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20" windowWidth="10140" windowHeight="5085" tabRatio="713" activeTab="0"/>
  </bookViews>
  <sheets>
    <sheet name="Asset" sheetId="1" r:id="rId1"/>
    <sheet name="Liabilities" sheetId="2" r:id="rId2"/>
    <sheet name="PL" sheetId="3" r:id="rId3"/>
    <sheet name="Off Balance Sheet" sheetId="4" r:id="rId4"/>
    <sheet name="ÖMGG" sheetId="5" r:id="rId5"/>
    <sheet name="Equity" sheetId="6" r:id="rId6"/>
    <sheet name="Cash Flow" sheetId="7" r:id="rId7"/>
  </sheets>
  <definedNames>
    <definedName name="_xlnm.Print_Area" localSheetId="0">'Asset'!$A$1:$K$101</definedName>
    <definedName name="_xlnm.Print_Area" localSheetId="6">'Cash Flow'!$A$1:$F$86</definedName>
    <definedName name="_xlnm.Print_Area" localSheetId="5">'Equity'!$A$1:$V$86</definedName>
    <definedName name="_xlnm.Print_Area" localSheetId="1">'Liabilities'!$A$1:$K$105</definedName>
    <definedName name="_xlnm.Print_Area" localSheetId="3">'Off Balance Sheet'!$A$1:$K$104</definedName>
    <definedName name="_xlnm.Print_Area" localSheetId="4">'ÖMGG'!$A$1:$E$83</definedName>
    <definedName name="_xlnm.Print_Area" localSheetId="2">'PL'!$B$1:$H$82</definedName>
  </definedNames>
  <calcPr fullCalcOnLoad="1"/>
</workbook>
</file>

<file path=xl/sharedStrings.xml><?xml version="1.0" encoding="utf-8"?>
<sst xmlns="http://schemas.openxmlformats.org/spreadsheetml/2006/main" count="956" uniqueCount="642">
  <si>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</si>
  <si>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</si>
  <si>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</si>
  <si>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</si>
  <si>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</si>
  <si>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</si>
  <si>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</si>
  <si>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</si>
  <si>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</si>
  <si>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</si>
  <si>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</si>
  <si>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</si>
  <si>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</si>
  <si>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</si>
  <si>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</si>
  <si>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</si>
  <si>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</si>
  <si>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</si>
  <si>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</si>
  <si>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</si>
  <si>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</si>
  <si>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</si>
  <si>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</si>
  <si>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</si>
  <si>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</si>
  <si>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</si>
  <si>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</si>
  <si>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</si>
  <si>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</si>
  <si>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</si>
  <si>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</si>
  <si>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</si>
  <si>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</si>
  <si>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</si>
  <si>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</si>
  <si>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</si>
  <si>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</si>
  <si>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(III-a)</t>
  </si>
  <si>
    <t>1.1.1</t>
  </si>
  <si>
    <t>1.1.2</t>
  </si>
  <si>
    <t>1.1.3</t>
  </si>
  <si>
    <t>1.1.4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</si>
  <si>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</si>
  <si>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</si>
  <si>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</si>
  <si>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</si>
  <si>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</si>
  <si>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</si>
  <si>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</si>
  <si>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</si>
  <si>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</si>
  <si>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</si>
  <si>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</si>
  <si>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(III-c)</t>
  </si>
  <si>
    <t>(III-b-3)</t>
  </si>
  <si>
    <t>(I-a)</t>
  </si>
  <si>
    <t>(I-b)</t>
  </si>
  <si>
    <t>3.1</t>
  </si>
  <si>
    <t>3.1.1</t>
  </si>
  <si>
    <t>3.1.2</t>
  </si>
  <si>
    <t>3.1.3</t>
  </si>
  <si>
    <t>3.2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</si>
  <si>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</si>
  <si>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</si>
  <si>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</si>
  <si>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</si>
  <si>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</si>
  <si>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</si>
  <si>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</si>
  <si>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</si>
  <si>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</si>
  <si>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</si>
  <si>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</si>
  <si>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</si>
  <si>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</si>
  <si>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</si>
  <si>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</si>
  <si>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</si>
  <si>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</si>
  <si>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</si>
  <si>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</si>
  <si>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</si>
  <si>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</si>
  <si>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</si>
  <si>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</si>
  <si>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3.2.1</t>
  </si>
  <si>
    <t>3.2.2</t>
  </si>
  <si>
    <t>(II-e)</t>
  </si>
  <si>
    <t>(II-f)</t>
  </si>
  <si>
    <t>(II-g)</t>
  </si>
  <si>
    <t>(II-h)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</si>
  <si>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</si>
  <si>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</si>
  <si>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</si>
  <si>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</si>
  <si>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</si>
  <si>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</si>
  <si>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</si>
  <si>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</si>
  <si>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</si>
  <si>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A.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</si>
  <si>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</si>
  <si>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</si>
  <si>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</si>
  <si>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</si>
  <si>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</si>
  <si>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</si>
  <si>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</si>
  <si>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</si>
  <si>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</si>
  <si>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</si>
  <si>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</si>
  <si>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</si>
  <si>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</si>
  <si>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</si>
  <si>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</si>
  <si>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2.6</t>
  </si>
  <si>
    <t>2.7</t>
  </si>
  <si>
    <t>2.8</t>
  </si>
  <si>
    <t>2.9</t>
  </si>
  <si>
    <t>C.</t>
  </si>
  <si>
    <t>3.3</t>
  </si>
  <si>
    <t>3.4</t>
  </si>
  <si>
    <t>3.5</t>
  </si>
  <si>
    <t>3.6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</si>
  <si>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</si>
  <si>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</si>
  <si>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</si>
  <si>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</si>
  <si>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</si>
  <si>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</si>
  <si>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</si>
  <si>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</si>
  <si>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</si>
  <si>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</si>
  <si>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</si>
  <si>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</si>
  <si>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</si>
  <si>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</si>
  <si>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</si>
  <si>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</si>
  <si>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</si>
  <si>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</si>
  <si>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</si>
  <si>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</si>
  <si>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</si>
  <si>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</si>
  <si>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</si>
  <si>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</si>
  <si>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</si>
  <si>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</si>
  <si>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</si>
  <si>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</si>
  <si>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</si>
  <si>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</si>
  <si>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</si>
  <si>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</si>
  <si>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</si>
  <si>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</si>
  <si>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</si>
  <si>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</si>
  <si>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</si>
  <si>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</si>
  <si>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</si>
  <si>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</si>
  <si>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</si>
  <si>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</si>
  <si>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</si>
  <si>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</si>
  <si>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</si>
  <si>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</si>
  <si>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</si>
  <si>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</si>
  <si>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</si>
  <si>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</si>
  <si>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</si>
  <si>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</si>
  <si>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</si>
  <si>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</si>
  <si>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</si>
  <si>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</si>
  <si>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</si>
  <si>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1.2.10</t>
  </si>
  <si>
    <t xml:space="preserve">(II-c) </t>
  </si>
  <si>
    <t>(III-a-1)</t>
  </si>
  <si>
    <t>(III-a-2)</t>
  </si>
  <si>
    <t>(III-b-1)</t>
  </si>
  <si>
    <t>(III-e)</t>
  </si>
  <si>
    <t>16.5</t>
  </si>
  <si>
    <t>İlişikteki açıklama ve dipnotlar bu finansal tabloların tamamlayıcı bir parçasıdır.</t>
  </si>
  <si>
    <t>(I-k)</t>
  </si>
  <si>
    <t>(III-h)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</si>
  <si>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</si>
  <si>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</si>
  <si>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</si>
  <si>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</si>
  <si>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</si>
  <si>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</si>
  <si>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</si>
  <si>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</si>
  <si>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</si>
  <si>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</si>
  <si>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</si>
  <si>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</si>
  <si>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</si>
  <si>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</si>
  <si>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</si>
  <si>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</si>
  <si>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20.1</t>
  </si>
  <si>
    <t>20.2</t>
  </si>
  <si>
    <t>20.3</t>
  </si>
  <si>
    <t>(II-i)</t>
  </si>
  <si>
    <t>17.1</t>
  </si>
  <si>
    <t>17.2</t>
  </si>
  <si>
    <t>(I-m)</t>
  </si>
  <si>
    <t>(I-n)</t>
  </si>
  <si>
    <t>23.1</t>
  </si>
  <si>
    <t>23.2</t>
  </si>
  <si>
    <t>(I-l)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</si>
  <si>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</si>
  <si>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</si>
  <si>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</si>
  <si>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</si>
  <si>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</si>
  <si>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</si>
  <si>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</si>
  <si>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</si>
  <si>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</si>
  <si>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</si>
  <si>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</si>
  <si>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</si>
  <si>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</si>
  <si>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</si>
  <si>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</si>
  <si>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</si>
  <si>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</si>
  <si>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</si>
  <si>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</si>
  <si>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</si>
  <si>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</si>
  <si>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</si>
  <si>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</si>
  <si>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</si>
  <si>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</si>
  <si>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2.2.4</t>
  </si>
  <si>
    <t>6.1.3</t>
  </si>
  <si>
    <t>(III-b-4)</t>
  </si>
  <si>
    <t xml:space="preserve">(II-d) </t>
  </si>
  <si>
    <t>(II-k)</t>
  </si>
  <si>
    <t>11.4</t>
  </si>
  <si>
    <t>(31/12/2014)</t>
  </si>
  <si>
    <t>(VI)</t>
  </si>
  <si>
    <t>(IV-2, 3)</t>
  </si>
  <si>
    <t>(V)</t>
  </si>
  <si>
    <t>(III-i)</t>
  </si>
  <si>
    <t xml:space="preserve">(IV-1) </t>
  </si>
  <si>
    <t>(30/06/2015)</t>
  </si>
  <si>
    <t>(01/01-30/06/2015)</t>
  </si>
  <si>
    <t>(01/01-30/06/2014)</t>
  </si>
  <si>
    <t>(30/06/2014)</t>
  </si>
  <si>
    <t>(01/04-30/06/2014)</t>
  </si>
  <si>
    <t>(01/04-30/06/2015)</t>
  </si>
  <si>
    <t>I. CONSOLIDATED BALANCE SHEET AS OF 30 JUNE 2015 (STATEMENT OF FINANCIAL POSITION)</t>
  </si>
  <si>
    <t>(Amounts are expressed in thousands of Turkish Lira (TL)).</t>
  </si>
  <si>
    <t>CURRENT PERIOD</t>
  </si>
  <si>
    <t>PRIOR PERIOD</t>
  </si>
  <si>
    <t>ASSETS</t>
  </si>
  <si>
    <t>Note</t>
  </si>
  <si>
    <t>(Section Five)</t>
  </si>
  <si>
    <t>TL</t>
  </si>
  <si>
    <t>FC</t>
  </si>
  <si>
    <t>Total</t>
  </si>
  <si>
    <t>CASH AND BALANCES WITH CENTRAL BANK</t>
  </si>
  <si>
    <t>FINANCIAL ASSETS AT FAIR VALUE THROUGH PROFIT or LOSS (Net)</t>
  </si>
  <si>
    <t>Trading Financial Assets</t>
  </si>
  <si>
    <t>Government Debt Securities</t>
  </si>
  <si>
    <t>Equity Securities</t>
  </si>
  <si>
    <t>Trading Derivative Financial Assets</t>
  </si>
  <si>
    <t>Other Marketable Securities</t>
  </si>
  <si>
    <t>Financial Assets at Fair Value through Profit or Loss</t>
  </si>
  <si>
    <t>Loans</t>
  </si>
  <si>
    <t>BANKS</t>
  </si>
  <si>
    <t>MONEY MARKETS</t>
  </si>
  <si>
    <t>Interbank Money Market Placements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</si>
  <si>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</si>
  <si>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</si>
  <si>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</si>
  <si>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</si>
  <si>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</si>
  <si>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Other</t>
  </si>
  <si>
    <t>Loans under Follow-up</t>
  </si>
  <si>
    <t>Specific Provisions (-)</t>
  </si>
  <si>
    <t>FACTORING RECEIVABLES</t>
  </si>
  <si>
    <t>HELD-TO-MATURITY SECURITIES (Net)</t>
  </si>
  <si>
    <t>INVESTMENTS IN ASSOCIATES (Net)</t>
  </si>
  <si>
    <t xml:space="preserve"> Associates Consolidated Based on  Equity Method</t>
  </si>
  <si>
    <t xml:space="preserve"> Associates 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</si>
  <si>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</si>
  <si>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</si>
  <si>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</si>
  <si>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</si>
  <si>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</si>
  <si>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</si>
  <si>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Joint Ventures Consolidated Based on Equity Method</t>
  </si>
  <si>
    <t xml:space="preserve">Unconsolidated  Joint Ventures 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</si>
  <si>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</si>
  <si>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</si>
  <si>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</si>
  <si>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</si>
  <si>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</si>
  <si>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</si>
  <si>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</si>
  <si>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</si>
  <si>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</si>
  <si>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</si>
  <si>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</si>
  <si>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</si>
  <si>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Goodwill</t>
  </si>
  <si>
    <t>INVESTMENT PROPERTY (Net)</t>
  </si>
  <si>
    <t>TAX ASSET</t>
  </si>
  <si>
    <t>Current Tax Asset</t>
  </si>
  <si>
    <t>Deferred Tax Asset</t>
  </si>
  <si>
    <t>PROPERTY AND EQUIPMENT HELD FOR SALE PURPOSE</t>
  </si>
  <si>
    <t xml:space="preserve">AND RELATED TO DISCONTINUED OPERATIONS (Net) </t>
  </si>
  <si>
    <t>Held for Sale Purpose</t>
  </si>
  <si>
    <t>Related to Discontinued Operations</t>
  </si>
  <si>
    <t>OTHER ASSETS</t>
  </si>
  <si>
    <t>TOTAL ASSETS</t>
  </si>
  <si>
    <t>The accompanying explanations and notes form an integral part of these financial statements.</t>
  </si>
  <si>
    <t>LIABILITIES</t>
  </si>
  <si>
    <t xml:space="preserve">DEPOSITS  </t>
  </si>
  <si>
    <t>Deposits of Bank's Risk Group</t>
  </si>
  <si>
    <t>TRADING DERIVATIVE FINANCIAL LIABILITIES</t>
  </si>
  <si>
    <t>FUNDS BORROWED</t>
  </si>
  <si>
    <t>Funds from Interbank Money Market</t>
  </si>
  <si>
    <t>Funds from Istanbul Stock Exchange Money Market</t>
  </si>
  <si>
    <t>Funds Provided Under Repurchase Agreements</t>
  </si>
  <si>
    <t>SECURITIES ISSUED (Net)</t>
  </si>
  <si>
    <t>Bills</t>
  </si>
  <si>
    <t>Asset Backed Securities</t>
  </si>
  <si>
    <t>Bonds</t>
  </si>
  <si>
    <t>FUNDS</t>
  </si>
  <si>
    <t>Borrower Funds</t>
  </si>
  <si>
    <t>MISCELLANEOUS PAYABLES</t>
  </si>
  <si>
    <t>OTHER LIABILITIES</t>
  </si>
  <si>
    <t>FACTORING PAYABLES</t>
  </si>
  <si>
    <t>FINANCIAL LEASE PAYABLES (Net)</t>
  </si>
  <si>
    <t>Financial Lease Payables</t>
  </si>
  <si>
    <t>Operating Lease Payables</t>
  </si>
  <si>
    <t>Deferred Financial Lease Expenses ( - )</t>
  </si>
  <si>
    <t>HEDGING DERIVATIVE FINANCIAL LIABILITIES</t>
  </si>
  <si>
    <t>Cash Flow  Hedge</t>
  </si>
  <si>
    <t>PROVISIONS</t>
  </si>
  <si>
    <t>General Loan Loss Provisions</t>
  </si>
  <si>
    <t>Restructuring Provisions</t>
  </si>
  <si>
    <t>Reserve for Employee Benefits</t>
  </si>
  <si>
    <t>Insurance Technical Provisions (Net)</t>
  </si>
  <si>
    <t>Other Provisions</t>
  </si>
  <si>
    <t>TAX LIABILITY</t>
  </si>
  <si>
    <t>Current Tax Liability</t>
  </si>
  <si>
    <t>Deferred Tax Liability</t>
  </si>
  <si>
    <t xml:space="preserve">LIABILITIES FOR PROPERTY AND EQUIPMENT HELD FOR SALE </t>
  </si>
  <si>
    <t>AND RELATED TO DISCONTINUED OPERATIONS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</si>
  <si>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</si>
  <si>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</si>
  <si>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</si>
  <si>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</si>
  <si>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</si>
  <si>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</si>
  <si>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</si>
  <si>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</si>
  <si>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Assets Revaluation Differences</t>
  </si>
  <si>
    <t>Investment Properties Revaluation Differences</t>
  </si>
  <si>
    <t>Bonus Shares from Investments in Associates, Subsidiaries and Joint Ventures</t>
  </si>
  <si>
    <t>Hedging Funds (Effective portion)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</si>
  <si>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</si>
  <si>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</si>
  <si>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</si>
  <si>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</si>
  <si>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</si>
  <si>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</si>
  <si>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</si>
  <si>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Periods' Income or (Loss)</t>
  </si>
  <si>
    <t>Current Year Income or (Loss)</t>
  </si>
  <si>
    <t>Minority Interest</t>
  </si>
  <si>
    <t>TOTAL LIABILITIES AND SHAREHOLDERS' EQUITY</t>
  </si>
  <si>
    <t>(*) Figure represents the effective part of the foreign exchange differences of the financial liabilities hedging the net investment risk of foreign investments as explained in Note II of Section Three.</t>
  </si>
  <si>
    <t>(*) The amounts for the “Paid-in Capital Inflation Adjustment Difference” and “Actuarial Loss/Gain” which is in the “Other Reserves” are presented under “Other Capital Reserves’’ in the financial statements.</t>
  </si>
  <si>
    <t>II. CONSOLIDATED INCOME STATEMENT FOR THE PERIOD ENDED 30 JUNE 2015</t>
  </si>
  <si>
    <t>INCOME AND EXPENSE ITEMS</t>
  </si>
  <si>
    <t>INTEREST INCOME</t>
  </si>
  <si>
    <t>Interest on Loans</t>
  </si>
  <si>
    <t>Interest on Reserve Requirements</t>
  </si>
  <si>
    <t>Interest on Banks</t>
  </si>
  <si>
    <t>Interest on  Money Market Transactions</t>
  </si>
  <si>
    <t>Interest on  Marketable Securities Portfolio</t>
  </si>
  <si>
    <t>Financial Assets at Fair Value Through Profit or Loss</t>
  </si>
  <si>
    <t>Available-for-sale Financial Assets</t>
  </si>
  <si>
    <t>Held- to-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</si>
  <si>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</si>
  <si>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</si>
  <si>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</si>
  <si>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</si>
  <si>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</si>
  <si>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</si>
  <si>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</si>
  <si>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</si>
  <si>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</si>
  <si>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</si>
  <si>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</si>
  <si>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</si>
  <si>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</si>
  <si>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DIVIDEND INCOME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</si>
  <si>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</si>
  <si>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</si>
  <si>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</si>
  <si>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</si>
  <si>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OTHER OPERATING INCOME</t>
  </si>
  <si>
    <t>TOTAL OPERATING INCOME (III+IV+V+VI+VII)</t>
  </si>
  <si>
    <t>PROVISION FOR LOAN LOSSES AND OTHER RECEIVABLES (-)</t>
  </si>
  <si>
    <t>OTHER OPERATING EXPENSES (-)</t>
  </si>
  <si>
    <t>NET OPERATING INCOME/(LOSS) (VIII-IX-X)</t>
  </si>
  <si>
    <t>INCOME/(LOSS) ON NET MONETARY POSITION</t>
  </si>
  <si>
    <t>PROFIT/LOSS BEFORE TAX FROM CONTINUED OPERATIONS (XI+...+XIV)</t>
  </si>
  <si>
    <t>TAX PROVISION FOR CONTINUED OPERATIONS (±)</t>
  </si>
  <si>
    <t>Current Tax Provision</t>
  </si>
  <si>
    <t>Deferred Tax Provision</t>
  </si>
  <si>
    <t>CURRENT PERIOD PROFIT/LOSS FROM CONTINUED OPERATIONS (XV±XVI)</t>
  </si>
  <si>
    <t>INCOME FROM DISCONTINUED OPERATIONS</t>
  </si>
  <si>
    <t>Income from Non-current Assets Held for 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</si>
  <si>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</si>
  <si>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</si>
  <si>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</si>
  <si>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Sale</t>
  </si>
  <si>
    <t>Loss from Sales of Associates, Subsidiaries and Joint Ventures</t>
  </si>
  <si>
    <t>Expenses for Other Discontinued Operations</t>
  </si>
  <si>
    <t>PROFIT/LOSS BEFORE TAX FROM DISCONTINUED OPERATIONS  (XVIII-XIX)</t>
  </si>
  <si>
    <t>TAX PROVISION FOR DISCONTINUED OPERATIONS (±)</t>
  </si>
  <si>
    <t>CURRENT YEAR PROFIT/LOSS FROM DISCONTINUED OPERATIONS (XX±XXI)</t>
  </si>
  <si>
    <t>NET INCOME/(LOSS) (XVII+XXII)</t>
  </si>
  <si>
    <t>Income/(Loss) from the Group</t>
  </si>
  <si>
    <t>Income/(Loss) from Minority Interest</t>
  </si>
  <si>
    <t xml:space="preserve">Earning/(Loss) per share (in TL full) </t>
  </si>
  <si>
    <t>A. OFF-BALANCE SHEET COMMITMENTS (I+II+III)</t>
  </si>
  <si>
    <t>GUARANTEES AND WARRANTIES</t>
  </si>
  <si>
    <t>Letters of Guarantee</t>
  </si>
  <si>
    <t>Guarantees Subject to State Tender Law</t>
  </si>
  <si>
    <t>Guarantees Given for Foreign Trade Operations</t>
  </si>
  <si>
    <t>Other Letters of Guarantee</t>
  </si>
  <si>
    <t>Bank Acceptances</t>
  </si>
  <si>
    <t>Import Letter of Acceptance</t>
  </si>
  <si>
    <t>Other Bank Acceptances</t>
  </si>
  <si>
    <t>Letters of Credit</t>
  </si>
  <si>
    <t>Documentary  Letters of Credit</t>
  </si>
  <si>
    <t>Other Letters of Credit</t>
  </si>
  <si>
    <t>Prefinancing Given as Guarantee</t>
  </si>
  <si>
    <t>Endorsements</t>
  </si>
  <si>
    <t>Endorsements to the Central Bank of Turkey</t>
  </si>
  <si>
    <t>Other Endorsements</t>
  </si>
  <si>
    <t>Purchase Guarantees for Securities Issued</t>
  </si>
  <si>
    <t>Factoring Guarantees</t>
  </si>
  <si>
    <t>Other Guarantees</t>
  </si>
  <si>
    <t>Other Collaterals</t>
  </si>
  <si>
    <t>COMMITMENTS</t>
  </si>
  <si>
    <t>Irrevocable Commitments</t>
  </si>
  <si>
    <t>Asset Purchase Commitments</t>
  </si>
  <si>
    <t>Deposit Purchase and Sales Commitments</t>
  </si>
  <si>
    <t>Share Capital Commitments to Associates and Subsidiaries</t>
  </si>
  <si>
    <t>Loan Granting Commitments</t>
  </si>
  <si>
    <t>Securities Issue Brokerage Commitments</t>
  </si>
  <si>
    <t>Commitments for Reserve Requirements</t>
  </si>
  <si>
    <t>Commitments for Cheque Payments</t>
  </si>
  <si>
    <t>Tax and Fund Liabilities from Export Commitments</t>
  </si>
  <si>
    <t>Commitments for Credit Card  Limits</t>
  </si>
  <si>
    <t xml:space="preserve">Commitments for Credit Cards and Banking Services Promotions </t>
  </si>
  <si>
    <t>Receivables from Short Sale Commitments of Marketable Securities</t>
  </si>
  <si>
    <t>Payables for Short Sale Commitments of Marketable Securities</t>
  </si>
  <si>
    <t>Other Irrevocable Commitments</t>
  </si>
  <si>
    <t>Revocable Commitments</t>
  </si>
  <si>
    <t>Revocable Loan Granting Commitments</t>
  </si>
  <si>
    <t>Other Revocable Commitments</t>
  </si>
  <si>
    <t>DERIVATIVE FINANCIAL INSTRUMENTS</t>
  </si>
  <si>
    <t>Hedging Derivative Financial Instruments</t>
  </si>
  <si>
    <t>Fair Value Hedges</t>
  </si>
  <si>
    <t>Cash Flow Hedges</t>
  </si>
  <si>
    <t>Foreign Net Investment Hedges</t>
  </si>
  <si>
    <t>Trading Derivative Financial Instruments</t>
  </si>
  <si>
    <t>Forward Foreign Currency Buy/Sell Transactions</t>
  </si>
  <si>
    <t>Forward Foreign Currency Transactions-Buy</t>
  </si>
  <si>
    <t>Forward Foreign Currency Transactions-Sell</t>
  </si>
  <si>
    <t>Swap Transactions Related to Foreign Currency and Interest Rates</t>
  </si>
  <si>
    <t>Foreign Currency Swap-Buy</t>
  </si>
  <si>
    <t>Foreign Currency Swap-Sell</t>
  </si>
  <si>
    <t>Interest Rate Swap-Buy</t>
  </si>
  <si>
    <t>Interest Rate Swap-Sell</t>
  </si>
  <si>
    <t>Foreign Currency, Interest Rate and Securities Options</t>
  </si>
  <si>
    <t>Foreign Currency Options-Buy</t>
  </si>
  <si>
    <t>Foreign Currency Options-Sell</t>
  </si>
  <si>
    <t>Interest Rate Options-Buy</t>
  </si>
  <si>
    <t>Interest Rate Options-Sell</t>
  </si>
  <si>
    <t>Securities Options-Buy</t>
  </si>
  <si>
    <t>Securities Options-Sell</t>
  </si>
  <si>
    <t>Foreign Currency Futures</t>
  </si>
  <si>
    <t>Foreign Currency Futures-Buy</t>
  </si>
  <si>
    <t>Foreign Currency Futures-Sell</t>
  </si>
  <si>
    <t>Interest Rate Futures</t>
  </si>
  <si>
    <t>Interest Rate Futures-Buy</t>
  </si>
  <si>
    <t>Interest Rate Futures-Sell</t>
  </si>
  <si>
    <t>B. CUSTODY AND PLEDGES RECEIVED (IV+V+VI)</t>
  </si>
  <si>
    <t>ITEMS HELD IN CUSTODY</t>
  </si>
  <si>
    <t>Customer Fund and Portfolio Balances</t>
  </si>
  <si>
    <t>Investment Securities Held in Custody</t>
  </si>
  <si>
    <t>Cheques Received for Collection</t>
  </si>
  <si>
    <t>Commercial Notes Received for Collection</t>
  </si>
  <si>
    <t>Other Assets Received for Collection</t>
  </si>
  <si>
    <t>Assets Received for Public Offering</t>
  </si>
  <si>
    <t>Other Items Under Custody</t>
  </si>
  <si>
    <t>Custodians</t>
  </si>
  <si>
    <t>PLEDGES RECEIVED</t>
  </si>
  <si>
    <t>Marketable Securities</t>
  </si>
  <si>
    <t>Guarantee Notes</t>
  </si>
  <si>
    <t>Commodity</t>
  </si>
  <si>
    <t>Warranty</t>
  </si>
  <si>
    <t>Immovables</t>
  </si>
  <si>
    <t>Other Pledged Items</t>
  </si>
  <si>
    <t>Pledged Items-Depository</t>
  </si>
  <si>
    <t xml:space="preserve">ACCEPTED BILL, GUARANTEES AND WARRANTEES </t>
  </si>
  <si>
    <t>TOTAL  OFF-BALANCE SHEET COMMITMENTS  (A+B)</t>
  </si>
  <si>
    <t xml:space="preserve">INCOME AND EXPENSES ACCOUNTED UNDER SHAREHOLDERS' EQUITY </t>
  </si>
  <si>
    <t>ADDITIONS TO MARKETABLE SECURITIES VALUATION DIFFERENCES FROM</t>
  </si>
  <si>
    <t>AVAILABLE- FOR- SALE FINANCIAL ASSETS</t>
  </si>
  <si>
    <t>INTANGIBLE  ASSETS REVALUATION DIFFERENCES</t>
  </si>
  <si>
    <t>TRANSLATION  DIFFERENCES FROM FOREIGN CURRENCY TRANSACTIONS</t>
  </si>
  <si>
    <t xml:space="preserve">PROFIT/LOSS FROM CASH FLOW HEDGE  DERIVATIVE FINANCIAL </t>
  </si>
  <si>
    <t xml:space="preserve">ASSETS (Effective Portion) </t>
  </si>
  <si>
    <t xml:space="preserve">PROFIT/LOSS FROM FOREIGN NET INVESTMENT HEDGE  DERIVATIVE FINANCIAL </t>
  </si>
  <si>
    <t>ASSETS (Effective Portion)  (*)</t>
  </si>
  <si>
    <t>EFFECTS OF CHANGES IN ACCOUNTING POLICY AND CORRECTIONS</t>
  </si>
  <si>
    <t>OTHER INCOME/EXPENSE ACCOUNTED UNDER SHAREHOLDERS' EQUITY AS PER TAS</t>
  </si>
  <si>
    <t>TAX RELATED TO VALUATION DIFFERENCES</t>
  </si>
  <si>
    <t>NET INCOME/EXPENSE DIRECTLY ACCOUNTED UNDER SHAREHOLDERS' EQUITY (I+II+…+IX)</t>
  </si>
  <si>
    <t>CURRENT PERIOD  INCOME / LOSS</t>
  </si>
  <si>
    <t>Net Change in Fair Value of Marketable Securities (Transfer to Profit/Loss)</t>
  </si>
  <si>
    <t xml:space="preserve">Part of Foreign Net Investment Hedge Derivative Financial Assets Reclassified and  Presented on the Income Statement </t>
  </si>
  <si>
    <t>TOTAL INCOME / LOSS  ACCOUNTED FOR THE PERIOD (X±XI)</t>
  </si>
  <si>
    <t>V. CONSOLIDATED STATEMENT OF CHANGES IN THE SHAREHOLDERS' EQUITY FOR THE PERIOD ENDED 30 JUNE 2015</t>
  </si>
  <si>
    <t>Note
(Section Five)</t>
  </si>
  <si>
    <t>Paid-in Capital</t>
  </si>
  <si>
    <t>Adjustment to Share Capital(*)</t>
  </si>
  <si>
    <t>Share Premiums</t>
  </si>
  <si>
    <t>Other Reserves</t>
  </si>
  <si>
    <t>Current Period Net Income (Loss)</t>
  </si>
  <si>
    <t>Prior Period Net Income (Loss)</t>
  </si>
  <si>
    <t>Marketable Securities Value Increase Fund</t>
  </si>
  <si>
    <t>Revaluation Fund</t>
  </si>
  <si>
    <t>Bonus Shares from Invest. in Ass., Subs. and J.V.</t>
  </si>
  <si>
    <t>Hedging Transactions</t>
  </si>
  <si>
    <t xml:space="preserve">Val. Chan. in Prop. and Eq. HFS Purp./ Disc. Opr.   </t>
  </si>
  <si>
    <t>Total Equity Except from Minority Interest</t>
  </si>
  <si>
    <t>Total Shareholders' Equity</t>
  </si>
  <si>
    <t>Begining Balance</t>
  </si>
  <si>
    <t>Corrections and Accounting Policy Changes Made According to TAS 8</t>
  </si>
  <si>
    <t>Effects of  Corrections</t>
  </si>
  <si>
    <t>Effects of the Changes in Accounting Policies</t>
  </si>
  <si>
    <t>Adjusted Beginning Balance (I+II)</t>
  </si>
  <si>
    <t>Changes in the period</t>
  </si>
  <si>
    <t xml:space="preserve">Increase/Decrease due to  Mergers </t>
  </si>
  <si>
    <t>Intangible  Assets Revaluation Differences</t>
  </si>
  <si>
    <t>Translation Differences</t>
  </si>
  <si>
    <t>Changes due to the Disposal of Assets</t>
  </si>
  <si>
    <t xml:space="preserve">Changes due to the Reclassification of Assets </t>
  </si>
  <si>
    <t>Effects of Changes in Equity of Investments in Associates</t>
  </si>
  <si>
    <t>Capital Increase</t>
  </si>
  <si>
    <t>Cash Increase</t>
  </si>
  <si>
    <t>Internal Resources</t>
  </si>
  <si>
    <t>Share Issuance</t>
  </si>
  <si>
    <t>Paid-in Capital Inflation Adjustment Difference</t>
  </si>
  <si>
    <t>Profit distribution</t>
  </si>
  <si>
    <t>Dividends paid</t>
  </si>
  <si>
    <t>Transfers to Reserves</t>
  </si>
  <si>
    <t>Ending  Balance  (III+IV+V+……+XVIII+XIX+XX)</t>
  </si>
  <si>
    <t>Prior Period End Balance</t>
  </si>
  <si>
    <t>Increase/Decrease due to  Mergers</t>
  </si>
  <si>
    <t>Foreign Net  Investment Hedge</t>
  </si>
  <si>
    <t>Changes due to the Disposal of Assets (**)</t>
  </si>
  <si>
    <t>Other (***)</t>
  </si>
  <si>
    <t>Ending Balance  (I+II+III+…+XVI+XVII+XVIII)</t>
  </si>
  <si>
    <t>VI. CONSOLIDATED STATEMENT OF CASH FLOWS FOR THE PERIOD ENDED 30 JUNE 2015</t>
  </si>
  <si>
    <t>CASH FLOWS FROM  BANKING OPERATIONS</t>
  </si>
  <si>
    <t>Operating Profit before changes in operating assets and liabilities</t>
  </si>
  <si>
    <t>Interest received</t>
  </si>
  <si>
    <t>Interest paid</t>
  </si>
  <si>
    <t>Dividend received</t>
  </si>
  <si>
    <t>Fees and commissions received</t>
  </si>
  <si>
    <t>Other income</t>
  </si>
  <si>
    <t>Collections from previously written-off loans and other receivables</t>
  </si>
  <si>
    <t>Payments to personnel and service suppliers</t>
  </si>
  <si>
    <t>Taxes paid</t>
  </si>
  <si>
    <t>Changes in operating assets and liabilities</t>
  </si>
  <si>
    <t>Net decrease in trading securities</t>
  </si>
  <si>
    <t>Net (increase) / decrease in fair value through profit/(loss) financial assets</t>
  </si>
  <si>
    <t>Net increase / (decrease) in due from banks and other financial institutions</t>
  </si>
  <si>
    <t>Net (increase) / decrease in loans</t>
  </si>
  <si>
    <t>Net (increase) / decrease in other assets</t>
  </si>
  <si>
    <t>Net increase / (decrease) in bank deposits</t>
  </si>
  <si>
    <t>Net increase / (decrease) in other deposits</t>
  </si>
  <si>
    <t>Net increase / (decrease) in funds borrowed</t>
  </si>
  <si>
    <t>Net increase / (decrease) in payables</t>
  </si>
  <si>
    <t>Net increase / (decrease) in other liabilities</t>
  </si>
  <si>
    <t>Net cash provided from banking operations</t>
  </si>
  <si>
    <t>CASH FLOWS FROM INVESTING ACTIVITIES</t>
  </si>
  <si>
    <t>Net cash provided from investing activities</t>
  </si>
  <si>
    <t>Cash paid for acquisition of investments, associates and subsidiaries</t>
  </si>
  <si>
    <t>Cash obtained from disposal of investments, associates and subsidiaries</t>
  </si>
  <si>
    <t>Purchases of property and equipment</t>
  </si>
  <si>
    <t>Disposals of property and equipment</t>
  </si>
  <si>
    <t>Cash paid for purchase of investments available-for-sale</t>
  </si>
  <si>
    <t>Cash obtained from sale of investments available-for-sale</t>
  </si>
  <si>
    <t>Cash paid for purchase of investment securities</t>
  </si>
  <si>
    <t>Cash obtained from sale of investment securities</t>
  </si>
  <si>
    <t>CASH FLOWS FROM FINANCING ACTIVITIES</t>
  </si>
  <si>
    <t>Net cash provided from financing activities</t>
  </si>
  <si>
    <t>Cash obtained from funds borrowed and securities issued</t>
  </si>
  <si>
    <t>Cash used for repayment of funds borrowed and securities issued</t>
  </si>
  <si>
    <t>Issued equity instruments</t>
  </si>
  <si>
    <t>Payments for finance leases</t>
  </si>
  <si>
    <t>Effect of change in foreign exchange rate on cash and cash equivalents</t>
  </si>
  <si>
    <t>Net increase in cash and cash equivalents (I+II+III+IV)</t>
  </si>
  <si>
    <t>Cash and cash equivalents at beginning of the period</t>
  </si>
  <si>
    <t>Cash and cash equivalents at end of the period</t>
  </si>
  <si>
    <t>Istanbul Stock Exchange Money Market Placements</t>
  </si>
  <si>
    <t>Assets Held for Sale</t>
  </si>
  <si>
    <t>Value Increase of</t>
  </si>
  <si>
    <t>INCOME/(LOSS) FROM INVESTMENTS IN SUBSIDIARIES CONSOLIDATED BASED ON EQUITY METHOD</t>
  </si>
  <si>
    <t>AS INCOME  AFTER MERGER</t>
  </si>
  <si>
    <t>EXCESS AMOUNT RECORDED</t>
  </si>
  <si>
    <t>Part of Cash Flow Hedge Derivative Financial Assets Reclassified and</t>
  </si>
  <si>
    <t>Presented on the Income Statement</t>
  </si>
  <si>
    <t>PROPERTY AND EQUIPMENT REVALUATION DIFFERENCES</t>
  </si>
  <si>
    <t>III.  CONSOLIDATED OFF-BALANCE SHEET COMMITMENTS AS OF 30 JUNE 2015</t>
  </si>
  <si>
    <t>FOR THE PERIOD ENDED 30 JUNE 2015</t>
  </si>
  <si>
    <t xml:space="preserve">IV. CONSOLIDATED STATEMENT OF INCOME AND EXPENSES ACCOUNTED UNDER SHAREHOLDERS' EQUITY 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</si>
</sst>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1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9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0" fontId="5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justify" vertical="justify"/>
      <protection/>
    </xf>
    <xf numFmtId="0" fontId="6" fillId="0" borderId="0" xfId="59" applyFont="1" applyFill="1" applyBorder="1" applyAlignment="1" quotePrefix="1">
      <alignment vertical="justify"/>
      <protection/>
    </xf>
    <xf numFmtId="200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/>
      <protection/>
    </xf>
    <xf numFmtId="0" fontId="6" fillId="0" borderId="0" xfId="59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9" applyFont="1" applyFill="1" applyBorder="1" applyAlignment="1">
      <alignment horizontal="centerContinuous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/>
      <protection/>
    </xf>
    <xf numFmtId="0" fontId="5" fillId="0" borderId="10" xfId="5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210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97" fontId="12" fillId="0" borderId="0" xfId="0" applyNumberFormat="1" applyFont="1" applyFill="1" applyBorder="1" applyAlignment="1">
      <alignment/>
    </xf>
    <xf numFmtId="197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197" fontId="12" fillId="0" borderId="11" xfId="0" applyNumberFormat="1" applyFont="1" applyFill="1" applyBorder="1" applyAlignment="1">
      <alignment/>
    </xf>
    <xf numFmtId="0" fontId="12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1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2" fillId="0" borderId="0" xfId="59" applyFont="1" applyFill="1" applyBorder="1" quotePrefix="1">
      <alignment/>
      <protection/>
    </xf>
    <xf numFmtId="0" fontId="12" fillId="0" borderId="0" xfId="0" applyFont="1" applyFill="1" applyBorder="1" applyAlignment="1">
      <alignment horizontal="right" vertical="center"/>
    </xf>
    <xf numFmtId="14" fontId="12" fillId="0" borderId="0" xfId="59" applyNumberFormat="1" applyFont="1" applyFill="1" applyBorder="1" quotePrefix="1">
      <alignment/>
      <protection/>
    </xf>
    <xf numFmtId="0" fontId="17" fillId="0" borderId="0" xfId="59" applyFont="1" applyFill="1" applyBorder="1" applyAlignment="1">
      <alignment horizontal="left" vertical="justify"/>
      <protection/>
    </xf>
    <xf numFmtId="0" fontId="19" fillId="0" borderId="0" xfId="59" applyFont="1" applyFill="1" applyBorder="1" applyAlignment="1">
      <alignment horizontal="right" vertical="justify"/>
      <protection/>
    </xf>
    <xf numFmtId="0" fontId="19" fillId="0" borderId="0" xfId="59" applyFont="1" applyFill="1" applyBorder="1" applyAlignment="1">
      <alignment vertical="justify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 applyBorder="1" applyAlignment="1">
      <alignment horizontal="right" vertical="justify"/>
      <protection/>
    </xf>
    <xf numFmtId="0" fontId="18" fillId="0" borderId="0" xfId="59" applyFont="1" applyFill="1" applyBorder="1" applyAlignment="1">
      <alignment vertical="justify"/>
      <protection/>
    </xf>
    <xf numFmtId="0" fontId="18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left" vertical="justify"/>
      <protection/>
    </xf>
    <xf numFmtId="0" fontId="11" fillId="0" borderId="0" xfId="59" applyFont="1" applyFill="1" applyBorder="1" applyAlignment="1">
      <alignment vertical="justify"/>
      <protection/>
    </xf>
    <xf numFmtId="0" fontId="11" fillId="0" borderId="0" xfId="59" applyFont="1" applyFill="1" applyBorder="1" applyAlignment="1">
      <alignment horizontal="right" vertical="justify"/>
      <protection/>
    </xf>
    <xf numFmtId="0" fontId="11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right" vertical="justify"/>
      <protection/>
    </xf>
    <xf numFmtId="0" fontId="13" fillId="0" borderId="0" xfId="59" applyFont="1" applyFill="1" applyBorder="1" applyAlignment="1">
      <alignment horizontal="right"/>
      <protection/>
    </xf>
    <xf numFmtId="0" fontId="12" fillId="0" borderId="10" xfId="59" applyFont="1" applyFill="1" applyBorder="1" applyAlignment="1">
      <alignment horizontal="left" vertical="justify"/>
      <protection/>
    </xf>
    <xf numFmtId="0" fontId="14" fillId="0" borderId="0" xfId="59" applyFont="1" applyFill="1" applyBorder="1" applyAlignment="1">
      <alignment horizontal="left"/>
      <protection/>
    </xf>
    <xf numFmtId="0" fontId="13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 quotePrefix="1">
      <alignment horizontal="left" vertical="justify"/>
      <protection/>
    </xf>
    <xf numFmtId="0" fontId="12" fillId="0" borderId="0" xfId="59" applyFont="1" applyFill="1" applyBorder="1" applyAlignment="1">
      <alignment horizontal="justify" vertical="justify"/>
      <protection/>
    </xf>
    <xf numFmtId="0" fontId="12" fillId="0" borderId="11" xfId="59" applyFont="1" applyFill="1" applyBorder="1" applyAlignment="1">
      <alignment horizontal="left" vertical="justify"/>
      <protection/>
    </xf>
    <xf numFmtId="0" fontId="12" fillId="0" borderId="10" xfId="59" applyFont="1" applyFill="1" applyBorder="1" applyAlignment="1">
      <alignment horizontal="center"/>
      <protection/>
    </xf>
    <xf numFmtId="197" fontId="12" fillId="0" borderId="0" xfId="0" applyNumberFormat="1" applyFont="1" applyFill="1" applyBorder="1" applyAlignment="1">
      <alignment horizontal="right"/>
    </xf>
    <xf numFmtId="197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Border="1" applyAlignment="1">
      <alignment/>
    </xf>
    <xf numFmtId="196" fontId="12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 quotePrefix="1">
      <alignment horizontal="right"/>
    </xf>
    <xf numFmtId="196" fontId="24" fillId="0" borderId="0" xfId="0" applyNumberFormat="1" applyFont="1" applyFill="1" applyBorder="1" applyAlignment="1">
      <alignment horizontal="right"/>
    </xf>
    <xf numFmtId="196" fontId="12" fillId="0" borderId="11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left"/>
      <protection/>
    </xf>
    <xf numFmtId="197" fontId="12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4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 vertical="justify"/>
    </xf>
    <xf numFmtId="0" fontId="12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197" fontId="12" fillId="0" borderId="0" xfId="59" applyNumberFormat="1" applyFont="1" applyFill="1" applyBorder="1">
      <alignment/>
      <protection/>
    </xf>
    <xf numFmtId="197" fontId="7" fillId="0" borderId="0" xfId="59" applyNumberFormat="1" applyFont="1" applyFill="1" applyBorder="1">
      <alignment/>
      <protection/>
    </xf>
    <xf numFmtId="0" fontId="14" fillId="0" borderId="0" xfId="59" applyFont="1" applyFill="1" applyBorder="1" applyAlignment="1">
      <alignment horizontal="left" vertical="justify"/>
      <protection/>
    </xf>
    <xf numFmtId="0" fontId="5" fillId="0" borderId="0" xfId="59" applyFont="1" applyFill="1" applyBorder="1" applyAlignment="1">
      <alignment horizontal="justify" vertical="justify" wrapText="1"/>
      <protection/>
    </xf>
    <xf numFmtId="0" fontId="5" fillId="0" borderId="0" xfId="59" applyFont="1" applyFill="1" applyBorder="1" applyAlignment="1">
      <alignment horizontal="center"/>
      <protection/>
    </xf>
    <xf numFmtId="197" fontId="11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/>
      <protection/>
    </xf>
    <xf numFmtId="207" fontId="11" fillId="0" borderId="0" xfId="0" applyNumberFormat="1" applyFont="1" applyFill="1" applyBorder="1" applyAlignment="1">
      <alignment horizontal="right"/>
    </xf>
    <xf numFmtId="197" fontId="12" fillId="0" borderId="0" xfId="59" applyNumberFormat="1" applyFont="1" applyFill="1" applyBorder="1" applyAlignment="1" quotePrefix="1">
      <alignment horizontal="center"/>
      <protection/>
    </xf>
    <xf numFmtId="197" fontId="5" fillId="0" borderId="0" xfId="59" applyNumberFormat="1" applyFont="1" applyFill="1" applyBorder="1" applyAlignment="1" quotePrefix="1">
      <alignment horizontal="center"/>
      <protection/>
    </xf>
    <xf numFmtId="197" fontId="23" fillId="0" borderId="0" xfId="59" applyNumberFormat="1" applyFont="1" applyFill="1" applyBorder="1" applyAlignment="1" quotePrefix="1">
      <alignment horizontal="center"/>
      <protection/>
    </xf>
    <xf numFmtId="197" fontId="12" fillId="0" borderId="11" xfId="59" applyNumberFormat="1" applyFont="1" applyFill="1" applyBorder="1" applyAlignment="1" quotePrefix="1">
      <alignment horizontal="center"/>
      <protection/>
    </xf>
    <xf numFmtId="0" fontId="14" fillId="0" borderId="0" xfId="59" applyFont="1" applyFill="1" applyBorder="1" applyAlignment="1">
      <alignment horizontal="right"/>
      <protection/>
    </xf>
    <xf numFmtId="3" fontId="13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right" vertical="justify"/>
      <protection/>
    </xf>
    <xf numFmtId="3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 vertical="justify"/>
      <protection/>
    </xf>
    <xf numFmtId="197" fontId="5" fillId="0" borderId="0" xfId="59" applyNumberFormat="1" applyFont="1" applyFill="1" applyBorder="1" applyAlignment="1" quotePrefix="1">
      <alignment horizontal="right"/>
      <protection/>
    </xf>
    <xf numFmtId="0" fontId="5" fillId="0" borderId="0" xfId="59" applyFont="1" applyFill="1" applyBorder="1" applyAlignment="1">
      <alignment horizontal="right" wrapText="1"/>
      <protection/>
    </xf>
    <xf numFmtId="0" fontId="12" fillId="0" borderId="0" xfId="59" applyFont="1" applyFill="1" applyBorder="1" applyAlignment="1">
      <alignment horizontal="right" wrapText="1"/>
      <protection/>
    </xf>
    <xf numFmtId="197" fontId="11" fillId="0" borderId="0" xfId="59" applyNumberFormat="1" applyFont="1" applyFill="1" applyBorder="1" applyAlignment="1" quotePrefix="1">
      <alignment horizontal="center"/>
      <protection/>
    </xf>
    <xf numFmtId="197" fontId="11" fillId="0" borderId="0" xfId="59" applyNumberFormat="1" applyFont="1" applyFill="1" applyBorder="1" applyAlignment="1">
      <alignment horizontal="center"/>
      <protection/>
    </xf>
    <xf numFmtId="0" fontId="12" fillId="0" borderId="11" xfId="59" applyFont="1" applyFill="1" applyBorder="1" applyAlignment="1">
      <alignment horizontal="right" vertical="justify"/>
      <protection/>
    </xf>
    <xf numFmtId="0" fontId="6" fillId="0" borderId="0" xfId="59" applyFont="1" applyFill="1" applyBorder="1" applyAlignment="1">
      <alignment horizontal="right"/>
      <protection/>
    </xf>
    <xf numFmtId="197" fontId="11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right"/>
      <protection/>
    </xf>
    <xf numFmtId="197" fontId="25" fillId="0" borderId="0" xfId="59" applyNumberFormat="1" applyFont="1" applyFill="1" applyBorder="1" applyAlignment="1">
      <alignment horizontal="center"/>
      <protection/>
    </xf>
    <xf numFmtId="197" fontId="25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>
      <alignment/>
      <protection/>
    </xf>
    <xf numFmtId="197" fontId="23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 applyAlignment="1" quotePrefix="1">
      <alignment horizontal="center"/>
      <protection/>
    </xf>
    <xf numFmtId="0" fontId="6" fillId="0" borderId="0" xfId="59" applyFont="1" applyFill="1" applyBorder="1" applyAlignment="1" quotePrefix="1">
      <alignment horizontal="right" vertical="justify"/>
      <protection/>
    </xf>
    <xf numFmtId="0" fontId="11" fillId="0" borderId="0" xfId="59" applyFont="1" applyFill="1" applyBorder="1" applyAlignment="1" quotePrefix="1">
      <alignment horizontal="right" vertical="justify"/>
      <protection/>
    </xf>
    <xf numFmtId="197" fontId="12" fillId="0" borderId="11" xfId="59" applyNumberFormat="1" applyFont="1" applyFill="1" applyBorder="1" applyAlignment="1" quotePrefix="1">
      <alignment horizontal="right"/>
      <protection/>
    </xf>
    <xf numFmtId="0" fontId="26" fillId="0" borderId="10" xfId="0" applyFont="1" applyFill="1" applyBorder="1" applyAlignment="1">
      <alignment/>
    </xf>
    <xf numFmtId="197" fontId="23" fillId="0" borderId="0" xfId="59" applyNumberFormat="1" applyFont="1" applyFill="1" applyBorder="1" applyAlignment="1">
      <alignment horizontal="center"/>
      <protection/>
    </xf>
    <xf numFmtId="197" fontId="23" fillId="0" borderId="0" xfId="59" applyNumberFormat="1" applyFont="1" applyFill="1" applyBorder="1" applyAlignment="1" quotePrefix="1">
      <alignment horizontal="right"/>
      <protection/>
    </xf>
    <xf numFmtId="197" fontId="13" fillId="0" borderId="0" xfId="59" applyNumberFormat="1" applyFont="1" applyFill="1" applyBorder="1" applyAlignment="1">
      <alignment horizontal="right"/>
      <protection/>
    </xf>
    <xf numFmtId="197" fontId="14" fillId="0" borderId="0" xfId="59" applyNumberFormat="1" applyFont="1" applyFill="1" applyBorder="1" applyAlignment="1">
      <alignment horizontal="left"/>
      <protection/>
    </xf>
    <xf numFmtId="197" fontId="23" fillId="0" borderId="0" xfId="59" applyNumberFormat="1" applyFont="1" applyFill="1" applyBorder="1" applyAlignment="1">
      <alignment horizontal="right"/>
      <protection/>
    </xf>
    <xf numFmtId="197" fontId="13" fillId="0" borderId="0" xfId="59" applyNumberFormat="1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11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>
      <alignment horizontal="center" vertical="center"/>
      <protection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Border="1" applyAlignment="1">
      <alignment horizontal="right"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right" vertical="center" wrapText="1"/>
      <protection/>
    </xf>
    <xf numFmtId="0" fontId="13" fillId="0" borderId="0" xfId="58" applyFont="1" applyFill="1" applyBorder="1" applyAlignment="1">
      <alignment horizontal="right" vertical="center" wrapText="1"/>
      <protection/>
    </xf>
    <xf numFmtId="0" fontId="14" fillId="0" borderId="10" xfId="58" applyFont="1" applyFill="1" applyBorder="1" applyAlignment="1">
      <alignment vertical="center"/>
      <protection/>
    </xf>
    <xf numFmtId="0" fontId="14" fillId="0" borderId="10" xfId="58" applyFont="1" applyFill="1" applyBorder="1" applyAlignment="1">
      <alignment horizontal="right"/>
      <protection/>
    </xf>
    <xf numFmtId="0" fontId="13" fillId="0" borderId="10" xfId="58" applyFont="1" applyFill="1" applyBorder="1" applyAlignment="1">
      <alignment horizontal="right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left"/>
      <protection/>
    </xf>
    <xf numFmtId="0" fontId="5" fillId="0" borderId="0" xfId="58" applyFont="1" applyFill="1" applyBorder="1" quotePrefix="1">
      <alignment/>
      <protection/>
    </xf>
    <xf numFmtId="0" fontId="5" fillId="0" borderId="0" xfId="58" applyFont="1" applyFill="1" applyBorder="1">
      <alignment/>
      <protection/>
    </xf>
    <xf numFmtId="2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>
      <alignment horizontal="left"/>
      <protection/>
    </xf>
    <xf numFmtId="16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 quotePrefix="1">
      <alignment horizontal="left"/>
      <protection/>
    </xf>
    <xf numFmtId="0" fontId="12" fillId="0" borderId="0" xfId="58" applyFont="1" applyFill="1" applyBorder="1" applyAlignment="1" quotePrefix="1">
      <alignment horizontal="left"/>
      <protection/>
    </xf>
    <xf numFmtId="0" fontId="12" fillId="0" borderId="11" xfId="58" applyFont="1" applyFill="1" applyBorder="1">
      <alignment/>
      <protection/>
    </xf>
    <xf numFmtId="0" fontId="5" fillId="0" borderId="0" xfId="58" applyFont="1" applyFill="1" applyBorder="1" applyAlignment="1" quotePrefix="1">
      <alignment vertical="top"/>
      <protection/>
    </xf>
    <xf numFmtId="0" fontId="5" fillId="0" borderId="0" xfId="58" applyFont="1" applyFill="1" applyBorder="1" applyAlignment="1">
      <alignment wrapText="1"/>
      <protection/>
    </xf>
    <xf numFmtId="0" fontId="13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>
      <alignment/>
      <protection/>
    </xf>
    <xf numFmtId="14" fontId="14" fillId="0" borderId="0" xfId="58" applyNumberFormat="1" applyFont="1" applyFill="1" applyBorder="1" applyAlignment="1">
      <alignment horizontal="right"/>
      <protection/>
    </xf>
    <xf numFmtId="0" fontId="13" fillId="0" borderId="10" xfId="58" applyFont="1" applyFill="1" applyBorder="1">
      <alignment/>
      <protection/>
    </xf>
    <xf numFmtId="0" fontId="12" fillId="0" borderId="0" xfId="58" applyFont="1" applyFill="1" applyBorder="1" quotePrefix="1">
      <alignment/>
      <protection/>
    </xf>
    <xf numFmtId="0" fontId="5" fillId="0" borderId="1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>
      <alignment/>
      <protection/>
    </xf>
    <xf numFmtId="49" fontId="5" fillId="0" borderId="0" xfId="58" applyNumberFormat="1" applyFont="1" applyFill="1" applyBorder="1">
      <alignment/>
      <protection/>
    </xf>
    <xf numFmtId="49" fontId="5" fillId="0" borderId="0" xfId="58" applyNumberFormat="1" applyFont="1" applyFill="1" applyBorder="1" quotePrefix="1">
      <alignment/>
      <protection/>
    </xf>
    <xf numFmtId="3" fontId="9" fillId="0" borderId="0" xfId="58" applyNumberFormat="1" applyFont="1" applyFill="1" applyBorder="1">
      <alignment/>
      <protection/>
    </xf>
    <xf numFmtId="0" fontId="11" fillId="0" borderId="0" xfId="58" applyFont="1" applyFill="1" applyBorder="1" applyAlignment="1">
      <alignment horizontal="left" vertical="center"/>
      <protection/>
    </xf>
    <xf numFmtId="3" fontId="5" fillId="0" borderId="0" xfId="58" applyNumberFormat="1" applyFont="1" applyFill="1" applyBorder="1">
      <alignment/>
      <protection/>
    </xf>
    <xf numFmtId="3" fontId="14" fillId="0" borderId="0" xfId="58" applyNumberFormat="1" applyFont="1" applyFill="1" applyBorder="1" applyAlignment="1">
      <alignment horizontal="right"/>
      <protection/>
    </xf>
    <xf numFmtId="3" fontId="14" fillId="0" borderId="10" xfId="58" applyNumberFormat="1" applyFont="1" applyFill="1" applyBorder="1" applyAlignment="1">
      <alignment horizontal="right" vertical="center"/>
      <protection/>
    </xf>
    <xf numFmtId="0" fontId="18" fillId="0" borderId="0" xfId="58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right" vertical="center"/>
      <protection/>
    </xf>
    <xf numFmtId="3" fontId="5" fillId="0" borderId="0" xfId="59" applyNumberFormat="1" applyFont="1" applyFill="1" applyBorder="1" applyAlignment="1" quotePrefix="1">
      <alignment horizontal="center" vertical="justify"/>
      <protection/>
    </xf>
    <xf numFmtId="3" fontId="5" fillId="0" borderId="0" xfId="59" applyNumberFormat="1" applyFont="1" applyFill="1" applyBorder="1" applyAlignment="1">
      <alignment horizontal="center" vertical="justify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 quotePrefix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58" applyFont="1" applyFill="1" applyAlignment="1">
      <alignment wrapText="1"/>
      <protection/>
    </xf>
    <xf numFmtId="0" fontId="5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1.7109375" style="16" bestFit="1" customWidth="1"/>
    <col min="5" max="5" width="20.140625" style="1" bestFit="1" customWidth="1"/>
    <col min="6" max="6" width="21.7109375" style="1" bestFit="1" customWidth="1"/>
    <col min="7" max="7" width="20.140625" style="1" bestFit="1" customWidth="1"/>
    <col min="8" max="8" width="1.7109375" style="1" customWidth="1"/>
    <col min="9" max="9" width="20.140625" style="1" bestFit="1" customWidth="1"/>
    <col min="10" max="10" width="18.7109375" style="1" bestFit="1" customWidth="1"/>
    <col min="11" max="11" width="20.140625" style="1" bestFit="1" customWidth="1"/>
    <col min="12" max="16384" width="9.140625" style="1" customWidth="1"/>
  </cols>
  <sheetData>
    <row r="1" ht="17.25" customHeight="1">
      <c r="F1" s="2"/>
    </row>
    <row r="2" spans="2:11" s="58" customFormat="1" ht="17.25" customHeight="1">
      <c r="B2" s="168" t="s">
        <v>0</v>
      </c>
      <c r="C2" s="169"/>
      <c r="D2" s="170"/>
      <c r="E2" s="169"/>
      <c r="F2" s="169"/>
      <c r="G2" s="56"/>
      <c r="H2" s="56"/>
      <c r="I2" s="56"/>
      <c r="J2" s="56"/>
      <c r="K2" s="56"/>
    </row>
    <row r="3" spans="2:6" s="58" customFormat="1" ht="17.25" customHeight="1">
      <c r="B3" s="171" t="s">
        <v>262</v>
      </c>
      <c r="C3" s="172"/>
      <c r="D3" s="173"/>
      <c r="E3" s="172"/>
      <c r="F3" s="172"/>
    </row>
    <row r="4" spans="2:11" ht="17.25" customHeight="1">
      <c r="B4" s="174" t="s">
        <v>263</v>
      </c>
      <c r="C4" s="175"/>
      <c r="D4" s="176"/>
      <c r="E4" s="177"/>
      <c r="F4" s="177"/>
      <c r="G4" s="4"/>
      <c r="H4" s="4"/>
      <c r="I4" s="4"/>
      <c r="J4" s="4"/>
      <c r="K4" s="4"/>
    </row>
    <row r="5" spans="5:11" ht="17.25" customHeight="1">
      <c r="E5" s="4"/>
      <c r="F5" s="4"/>
      <c r="G5" s="4"/>
      <c r="H5" s="4"/>
      <c r="I5" s="4"/>
      <c r="J5" s="4"/>
      <c r="K5" s="4"/>
    </row>
    <row r="6" spans="3:11" s="60" customFormat="1" ht="15.75" customHeight="1">
      <c r="C6" s="178"/>
      <c r="D6" s="179"/>
      <c r="E6" s="180"/>
      <c r="F6" s="180" t="s">
        <v>264</v>
      </c>
      <c r="G6" s="181"/>
      <c r="H6" s="182"/>
      <c r="I6" s="181"/>
      <c r="J6" s="180" t="s">
        <v>265</v>
      </c>
      <c r="K6" s="181"/>
    </row>
    <row r="7" spans="3:11" s="60" customFormat="1" ht="15.75" customHeight="1">
      <c r="C7" s="183" t="s">
        <v>266</v>
      </c>
      <c r="D7" s="184" t="s">
        <v>267</v>
      </c>
      <c r="E7" s="180"/>
      <c r="F7" s="180" t="s">
        <v>256</v>
      </c>
      <c r="G7" s="185"/>
      <c r="H7" s="186"/>
      <c r="I7" s="181"/>
      <c r="J7" s="180" t="s">
        <v>250</v>
      </c>
      <c r="K7" s="181"/>
    </row>
    <row r="8" spans="2:11" s="60" customFormat="1" ht="15.75" customHeight="1">
      <c r="B8" s="61"/>
      <c r="C8" s="187"/>
      <c r="D8" s="188" t="s">
        <v>268</v>
      </c>
      <c r="E8" s="189" t="s">
        <v>269</v>
      </c>
      <c r="F8" s="189" t="s">
        <v>270</v>
      </c>
      <c r="G8" s="189" t="s">
        <v>271</v>
      </c>
      <c r="H8" s="190"/>
      <c r="I8" s="189" t="s">
        <v>269</v>
      </c>
      <c r="J8" s="189" t="s">
        <v>270</v>
      </c>
      <c r="K8" s="189" t="s">
        <v>271</v>
      </c>
    </row>
    <row r="9" spans="2:11" s="62" customFormat="1" ht="16.5">
      <c r="B9" s="191" t="s">
        <v>1</v>
      </c>
      <c r="C9" s="191" t="s">
        <v>272</v>
      </c>
      <c r="D9" s="63" t="s">
        <v>55</v>
      </c>
      <c r="E9" s="64">
        <v>1476603</v>
      </c>
      <c r="F9" s="64">
        <v>21887909</v>
      </c>
      <c r="G9" s="64">
        <f>E9+F9</f>
        <v>23364512</v>
      </c>
      <c r="H9" s="65"/>
      <c r="I9" s="64">
        <v>3518600</v>
      </c>
      <c r="J9" s="64">
        <v>16921457</v>
      </c>
      <c r="K9" s="64">
        <f aca="true" t="shared" si="0" ref="K9:K66">I9+J9</f>
        <v>20440057</v>
      </c>
    </row>
    <row r="10" spans="2:11" s="62" customFormat="1" ht="16.5">
      <c r="B10" s="191" t="s">
        <v>5</v>
      </c>
      <c r="C10" s="192" t="s">
        <v>273</v>
      </c>
      <c r="D10" s="63" t="s">
        <v>56</v>
      </c>
      <c r="E10" s="64">
        <f>E11+E16</f>
        <v>843429</v>
      </c>
      <c r="F10" s="64">
        <f>F11+F16</f>
        <v>1526517</v>
      </c>
      <c r="G10" s="64">
        <f aca="true" t="shared" si="1" ref="G10:G75">E10+F10</f>
        <v>2369946</v>
      </c>
      <c r="H10" s="65"/>
      <c r="I10" s="64">
        <f>I11+I16</f>
        <v>599900</v>
      </c>
      <c r="J10" s="64">
        <f>J11+J16</f>
        <v>865803</v>
      </c>
      <c r="K10" s="64">
        <f t="shared" si="0"/>
        <v>1465703</v>
      </c>
    </row>
    <row r="11" spans="2:11" ht="15.75">
      <c r="B11" s="193" t="s">
        <v>6</v>
      </c>
      <c r="C11" s="194" t="s">
        <v>274</v>
      </c>
      <c r="E11" s="8">
        <f>SUM(E12:E15)</f>
        <v>843429</v>
      </c>
      <c r="F11" s="8">
        <f>SUM(F12:F15)</f>
        <v>1526517</v>
      </c>
      <c r="G11" s="8">
        <f t="shared" si="1"/>
        <v>2369946</v>
      </c>
      <c r="H11" s="6"/>
      <c r="I11" s="8">
        <f>SUM(I12:I15)</f>
        <v>599900</v>
      </c>
      <c r="J11" s="8">
        <f>SUM(J12:J15)</f>
        <v>865803</v>
      </c>
      <c r="K11" s="8">
        <f t="shared" si="0"/>
        <v>1465703</v>
      </c>
    </row>
    <row r="12" spans="2:11" ht="15.75">
      <c r="B12" s="193" t="s">
        <v>7</v>
      </c>
      <c r="C12" s="194" t="s">
        <v>275</v>
      </c>
      <c r="E12" s="8">
        <v>11061</v>
      </c>
      <c r="F12" s="8">
        <v>1978</v>
      </c>
      <c r="G12" s="8">
        <f t="shared" si="1"/>
        <v>13039</v>
      </c>
      <c r="H12" s="6"/>
      <c r="I12" s="8">
        <v>8525</v>
      </c>
      <c r="J12" s="8">
        <v>2491</v>
      </c>
      <c r="K12" s="8">
        <f t="shared" si="0"/>
        <v>11016</v>
      </c>
    </row>
    <row r="13" spans="2:11" ht="15.75">
      <c r="B13" s="193" t="s">
        <v>8</v>
      </c>
      <c r="C13" s="194" t="s">
        <v>276</v>
      </c>
      <c r="E13" s="8">
        <v>106</v>
      </c>
      <c r="F13" s="8">
        <v>0</v>
      </c>
      <c r="G13" s="8">
        <f t="shared" si="1"/>
        <v>106</v>
      </c>
      <c r="H13" s="6"/>
      <c r="I13" s="8">
        <v>68</v>
      </c>
      <c r="J13" s="8">
        <v>0</v>
      </c>
      <c r="K13" s="8">
        <f t="shared" si="0"/>
        <v>68</v>
      </c>
    </row>
    <row r="14" spans="2:11" ht="15.75">
      <c r="B14" s="193" t="s">
        <v>9</v>
      </c>
      <c r="C14" s="194" t="s">
        <v>277</v>
      </c>
      <c r="E14" s="8">
        <v>806617</v>
      </c>
      <c r="F14" s="8">
        <v>1524539</v>
      </c>
      <c r="G14" s="8">
        <f t="shared" si="1"/>
        <v>2331156</v>
      </c>
      <c r="H14" s="6"/>
      <c r="I14" s="8">
        <v>547427</v>
      </c>
      <c r="J14" s="8">
        <v>863312</v>
      </c>
      <c r="K14" s="8">
        <f t="shared" si="0"/>
        <v>1410739</v>
      </c>
    </row>
    <row r="15" spans="2:11" ht="15.75">
      <c r="B15" s="193" t="s">
        <v>224</v>
      </c>
      <c r="C15" s="194" t="s">
        <v>278</v>
      </c>
      <c r="E15" s="8">
        <v>25645</v>
      </c>
      <c r="F15" s="8">
        <v>0</v>
      </c>
      <c r="G15" s="8">
        <f t="shared" si="1"/>
        <v>25645</v>
      </c>
      <c r="H15" s="6"/>
      <c r="I15" s="8">
        <v>43880</v>
      </c>
      <c r="J15" s="8">
        <v>0</v>
      </c>
      <c r="K15" s="8">
        <f t="shared" si="0"/>
        <v>43880</v>
      </c>
    </row>
    <row r="16" spans="2:11" ht="15.75">
      <c r="B16" s="193" t="s">
        <v>10</v>
      </c>
      <c r="C16" s="194" t="s">
        <v>279</v>
      </c>
      <c r="E16" s="8">
        <f>SUM(E17:E20)</f>
        <v>0</v>
      </c>
      <c r="F16" s="8">
        <f>SUM(F17:F20)</f>
        <v>0</v>
      </c>
      <c r="G16" s="8">
        <f t="shared" si="1"/>
        <v>0</v>
      </c>
      <c r="H16" s="6"/>
      <c r="I16" s="8">
        <f>SUM(I17:I20)</f>
        <v>0</v>
      </c>
      <c r="J16" s="8">
        <f>SUM(J17:J20)</f>
        <v>0</v>
      </c>
      <c r="K16" s="8">
        <f t="shared" si="0"/>
        <v>0</v>
      </c>
    </row>
    <row r="17" spans="2:11" ht="15.75">
      <c r="B17" s="193" t="s">
        <v>129</v>
      </c>
      <c r="C17" s="194" t="s">
        <v>275</v>
      </c>
      <c r="E17" s="8">
        <v>0</v>
      </c>
      <c r="F17" s="8">
        <v>0</v>
      </c>
      <c r="G17" s="8">
        <f t="shared" si="1"/>
        <v>0</v>
      </c>
      <c r="H17" s="6"/>
      <c r="I17" s="8">
        <v>0</v>
      </c>
      <c r="J17" s="8">
        <v>0</v>
      </c>
      <c r="K17" s="8">
        <f t="shared" si="0"/>
        <v>0</v>
      </c>
    </row>
    <row r="18" spans="2:11" ht="15.75">
      <c r="B18" s="193" t="s">
        <v>130</v>
      </c>
      <c r="C18" s="194" t="s">
        <v>276</v>
      </c>
      <c r="E18" s="8">
        <v>0</v>
      </c>
      <c r="F18" s="8">
        <v>0</v>
      </c>
      <c r="G18" s="8">
        <f t="shared" si="1"/>
        <v>0</v>
      </c>
      <c r="H18" s="6"/>
      <c r="I18" s="8">
        <v>0</v>
      </c>
      <c r="J18" s="8">
        <v>0</v>
      </c>
      <c r="K18" s="8">
        <f t="shared" si="0"/>
        <v>0</v>
      </c>
    </row>
    <row r="19" spans="2:11" ht="15.75">
      <c r="B19" s="193" t="s">
        <v>131</v>
      </c>
      <c r="C19" s="194" t="s">
        <v>280</v>
      </c>
      <c r="E19" s="8">
        <v>0</v>
      </c>
      <c r="F19" s="8">
        <v>0</v>
      </c>
      <c r="G19" s="8">
        <f t="shared" si="1"/>
        <v>0</v>
      </c>
      <c r="H19" s="6"/>
      <c r="I19" s="8">
        <v>0</v>
      </c>
      <c r="J19" s="8">
        <v>0</v>
      </c>
      <c r="K19" s="8">
        <f t="shared" si="0"/>
        <v>0</v>
      </c>
    </row>
    <row r="20" spans="2:11" ht="15.75">
      <c r="B20" s="193" t="s">
        <v>244</v>
      </c>
      <c r="C20" s="194" t="s">
        <v>278</v>
      </c>
      <c r="E20" s="8">
        <v>0</v>
      </c>
      <c r="F20" s="8">
        <v>0</v>
      </c>
      <c r="G20" s="8">
        <f>E20+F20</f>
        <v>0</v>
      </c>
      <c r="H20" s="6"/>
      <c r="I20" s="8">
        <v>0</v>
      </c>
      <c r="J20" s="8">
        <v>0</v>
      </c>
      <c r="K20" s="8">
        <f t="shared" si="0"/>
        <v>0</v>
      </c>
    </row>
    <row r="21" spans="2:11" s="62" customFormat="1" ht="16.5">
      <c r="B21" s="191" t="s">
        <v>12</v>
      </c>
      <c r="C21" s="192" t="s">
        <v>281</v>
      </c>
      <c r="D21" s="63" t="s">
        <v>63</v>
      </c>
      <c r="E21" s="64">
        <v>988625</v>
      </c>
      <c r="F21" s="64">
        <v>8168543</v>
      </c>
      <c r="G21" s="64">
        <f t="shared" si="1"/>
        <v>9157168</v>
      </c>
      <c r="H21" s="65"/>
      <c r="I21" s="64">
        <v>611373</v>
      </c>
      <c r="J21" s="64">
        <v>4600744</v>
      </c>
      <c r="K21" s="64">
        <f t="shared" si="0"/>
        <v>5212117</v>
      </c>
    </row>
    <row r="22" spans="2:11" s="62" customFormat="1" ht="16.5">
      <c r="B22" s="191" t="s">
        <v>13</v>
      </c>
      <c r="C22" s="192" t="s">
        <v>282</v>
      </c>
      <c r="D22" s="63"/>
      <c r="E22" s="64">
        <f>SUM(E23:E25)</f>
        <v>3300972</v>
      </c>
      <c r="F22" s="64">
        <f>SUM(F23:F25)</f>
        <v>0</v>
      </c>
      <c r="G22" s="64">
        <f t="shared" si="1"/>
        <v>3300972</v>
      </c>
      <c r="H22" s="65"/>
      <c r="I22" s="64">
        <f>SUM(I23:I25)</f>
        <v>700215</v>
      </c>
      <c r="J22" s="64">
        <f>SUM(J23:J25)</f>
        <v>0</v>
      </c>
      <c r="K22" s="64">
        <f t="shared" si="0"/>
        <v>700215</v>
      </c>
    </row>
    <row r="23" spans="1:11" ht="16.5">
      <c r="A23" s="2"/>
      <c r="B23" s="195" t="s">
        <v>14</v>
      </c>
      <c r="C23" s="196" t="s">
        <v>283</v>
      </c>
      <c r="D23" s="122"/>
      <c r="E23" s="8">
        <v>0</v>
      </c>
      <c r="F23" s="8">
        <v>0</v>
      </c>
      <c r="G23" s="8">
        <f t="shared" si="1"/>
        <v>0</v>
      </c>
      <c r="H23" s="6"/>
      <c r="I23" s="8">
        <v>0</v>
      </c>
      <c r="J23" s="8">
        <v>0</v>
      </c>
      <c r="K23" s="8">
        <f t="shared" si="0"/>
        <v>0</v>
      </c>
    </row>
    <row r="24" spans="1:11" ht="16.5">
      <c r="A24" s="2"/>
      <c r="B24" s="197" t="s">
        <v>15</v>
      </c>
      <c r="C24" s="196" t="s">
        <v>630</v>
      </c>
      <c r="D24" s="122"/>
      <c r="E24" s="8">
        <v>0</v>
      </c>
      <c r="F24" s="8">
        <v>0</v>
      </c>
      <c r="G24" s="8">
        <f t="shared" si="1"/>
        <v>0</v>
      </c>
      <c r="H24" s="6"/>
      <c r="I24" s="8">
        <v>0</v>
      </c>
      <c r="J24" s="8">
        <v>0</v>
      </c>
      <c r="K24" s="8">
        <f t="shared" si="0"/>
        <v>0</v>
      </c>
    </row>
    <row r="25" spans="1:11" ht="16.5">
      <c r="A25" s="2"/>
      <c r="B25" s="193" t="s">
        <v>62</v>
      </c>
      <c r="C25" s="196" t="s">
        <v>284</v>
      </c>
      <c r="D25" s="122"/>
      <c r="E25" s="8">
        <v>3300972</v>
      </c>
      <c r="F25" s="8">
        <v>0</v>
      </c>
      <c r="G25" s="8">
        <f t="shared" si="1"/>
        <v>3300972</v>
      </c>
      <c r="H25" s="6"/>
      <c r="I25" s="8">
        <v>700215</v>
      </c>
      <c r="J25" s="8">
        <v>0</v>
      </c>
      <c r="K25" s="8">
        <f t="shared" si="0"/>
        <v>700215</v>
      </c>
    </row>
    <row r="26" spans="2:11" s="62" customFormat="1" ht="16.5">
      <c r="B26" s="191" t="s">
        <v>16</v>
      </c>
      <c r="C26" s="192" t="s">
        <v>285</v>
      </c>
      <c r="D26" s="63" t="s">
        <v>64</v>
      </c>
      <c r="E26" s="64">
        <f>SUM(E27:E29)</f>
        <v>15936581</v>
      </c>
      <c r="F26" s="64">
        <f>SUM(F27:F29)</f>
        <v>20371627</v>
      </c>
      <c r="G26" s="64">
        <f t="shared" si="1"/>
        <v>36308208</v>
      </c>
      <c r="H26" s="65"/>
      <c r="I26" s="64">
        <f>SUM(I27:I29)</f>
        <v>21390273</v>
      </c>
      <c r="J26" s="64">
        <f>SUM(J27:J29)</f>
        <v>16213559</v>
      </c>
      <c r="K26" s="64">
        <f t="shared" si="0"/>
        <v>37603832</v>
      </c>
    </row>
    <row r="27" spans="1:11" ht="16.5">
      <c r="A27" s="2"/>
      <c r="B27" s="193" t="s">
        <v>17</v>
      </c>
      <c r="C27" s="194" t="s">
        <v>276</v>
      </c>
      <c r="D27" s="122"/>
      <c r="E27" s="8">
        <v>12836</v>
      </c>
      <c r="F27" s="8">
        <v>161</v>
      </c>
      <c r="G27" s="8">
        <f t="shared" si="1"/>
        <v>12997</v>
      </c>
      <c r="H27" s="6"/>
      <c r="I27" s="8">
        <v>12326</v>
      </c>
      <c r="J27" s="8">
        <v>161</v>
      </c>
      <c r="K27" s="8">
        <f t="shared" si="0"/>
        <v>12487</v>
      </c>
    </row>
    <row r="28" spans="1:11" ht="16.5">
      <c r="A28" s="2"/>
      <c r="B28" s="193" t="s">
        <v>18</v>
      </c>
      <c r="C28" s="196" t="s">
        <v>275</v>
      </c>
      <c r="D28" s="122"/>
      <c r="E28" s="8">
        <v>15831002</v>
      </c>
      <c r="F28" s="8">
        <v>14117068</v>
      </c>
      <c r="G28" s="8">
        <f t="shared" si="1"/>
        <v>29948070</v>
      </c>
      <c r="H28" s="6"/>
      <c r="I28" s="8">
        <v>21283380</v>
      </c>
      <c r="J28" s="8">
        <v>11154528</v>
      </c>
      <c r="K28" s="8">
        <f t="shared" si="0"/>
        <v>32437908</v>
      </c>
    </row>
    <row r="29" spans="2:11" ht="15.75">
      <c r="B29" s="193" t="s">
        <v>99</v>
      </c>
      <c r="C29" s="198" t="s">
        <v>278</v>
      </c>
      <c r="D29" s="122"/>
      <c r="E29" s="8">
        <v>92743</v>
      </c>
      <c r="F29" s="8">
        <v>6254398</v>
      </c>
      <c r="G29" s="8">
        <f t="shared" si="1"/>
        <v>6347141</v>
      </c>
      <c r="H29" s="6"/>
      <c r="I29" s="8">
        <v>94567</v>
      </c>
      <c r="J29" s="8">
        <v>5058870</v>
      </c>
      <c r="K29" s="8">
        <f t="shared" si="0"/>
        <v>5153437</v>
      </c>
    </row>
    <row r="30" spans="2:11" s="62" customFormat="1" ht="16.5">
      <c r="B30" s="191" t="s">
        <v>19</v>
      </c>
      <c r="C30" s="199" t="s">
        <v>286</v>
      </c>
      <c r="D30" s="63" t="s">
        <v>66</v>
      </c>
      <c r="E30" s="64">
        <f>+E31+E35-E36</f>
        <v>89065542</v>
      </c>
      <c r="F30" s="64">
        <f>+F31+F35-F36</f>
        <v>57003231</v>
      </c>
      <c r="G30" s="64">
        <f t="shared" si="1"/>
        <v>146068773</v>
      </c>
      <c r="H30" s="64"/>
      <c r="I30" s="64">
        <f>+I31+I35-I36</f>
        <v>85861033</v>
      </c>
      <c r="J30" s="64">
        <f>+J31+J35-J36</f>
        <v>50270367</v>
      </c>
      <c r="K30" s="64">
        <f t="shared" si="0"/>
        <v>136131400</v>
      </c>
    </row>
    <row r="31" spans="2:11" ht="15.75">
      <c r="B31" s="193" t="s">
        <v>20</v>
      </c>
      <c r="C31" s="194" t="s">
        <v>287</v>
      </c>
      <c r="E31" s="8">
        <f>+SUM(E32:E34)</f>
        <v>88916141</v>
      </c>
      <c r="F31" s="8">
        <f>+SUM(F32:F34)</f>
        <v>57003231</v>
      </c>
      <c r="G31" s="8">
        <f t="shared" si="1"/>
        <v>145919372</v>
      </c>
      <c r="H31" s="8"/>
      <c r="I31" s="8">
        <f>+SUM(I32:I34)</f>
        <v>85709707</v>
      </c>
      <c r="J31" s="8">
        <f>+SUM(J32:J34)</f>
        <v>50270367</v>
      </c>
      <c r="K31" s="8">
        <f t="shared" si="0"/>
        <v>135980074</v>
      </c>
    </row>
    <row r="32" spans="2:11" ht="16.5">
      <c r="B32" s="193" t="s">
        <v>192</v>
      </c>
      <c r="C32" s="194" t="s">
        <v>288</v>
      </c>
      <c r="D32" s="63" t="s">
        <v>251</v>
      </c>
      <c r="E32" s="8">
        <v>1971848</v>
      </c>
      <c r="F32" s="8">
        <v>1111841</v>
      </c>
      <c r="G32" s="8">
        <f>E32+F32</f>
        <v>3083689</v>
      </c>
      <c r="H32" s="8"/>
      <c r="I32" s="8">
        <v>1511963</v>
      </c>
      <c r="J32" s="8">
        <v>952585</v>
      </c>
      <c r="K32" s="8">
        <f t="shared" si="0"/>
        <v>2464548</v>
      </c>
    </row>
    <row r="33" spans="2:11" ht="15.75">
      <c r="B33" s="193" t="s">
        <v>193</v>
      </c>
      <c r="C33" s="194" t="s">
        <v>275</v>
      </c>
      <c r="E33" s="8">
        <v>0</v>
      </c>
      <c r="F33" s="8">
        <v>0</v>
      </c>
      <c r="G33" s="8">
        <f>E33+F33</f>
        <v>0</v>
      </c>
      <c r="H33" s="8"/>
      <c r="I33" s="8">
        <v>0</v>
      </c>
      <c r="J33" s="8">
        <v>0</v>
      </c>
      <c r="K33" s="8">
        <f t="shared" si="0"/>
        <v>0</v>
      </c>
    </row>
    <row r="34" spans="2:11" ht="15.75">
      <c r="B34" s="193" t="s">
        <v>245</v>
      </c>
      <c r="C34" s="194" t="s">
        <v>289</v>
      </c>
      <c r="E34" s="8">
        <v>86944293</v>
      </c>
      <c r="F34" s="8">
        <v>55891390</v>
      </c>
      <c r="G34" s="8">
        <f>E34+F34</f>
        <v>142835683</v>
      </c>
      <c r="H34" s="8"/>
      <c r="I34" s="8">
        <v>84197744</v>
      </c>
      <c r="J34" s="8">
        <v>49317782</v>
      </c>
      <c r="K34" s="8">
        <f t="shared" si="0"/>
        <v>133515526</v>
      </c>
    </row>
    <row r="35" spans="2:11" ht="15.75">
      <c r="B35" s="193" t="s">
        <v>21</v>
      </c>
      <c r="C35" s="194" t="s">
        <v>290</v>
      </c>
      <c r="E35" s="8">
        <v>2762660</v>
      </c>
      <c r="F35" s="8">
        <v>0</v>
      </c>
      <c r="G35" s="8">
        <f t="shared" si="1"/>
        <v>2762660</v>
      </c>
      <c r="H35" s="8"/>
      <c r="I35" s="8">
        <v>2330155</v>
      </c>
      <c r="J35" s="8">
        <v>0</v>
      </c>
      <c r="K35" s="8">
        <f t="shared" si="0"/>
        <v>2330155</v>
      </c>
    </row>
    <row r="36" spans="2:11" ht="15.75">
      <c r="B36" s="193" t="s">
        <v>65</v>
      </c>
      <c r="C36" s="194" t="s">
        <v>291</v>
      </c>
      <c r="E36" s="8">
        <v>2613259</v>
      </c>
      <c r="F36" s="8">
        <v>0</v>
      </c>
      <c r="G36" s="8">
        <f t="shared" si="1"/>
        <v>2613259</v>
      </c>
      <c r="H36" s="8"/>
      <c r="I36" s="8">
        <v>2178829</v>
      </c>
      <c r="J36" s="8">
        <v>0</v>
      </c>
      <c r="K36" s="8">
        <f t="shared" si="0"/>
        <v>2178829</v>
      </c>
    </row>
    <row r="37" spans="2:11" s="62" customFormat="1" ht="16.5">
      <c r="B37" s="191" t="s">
        <v>22</v>
      </c>
      <c r="C37" s="191" t="s">
        <v>292</v>
      </c>
      <c r="D37" s="63"/>
      <c r="E37" s="109">
        <v>0</v>
      </c>
      <c r="F37" s="109">
        <v>0</v>
      </c>
      <c r="G37" s="5">
        <f t="shared" si="1"/>
        <v>0</v>
      </c>
      <c r="H37" s="64"/>
      <c r="I37" s="109">
        <v>0</v>
      </c>
      <c r="J37" s="109">
        <v>0</v>
      </c>
      <c r="K37" s="5">
        <f t="shared" si="0"/>
        <v>0</v>
      </c>
    </row>
    <row r="38" spans="2:11" s="62" customFormat="1" ht="16.5">
      <c r="B38" s="191" t="s">
        <v>23</v>
      </c>
      <c r="C38" s="192" t="s">
        <v>293</v>
      </c>
      <c r="D38" s="63" t="s">
        <v>69</v>
      </c>
      <c r="E38" s="64">
        <f>SUM(E39:E40)</f>
        <v>5025557</v>
      </c>
      <c r="F38" s="64">
        <f>SUM(F39:F40)</f>
        <v>5097396</v>
      </c>
      <c r="G38" s="64">
        <f t="shared" si="1"/>
        <v>10122953</v>
      </c>
      <c r="H38" s="64"/>
      <c r="I38" s="64">
        <f>SUM(I39:I40)</f>
        <v>5790655</v>
      </c>
      <c r="J38" s="64">
        <f>SUM(J39:J40)</f>
        <v>5009456</v>
      </c>
      <c r="K38" s="64">
        <f t="shared" si="0"/>
        <v>10800111</v>
      </c>
    </row>
    <row r="39" spans="2:11" ht="15.75">
      <c r="B39" s="193" t="s">
        <v>67</v>
      </c>
      <c r="C39" s="194" t="s">
        <v>275</v>
      </c>
      <c r="E39" s="8">
        <v>5025557</v>
      </c>
      <c r="F39" s="8">
        <v>5097396</v>
      </c>
      <c r="G39" s="8">
        <f t="shared" si="1"/>
        <v>10122953</v>
      </c>
      <c r="H39" s="8"/>
      <c r="I39" s="8">
        <v>5790655</v>
      </c>
      <c r="J39" s="8">
        <v>5009456</v>
      </c>
      <c r="K39" s="8">
        <f t="shared" si="0"/>
        <v>10800111</v>
      </c>
    </row>
    <row r="40" spans="2:11" ht="15.75">
      <c r="B40" s="193" t="s">
        <v>68</v>
      </c>
      <c r="C40" s="194" t="s">
        <v>278</v>
      </c>
      <c r="E40" s="8">
        <v>0</v>
      </c>
      <c r="F40" s="8">
        <v>0</v>
      </c>
      <c r="G40" s="8">
        <f t="shared" si="1"/>
        <v>0</v>
      </c>
      <c r="H40" s="8"/>
      <c r="I40" s="8">
        <v>0</v>
      </c>
      <c r="J40" s="8">
        <v>0</v>
      </c>
      <c r="K40" s="8">
        <f t="shared" si="0"/>
        <v>0</v>
      </c>
    </row>
    <row r="41" spans="2:11" s="62" customFormat="1" ht="16.5">
      <c r="B41" s="192" t="s">
        <v>24</v>
      </c>
      <c r="C41" s="192" t="s">
        <v>294</v>
      </c>
      <c r="D41" s="63" t="s">
        <v>72</v>
      </c>
      <c r="E41" s="64">
        <f>SUM(E42:E43)</f>
        <v>3923</v>
      </c>
      <c r="F41" s="64">
        <f>SUM(F42:F43)</f>
        <v>0</v>
      </c>
      <c r="G41" s="64">
        <f t="shared" si="1"/>
        <v>3923</v>
      </c>
      <c r="H41" s="64"/>
      <c r="I41" s="64">
        <f>SUM(I42:I43)</f>
        <v>3923</v>
      </c>
      <c r="J41" s="64">
        <f>SUM(J42:J43)</f>
        <v>0</v>
      </c>
      <c r="K41" s="64">
        <f t="shared" si="0"/>
        <v>3923</v>
      </c>
    </row>
    <row r="42" spans="2:11" ht="15.75">
      <c r="B42" s="193" t="s">
        <v>70</v>
      </c>
      <c r="C42" s="194" t="s">
        <v>295</v>
      </c>
      <c r="E42" s="8">
        <v>0</v>
      </c>
      <c r="F42" s="8">
        <v>0</v>
      </c>
      <c r="G42" s="8">
        <f t="shared" si="1"/>
        <v>0</v>
      </c>
      <c r="H42" s="8"/>
      <c r="I42" s="8">
        <v>0</v>
      </c>
      <c r="J42" s="8">
        <v>0</v>
      </c>
      <c r="K42" s="8">
        <f t="shared" si="0"/>
        <v>0</v>
      </c>
    </row>
    <row r="43" spans="2:11" ht="15.75">
      <c r="B43" s="193" t="s">
        <v>71</v>
      </c>
      <c r="C43" s="194" t="s">
        <v>296</v>
      </c>
      <c r="E43" s="8">
        <f>SUM(E44:E45)</f>
        <v>3923</v>
      </c>
      <c r="F43" s="8">
        <f>SUM(F44:F45)</f>
        <v>0</v>
      </c>
      <c r="G43" s="8">
        <f t="shared" si="1"/>
        <v>3923</v>
      </c>
      <c r="H43" s="8"/>
      <c r="I43" s="8">
        <f>SUM(I44:I45)</f>
        <v>3923</v>
      </c>
      <c r="J43" s="8">
        <f>SUM(J44:J45)</f>
        <v>0</v>
      </c>
      <c r="K43" s="8">
        <f t="shared" si="0"/>
        <v>3923</v>
      </c>
    </row>
    <row r="44" spans="2:11" ht="15.75">
      <c r="B44" s="193" t="s">
        <v>132</v>
      </c>
      <c r="C44" s="194" t="s">
        <v>297</v>
      </c>
      <c r="E44" s="8">
        <v>0</v>
      </c>
      <c r="F44" s="8">
        <v>0</v>
      </c>
      <c r="G44" s="8">
        <f t="shared" si="1"/>
        <v>0</v>
      </c>
      <c r="H44" s="8"/>
      <c r="I44" s="8">
        <v>0</v>
      </c>
      <c r="J44" s="8">
        <v>0</v>
      </c>
      <c r="K44" s="8">
        <f t="shared" si="0"/>
        <v>0</v>
      </c>
    </row>
    <row r="45" spans="2:11" ht="15.75">
      <c r="B45" s="193" t="s">
        <v>133</v>
      </c>
      <c r="C45" s="194" t="s">
        <v>298</v>
      </c>
      <c r="E45" s="8">
        <v>3923</v>
      </c>
      <c r="F45" s="8">
        <v>0</v>
      </c>
      <c r="G45" s="8">
        <f t="shared" si="1"/>
        <v>3923</v>
      </c>
      <c r="H45" s="8"/>
      <c r="I45" s="8">
        <v>3923</v>
      </c>
      <c r="J45" s="8">
        <v>0</v>
      </c>
      <c r="K45" s="8">
        <f t="shared" si="0"/>
        <v>3923</v>
      </c>
    </row>
    <row r="46" spans="2:11" s="62" customFormat="1" ht="16.5">
      <c r="B46" s="192" t="s">
        <v>25</v>
      </c>
      <c r="C46" s="192" t="s">
        <v>299</v>
      </c>
      <c r="D46" s="63" t="s">
        <v>75</v>
      </c>
      <c r="E46" s="64">
        <f>SUM(E47:E48)</f>
        <v>0</v>
      </c>
      <c r="F46" s="64">
        <f>SUM(F47:F48)</f>
        <v>0</v>
      </c>
      <c r="G46" s="64">
        <f t="shared" si="1"/>
        <v>0</v>
      </c>
      <c r="H46" s="64"/>
      <c r="I46" s="64">
        <f>SUM(I47:I48)</f>
        <v>0</v>
      </c>
      <c r="J46" s="64">
        <f>SUM(J47:J48)</f>
        <v>0</v>
      </c>
      <c r="K46" s="64">
        <f t="shared" si="0"/>
        <v>0</v>
      </c>
    </row>
    <row r="47" spans="2:11" ht="15.75">
      <c r="B47" s="193" t="s">
        <v>73</v>
      </c>
      <c r="C47" s="194" t="s">
        <v>300</v>
      </c>
      <c r="E47" s="8">
        <v>0</v>
      </c>
      <c r="F47" s="8">
        <v>0</v>
      </c>
      <c r="G47" s="8">
        <f t="shared" si="1"/>
        <v>0</v>
      </c>
      <c r="H47" s="8"/>
      <c r="I47" s="8">
        <v>0</v>
      </c>
      <c r="J47" s="8">
        <v>0</v>
      </c>
      <c r="K47" s="8">
        <f t="shared" si="0"/>
        <v>0</v>
      </c>
    </row>
    <row r="48" spans="2:11" ht="15.75">
      <c r="B48" s="193" t="s">
        <v>74</v>
      </c>
      <c r="C48" s="194" t="s">
        <v>301</v>
      </c>
      <c r="E48" s="8">
        <v>0</v>
      </c>
      <c r="F48" s="8">
        <v>0</v>
      </c>
      <c r="G48" s="8">
        <f t="shared" si="1"/>
        <v>0</v>
      </c>
      <c r="H48" s="8"/>
      <c r="I48" s="8">
        <v>0</v>
      </c>
      <c r="J48" s="8">
        <v>0</v>
      </c>
      <c r="K48" s="8">
        <f t="shared" si="0"/>
        <v>0</v>
      </c>
    </row>
    <row r="49" spans="2:11" s="62" customFormat="1" ht="16.5">
      <c r="B49" s="192" t="s">
        <v>26</v>
      </c>
      <c r="C49" s="192" t="s">
        <v>302</v>
      </c>
      <c r="D49" s="63"/>
      <c r="E49" s="64">
        <f>SUM(E50:E51)</f>
        <v>0</v>
      </c>
      <c r="F49" s="64">
        <f>SUM(F50:F51)</f>
        <v>0</v>
      </c>
      <c r="G49" s="64">
        <f t="shared" si="1"/>
        <v>0</v>
      </c>
      <c r="H49" s="64"/>
      <c r="I49" s="64">
        <f>SUM(I50:I51)</f>
        <v>0</v>
      </c>
      <c r="J49" s="64">
        <f>SUM(J50:J51)</f>
        <v>0</v>
      </c>
      <c r="K49" s="64">
        <f t="shared" si="0"/>
        <v>0</v>
      </c>
    </row>
    <row r="50" spans="2:11" ht="15.75">
      <c r="B50" s="193" t="s">
        <v>92</v>
      </c>
      <c r="C50" s="194" t="s">
        <v>303</v>
      </c>
      <c r="E50" s="8">
        <v>0</v>
      </c>
      <c r="F50" s="8">
        <v>0</v>
      </c>
      <c r="G50" s="8">
        <f t="shared" si="1"/>
        <v>0</v>
      </c>
      <c r="H50" s="8"/>
      <c r="I50" s="8">
        <v>0</v>
      </c>
      <c r="J50" s="8">
        <v>0</v>
      </c>
      <c r="K50" s="8">
        <f t="shared" si="0"/>
        <v>0</v>
      </c>
    </row>
    <row r="51" spans="2:11" ht="15.75">
      <c r="B51" s="193" t="s">
        <v>93</v>
      </c>
      <c r="C51" s="194" t="s">
        <v>304</v>
      </c>
      <c r="E51" s="8">
        <f>+SUM(E52:E53)</f>
        <v>0</v>
      </c>
      <c r="F51" s="8">
        <f>+SUM(F52:F53)</f>
        <v>0</v>
      </c>
      <c r="G51" s="8">
        <f t="shared" si="1"/>
        <v>0</v>
      </c>
      <c r="H51" s="8"/>
      <c r="I51" s="8">
        <f>+SUM(I52:I53)</f>
        <v>0</v>
      </c>
      <c r="J51" s="8">
        <f>+SUM(J52:J53)</f>
        <v>0</v>
      </c>
      <c r="K51" s="8">
        <f t="shared" si="0"/>
        <v>0</v>
      </c>
    </row>
    <row r="52" spans="2:11" ht="15.75">
      <c r="B52" s="193" t="s">
        <v>134</v>
      </c>
      <c r="C52" s="194" t="s">
        <v>305</v>
      </c>
      <c r="E52" s="8">
        <v>0</v>
      </c>
      <c r="F52" s="8">
        <v>0</v>
      </c>
      <c r="G52" s="8">
        <f t="shared" si="1"/>
        <v>0</v>
      </c>
      <c r="H52" s="8"/>
      <c r="I52" s="8">
        <v>0</v>
      </c>
      <c r="J52" s="8">
        <v>0</v>
      </c>
      <c r="K52" s="8">
        <f t="shared" si="0"/>
        <v>0</v>
      </c>
    </row>
    <row r="53" spans="2:11" ht="15.75">
      <c r="B53" s="193" t="s">
        <v>135</v>
      </c>
      <c r="C53" s="194" t="s">
        <v>306</v>
      </c>
      <c r="E53" s="8">
        <v>0</v>
      </c>
      <c r="F53" s="8">
        <v>0</v>
      </c>
      <c r="G53" s="8">
        <f t="shared" si="1"/>
        <v>0</v>
      </c>
      <c r="H53" s="8"/>
      <c r="I53" s="8">
        <v>0</v>
      </c>
      <c r="J53" s="8">
        <v>0</v>
      </c>
      <c r="K53" s="8">
        <f t="shared" si="0"/>
        <v>0</v>
      </c>
    </row>
    <row r="54" spans="2:11" s="62" customFormat="1" ht="16.5">
      <c r="B54" s="191" t="s">
        <v>27</v>
      </c>
      <c r="C54" s="192" t="s">
        <v>307</v>
      </c>
      <c r="D54" s="63" t="s">
        <v>78</v>
      </c>
      <c r="E54" s="64">
        <f>SUM(E55:E57)-E58</f>
        <v>985077</v>
      </c>
      <c r="F54" s="64">
        <f>SUM(F55:F57)-F58</f>
        <v>2930106</v>
      </c>
      <c r="G54" s="64">
        <f t="shared" si="1"/>
        <v>3915183</v>
      </c>
      <c r="H54" s="64"/>
      <c r="I54" s="64">
        <f>SUM(I55:I57)-I58</f>
        <v>910569</v>
      </c>
      <c r="J54" s="64">
        <f>SUM(J55:J57)-J58</f>
        <v>2784737</v>
      </c>
      <c r="K54" s="64">
        <f t="shared" si="0"/>
        <v>3695306</v>
      </c>
    </row>
    <row r="55" spans="2:11" ht="15.75">
      <c r="B55" s="193" t="s">
        <v>76</v>
      </c>
      <c r="C55" s="194" t="s">
        <v>308</v>
      </c>
      <c r="E55" s="8">
        <v>1278122</v>
      </c>
      <c r="F55" s="8">
        <v>3359892</v>
      </c>
      <c r="G55" s="8">
        <f t="shared" si="1"/>
        <v>4638014</v>
      </c>
      <c r="H55" s="8"/>
      <c r="I55" s="8">
        <v>1182008</v>
      </c>
      <c r="J55" s="8">
        <v>3237330</v>
      </c>
      <c r="K55" s="8">
        <f t="shared" si="0"/>
        <v>4419338</v>
      </c>
    </row>
    <row r="56" spans="2:11" ht="15.75">
      <c r="B56" s="193" t="s">
        <v>77</v>
      </c>
      <c r="C56" s="194" t="s">
        <v>309</v>
      </c>
      <c r="E56" s="8">
        <v>0</v>
      </c>
      <c r="F56" s="8">
        <v>0</v>
      </c>
      <c r="G56" s="8">
        <f t="shared" si="1"/>
        <v>0</v>
      </c>
      <c r="H56" s="8"/>
      <c r="I56" s="8">
        <v>0</v>
      </c>
      <c r="J56" s="8">
        <v>0</v>
      </c>
      <c r="K56" s="8">
        <f t="shared" si="0"/>
        <v>0</v>
      </c>
    </row>
    <row r="57" spans="2:11" ht="15.75">
      <c r="B57" s="193" t="s">
        <v>96</v>
      </c>
      <c r="C57" s="194" t="s">
        <v>289</v>
      </c>
      <c r="E57" s="8">
        <v>0</v>
      </c>
      <c r="F57" s="8">
        <v>0</v>
      </c>
      <c r="G57" s="8">
        <f t="shared" si="1"/>
        <v>0</v>
      </c>
      <c r="H57" s="8"/>
      <c r="I57" s="8">
        <v>0</v>
      </c>
      <c r="J57" s="8">
        <v>0</v>
      </c>
      <c r="K57" s="8">
        <f t="shared" si="0"/>
        <v>0</v>
      </c>
    </row>
    <row r="58" spans="2:11" ht="15.75">
      <c r="B58" s="193" t="s">
        <v>97</v>
      </c>
      <c r="C58" s="194" t="s">
        <v>310</v>
      </c>
      <c r="E58" s="8">
        <v>293045</v>
      </c>
      <c r="F58" s="8">
        <v>429786</v>
      </c>
      <c r="G58" s="8">
        <f t="shared" si="1"/>
        <v>722831</v>
      </c>
      <c r="H58" s="8"/>
      <c r="I58" s="8">
        <v>271439</v>
      </c>
      <c r="J58" s="8">
        <v>452593</v>
      </c>
      <c r="K58" s="8">
        <f t="shared" si="0"/>
        <v>724032</v>
      </c>
    </row>
    <row r="59" spans="2:11" s="62" customFormat="1" ht="16.5">
      <c r="B59" s="191" t="s">
        <v>28</v>
      </c>
      <c r="C59" s="192" t="s">
        <v>311</v>
      </c>
      <c r="D59" s="63" t="s">
        <v>81</v>
      </c>
      <c r="E59" s="64">
        <f>SUM(E60:E62)</f>
        <v>615411</v>
      </c>
      <c r="F59" s="64">
        <f>SUM(F60:F62)</f>
        <v>479</v>
      </c>
      <c r="G59" s="64">
        <f t="shared" si="1"/>
        <v>615890</v>
      </c>
      <c r="H59" s="64"/>
      <c r="I59" s="64">
        <f>SUM(I60:I62)</f>
        <v>284135</v>
      </c>
      <c r="J59" s="64">
        <f>SUM(J60:J62)</f>
        <v>406</v>
      </c>
      <c r="K59" s="64">
        <f t="shared" si="0"/>
        <v>284541</v>
      </c>
    </row>
    <row r="60" spans="1:11" ht="16.5">
      <c r="A60" s="2"/>
      <c r="B60" s="193" t="s">
        <v>136</v>
      </c>
      <c r="C60" s="194" t="s">
        <v>312</v>
      </c>
      <c r="E60" s="8">
        <v>615411</v>
      </c>
      <c r="F60" s="8">
        <v>319</v>
      </c>
      <c r="G60" s="8">
        <f t="shared" si="1"/>
        <v>615730</v>
      </c>
      <c r="H60" s="8"/>
      <c r="I60" s="8">
        <v>284135</v>
      </c>
      <c r="J60" s="8">
        <v>406</v>
      </c>
      <c r="K60" s="8">
        <f t="shared" si="0"/>
        <v>284541</v>
      </c>
    </row>
    <row r="61" spans="1:11" ht="16.5">
      <c r="A61" s="2"/>
      <c r="B61" s="193" t="s">
        <v>137</v>
      </c>
      <c r="C61" s="194" t="s">
        <v>313</v>
      </c>
      <c r="E61" s="8">
        <v>0</v>
      </c>
      <c r="F61" s="8">
        <v>160</v>
      </c>
      <c r="G61" s="8">
        <f t="shared" si="1"/>
        <v>160</v>
      </c>
      <c r="H61" s="8"/>
      <c r="I61" s="8">
        <v>0</v>
      </c>
      <c r="J61" s="8">
        <v>0</v>
      </c>
      <c r="K61" s="8">
        <f t="shared" si="0"/>
        <v>0</v>
      </c>
    </row>
    <row r="62" spans="1:11" ht="16.5">
      <c r="A62" s="2"/>
      <c r="B62" s="193" t="s">
        <v>138</v>
      </c>
      <c r="C62" s="194" t="s">
        <v>314</v>
      </c>
      <c r="D62" s="122"/>
      <c r="E62" s="8">
        <v>0</v>
      </c>
      <c r="F62" s="8">
        <v>0</v>
      </c>
      <c r="G62" s="8">
        <f t="shared" si="1"/>
        <v>0</v>
      </c>
      <c r="H62" s="8"/>
      <c r="I62" s="8">
        <v>0</v>
      </c>
      <c r="J62" s="8">
        <v>0</v>
      </c>
      <c r="K62" s="8">
        <f t="shared" si="0"/>
        <v>0</v>
      </c>
    </row>
    <row r="63" spans="2:11" s="62" customFormat="1" ht="16.5">
      <c r="B63" s="192" t="s">
        <v>29</v>
      </c>
      <c r="C63" s="192" t="s">
        <v>315</v>
      </c>
      <c r="D63" s="63"/>
      <c r="E63" s="64">
        <v>809792</v>
      </c>
      <c r="F63" s="64">
        <v>2552</v>
      </c>
      <c r="G63" s="64">
        <f t="shared" si="1"/>
        <v>812344</v>
      </c>
      <c r="H63" s="64"/>
      <c r="I63" s="64">
        <v>860758</v>
      </c>
      <c r="J63" s="64">
        <v>2596</v>
      </c>
      <c r="K63" s="64">
        <f t="shared" si="0"/>
        <v>863354</v>
      </c>
    </row>
    <row r="64" spans="2:11" s="62" customFormat="1" ht="16.5">
      <c r="B64" s="191" t="s">
        <v>30</v>
      </c>
      <c r="C64" s="192" t="s">
        <v>316</v>
      </c>
      <c r="D64" s="63"/>
      <c r="E64" s="64">
        <f>+SUM(E65:E66)</f>
        <v>230557</v>
      </c>
      <c r="F64" s="64">
        <f>+SUM(F65:F66)</f>
        <v>433</v>
      </c>
      <c r="G64" s="64">
        <f t="shared" si="1"/>
        <v>230990</v>
      </c>
      <c r="H64" s="64"/>
      <c r="I64" s="64">
        <f>+SUM(I65:I66)</f>
        <v>228548</v>
      </c>
      <c r="J64" s="64">
        <f>+SUM(J65:J66)</f>
        <v>456</v>
      </c>
      <c r="K64" s="64">
        <f t="shared" si="0"/>
        <v>229004</v>
      </c>
    </row>
    <row r="65" spans="2:11" ht="15.75">
      <c r="B65" s="193" t="s">
        <v>179</v>
      </c>
      <c r="C65" s="196" t="s">
        <v>317</v>
      </c>
      <c r="E65" s="8">
        <v>0</v>
      </c>
      <c r="F65" s="8">
        <v>0</v>
      </c>
      <c r="G65" s="8">
        <f t="shared" si="1"/>
        <v>0</v>
      </c>
      <c r="H65" s="8"/>
      <c r="I65" s="8">
        <v>0</v>
      </c>
      <c r="J65" s="8">
        <v>0</v>
      </c>
      <c r="K65" s="8">
        <f t="shared" si="0"/>
        <v>0</v>
      </c>
    </row>
    <row r="66" spans="2:11" ht="15.75">
      <c r="B66" s="193" t="s">
        <v>180</v>
      </c>
      <c r="C66" s="196" t="s">
        <v>289</v>
      </c>
      <c r="E66" s="8">
        <v>230557</v>
      </c>
      <c r="F66" s="8">
        <v>433</v>
      </c>
      <c r="G66" s="8">
        <f t="shared" si="1"/>
        <v>230990</v>
      </c>
      <c r="H66" s="8"/>
      <c r="I66" s="8">
        <v>228548</v>
      </c>
      <c r="J66" s="8">
        <v>456</v>
      </c>
      <c r="K66" s="8">
        <f t="shared" si="0"/>
        <v>229004</v>
      </c>
    </row>
    <row r="67" spans="2:11" s="62" customFormat="1" ht="16.5">
      <c r="B67" s="191" t="s">
        <v>31</v>
      </c>
      <c r="C67" s="192" t="s">
        <v>318</v>
      </c>
      <c r="D67" s="63" t="s">
        <v>190</v>
      </c>
      <c r="E67" s="109">
        <v>0</v>
      </c>
      <c r="F67" s="109">
        <v>0</v>
      </c>
      <c r="G67" s="64">
        <f>+E67+F67</f>
        <v>0</v>
      </c>
      <c r="H67" s="64"/>
      <c r="I67" s="109">
        <v>0</v>
      </c>
      <c r="J67" s="109">
        <v>0</v>
      </c>
      <c r="K67" s="64">
        <f>+I67+J67</f>
        <v>0</v>
      </c>
    </row>
    <row r="68" spans="2:11" s="62" customFormat="1" ht="16.5">
      <c r="B68" s="191" t="s">
        <v>32</v>
      </c>
      <c r="C68" s="192" t="s">
        <v>319</v>
      </c>
      <c r="D68" s="63"/>
      <c r="E68" s="64">
        <f>SUM(E69:E70)</f>
        <v>12809</v>
      </c>
      <c r="F68" s="64">
        <f>SUM(F69:F70)</f>
        <v>8660</v>
      </c>
      <c r="G68" s="64">
        <f t="shared" si="1"/>
        <v>21469</v>
      </c>
      <c r="H68" s="64"/>
      <c r="I68" s="64">
        <f>SUM(I69:I70)</f>
        <v>11497</v>
      </c>
      <c r="J68" s="64">
        <f>SUM(J69:J70)</f>
        <v>9548</v>
      </c>
      <c r="K68" s="64">
        <f>I68+J68</f>
        <v>21045</v>
      </c>
    </row>
    <row r="69" spans="2:11" ht="15.75">
      <c r="B69" s="193" t="s">
        <v>212</v>
      </c>
      <c r="C69" s="196" t="s">
        <v>320</v>
      </c>
      <c r="E69" s="8">
        <v>0</v>
      </c>
      <c r="F69" s="8">
        <v>0</v>
      </c>
      <c r="G69" s="8">
        <f t="shared" si="1"/>
        <v>0</v>
      </c>
      <c r="H69" s="8"/>
      <c r="I69" s="8">
        <v>0</v>
      </c>
      <c r="J69" s="8">
        <v>0</v>
      </c>
      <c r="K69" s="8">
        <f>I69+J69</f>
        <v>0</v>
      </c>
    </row>
    <row r="70" spans="2:11" ht="16.5">
      <c r="B70" s="193" t="s">
        <v>213</v>
      </c>
      <c r="C70" s="196" t="s">
        <v>321</v>
      </c>
      <c r="D70" s="63" t="s">
        <v>218</v>
      </c>
      <c r="E70" s="8">
        <v>12809</v>
      </c>
      <c r="F70" s="8">
        <v>8660</v>
      </c>
      <c r="G70" s="8">
        <f t="shared" si="1"/>
        <v>21469</v>
      </c>
      <c r="H70" s="8"/>
      <c r="I70" s="8">
        <v>11497</v>
      </c>
      <c r="J70" s="8">
        <v>9548</v>
      </c>
      <c r="K70" s="8">
        <f>I70+J70</f>
        <v>21045</v>
      </c>
    </row>
    <row r="71" spans="2:11" s="62" customFormat="1" ht="16.5">
      <c r="B71" s="191" t="s">
        <v>33</v>
      </c>
      <c r="C71" s="192" t="s">
        <v>322</v>
      </c>
      <c r="D71" s="63"/>
      <c r="E71" s="109"/>
      <c r="F71" s="109"/>
      <c r="G71" s="109"/>
      <c r="H71" s="64"/>
      <c r="I71" s="109"/>
      <c r="J71" s="109"/>
      <c r="K71" s="109"/>
    </row>
    <row r="72" spans="2:11" s="62" customFormat="1" ht="16.5">
      <c r="B72" s="191"/>
      <c r="C72" s="192" t="s">
        <v>323</v>
      </c>
      <c r="D72" s="63" t="s">
        <v>214</v>
      </c>
      <c r="E72" s="64">
        <f>+SUM(E73:E74)</f>
        <v>169520</v>
      </c>
      <c r="F72" s="64">
        <f>+SUM(F73:F74)</f>
        <v>0</v>
      </c>
      <c r="G72" s="64">
        <f t="shared" si="1"/>
        <v>169520</v>
      </c>
      <c r="H72" s="64"/>
      <c r="I72" s="64">
        <f>+SUM(I73:I74)</f>
        <v>158652</v>
      </c>
      <c r="J72" s="64">
        <f>+SUM(J73:J74)</f>
        <v>0</v>
      </c>
      <c r="K72" s="64">
        <f>I72+J72</f>
        <v>158652</v>
      </c>
    </row>
    <row r="73" spans="2:11" ht="16.5">
      <c r="B73" s="194" t="s">
        <v>157</v>
      </c>
      <c r="C73" s="196" t="s">
        <v>324</v>
      </c>
      <c r="D73" s="122"/>
      <c r="E73" s="8">
        <v>169520</v>
      </c>
      <c r="F73" s="8">
        <v>0</v>
      </c>
      <c r="G73" s="8">
        <f>E73+F73</f>
        <v>169520</v>
      </c>
      <c r="H73" s="5"/>
      <c r="I73" s="8">
        <v>158652</v>
      </c>
      <c r="J73" s="8">
        <v>0</v>
      </c>
      <c r="K73" s="8">
        <f>I73+J73</f>
        <v>158652</v>
      </c>
    </row>
    <row r="74" spans="2:11" ht="16.5">
      <c r="B74" s="194" t="s">
        <v>158</v>
      </c>
      <c r="C74" s="196" t="s">
        <v>325</v>
      </c>
      <c r="D74" s="122"/>
      <c r="E74" s="8">
        <v>0</v>
      </c>
      <c r="F74" s="8">
        <v>0</v>
      </c>
      <c r="G74" s="8">
        <f>E74+F74</f>
        <v>0</v>
      </c>
      <c r="H74" s="5"/>
      <c r="I74" s="8">
        <v>0</v>
      </c>
      <c r="J74" s="8">
        <v>0</v>
      </c>
      <c r="K74" s="8">
        <f>I74+J74</f>
        <v>0</v>
      </c>
    </row>
    <row r="75" spans="2:11" s="62" customFormat="1" ht="16.5">
      <c r="B75" s="192" t="s">
        <v>194</v>
      </c>
      <c r="C75" s="192" t="s">
        <v>326</v>
      </c>
      <c r="D75" s="63" t="s">
        <v>215</v>
      </c>
      <c r="E75" s="64">
        <v>1445420</v>
      </c>
      <c r="F75" s="64">
        <v>356445</v>
      </c>
      <c r="G75" s="64">
        <f t="shared" si="1"/>
        <v>1801865</v>
      </c>
      <c r="H75" s="64"/>
      <c r="I75" s="64">
        <v>993288</v>
      </c>
      <c r="J75" s="64">
        <v>94050</v>
      </c>
      <c r="K75" s="64">
        <f>I75+J75</f>
        <v>1087338</v>
      </c>
    </row>
    <row r="76" spans="3:11" ht="16.5">
      <c r="C76" s="9"/>
      <c r="E76" s="8"/>
      <c r="F76" s="8"/>
      <c r="G76" s="8"/>
      <c r="H76" s="5"/>
      <c r="I76" s="8"/>
      <c r="J76" s="8"/>
      <c r="K76" s="8"/>
    </row>
    <row r="77" spans="2:11" s="62" customFormat="1" ht="16.5">
      <c r="B77" s="66"/>
      <c r="C77" s="200" t="s">
        <v>327</v>
      </c>
      <c r="D77" s="118"/>
      <c r="E77" s="67">
        <f>E75+E64+E63+E59+E54+E49+E46+E41+E38+E37+E30+E26+E22+E21+E10+E9+E68+E72+E67</f>
        <v>120909818</v>
      </c>
      <c r="F77" s="67">
        <f>F75+F64+F63+F59+F54+F49+F46+F41+F38+F37+F30+F26+F22+F21+F10+F9+F68+F72+F67</f>
        <v>117353898</v>
      </c>
      <c r="G77" s="67">
        <f>E77+F77</f>
        <v>238263716</v>
      </c>
      <c r="H77" s="67"/>
      <c r="I77" s="67">
        <f>I75+I64+I63+I59+I54+I49+I46+I41+I38+I37+I30+I26+I22+I21+I10+I9+I68+I72+I67</f>
        <v>121923419</v>
      </c>
      <c r="J77" s="67">
        <f>J75+J64+J63+J59+J54+J49+J46+J41+J38+J37+J30+J26+J22+J21+J10+J9+J68+J72+J67</f>
        <v>96773179</v>
      </c>
      <c r="K77" s="67">
        <f>I77+J77</f>
        <v>218696598</v>
      </c>
    </row>
    <row r="78" spans="1:11" ht="15.75" customHeight="1">
      <c r="A78" s="2"/>
      <c r="B78" s="2"/>
      <c r="C78" s="7"/>
      <c r="D78" s="17"/>
      <c r="I78" s="15"/>
      <c r="J78" s="15"/>
      <c r="K78" s="15"/>
    </row>
    <row r="79" spans="1:11" ht="15.75" customHeight="1">
      <c r="A79" s="2"/>
      <c r="B79" s="2"/>
      <c r="C79" s="7"/>
      <c r="D79" s="17"/>
      <c r="I79" s="15"/>
      <c r="J79" s="15"/>
      <c r="K79" s="15"/>
    </row>
    <row r="80" spans="1:11" ht="15.75" customHeight="1">
      <c r="A80" s="2"/>
      <c r="B80" s="2"/>
      <c r="C80" s="7"/>
      <c r="D80" s="17"/>
      <c r="I80" s="15"/>
      <c r="J80" s="15"/>
      <c r="K80" s="15"/>
    </row>
    <row r="81" spans="1:11" ht="16.5">
      <c r="A81" s="2"/>
      <c r="B81" s="2"/>
      <c r="C81" s="7"/>
      <c r="D81" s="17"/>
      <c r="I81" s="15"/>
      <c r="J81" s="15"/>
      <c r="K81" s="15"/>
    </row>
    <row r="82" spans="1:11" ht="16.5">
      <c r="A82" s="2"/>
      <c r="B82" s="2"/>
      <c r="C82" s="7"/>
      <c r="D82" s="17"/>
      <c r="I82" s="15"/>
      <c r="J82" s="15"/>
      <c r="K82" s="15"/>
    </row>
    <row r="83" spans="1:11" ht="16.5">
      <c r="A83" s="2"/>
      <c r="B83" s="2"/>
      <c r="C83" s="7"/>
      <c r="D83" s="17"/>
      <c r="I83" s="15"/>
      <c r="J83" s="15"/>
      <c r="K83" s="15"/>
    </row>
    <row r="84" spans="1:11" ht="16.5">
      <c r="A84" s="2"/>
      <c r="B84" s="2"/>
      <c r="C84" s="7"/>
      <c r="D84" s="17"/>
      <c r="I84" s="15"/>
      <c r="J84" s="15"/>
      <c r="K84" s="15"/>
    </row>
    <row r="85" spans="1:11" ht="16.5">
      <c r="A85" s="2"/>
      <c r="B85" s="2"/>
      <c r="C85" s="7"/>
      <c r="D85" s="17"/>
      <c r="I85" s="15"/>
      <c r="J85" s="15"/>
      <c r="K85" s="15"/>
    </row>
    <row r="86" spans="1:11" ht="16.5">
      <c r="A86" s="2"/>
      <c r="B86" s="2"/>
      <c r="C86" s="7"/>
      <c r="D86" s="17"/>
      <c r="I86" s="15"/>
      <c r="J86" s="15"/>
      <c r="K86" s="15"/>
    </row>
    <row r="87" spans="1:11" ht="15.75">
      <c r="A87" s="232" t="s">
        <v>328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</row>
    <row r="88" spans="1:11" ht="16.5">
      <c r="A88" s="2"/>
      <c r="B88" s="2"/>
      <c r="C88" s="7"/>
      <c r="D88" s="17"/>
      <c r="I88" s="15"/>
      <c r="J88" s="15"/>
      <c r="K88" s="15"/>
    </row>
    <row r="89" spans="1:11" ht="16.5">
      <c r="A89" s="2"/>
      <c r="B89" s="2"/>
      <c r="C89" s="7"/>
      <c r="D89" s="17"/>
      <c r="I89" s="15"/>
      <c r="J89" s="15"/>
      <c r="K89" s="15"/>
    </row>
    <row r="90" spans="1:11" ht="16.5">
      <c r="A90" s="2"/>
      <c r="B90" s="2"/>
      <c r="C90" s="7"/>
      <c r="D90" s="17"/>
      <c r="I90" s="15"/>
      <c r="J90" s="15"/>
      <c r="K90" s="15"/>
    </row>
    <row r="91" spans="1:11" ht="16.5">
      <c r="A91" s="2"/>
      <c r="B91" s="2"/>
      <c r="C91" s="7"/>
      <c r="D91" s="17"/>
      <c r="I91" s="15"/>
      <c r="J91" s="15"/>
      <c r="K91" s="15"/>
    </row>
    <row r="92" spans="1:11" ht="16.5">
      <c r="A92" s="2"/>
      <c r="B92" s="2"/>
      <c r="C92" s="7"/>
      <c r="D92" s="17"/>
      <c r="I92" s="15"/>
      <c r="J92" s="15"/>
      <c r="K92" s="15"/>
    </row>
    <row r="93" spans="1:11" ht="16.5">
      <c r="A93" s="2"/>
      <c r="B93" s="2"/>
      <c r="C93" s="7"/>
      <c r="D93" s="17"/>
      <c r="I93" s="15"/>
      <c r="J93" s="15"/>
      <c r="K93" s="15"/>
    </row>
    <row r="94" spans="1:11" ht="16.5">
      <c r="A94" s="2"/>
      <c r="B94" s="2"/>
      <c r="C94" s="7"/>
      <c r="D94" s="17"/>
      <c r="I94" s="15"/>
      <c r="J94" s="15"/>
      <c r="K94" s="15"/>
    </row>
    <row r="95" spans="1:11" ht="16.5">
      <c r="A95" s="2"/>
      <c r="B95" s="2"/>
      <c r="C95" s="7"/>
      <c r="D95" s="17"/>
      <c r="I95" s="15"/>
      <c r="J95" s="15"/>
      <c r="K95" s="15"/>
    </row>
    <row r="96" spans="1:11" ht="16.5">
      <c r="A96" s="2"/>
      <c r="B96" s="2"/>
      <c r="C96" s="7"/>
      <c r="D96" s="17"/>
      <c r="I96" s="15"/>
      <c r="J96" s="15"/>
      <c r="K96" s="15"/>
    </row>
    <row r="97" spans="1:11" ht="16.5">
      <c r="A97" s="2"/>
      <c r="B97" s="2"/>
      <c r="C97" s="7"/>
      <c r="D97" s="17"/>
      <c r="I97" s="15"/>
      <c r="J97" s="15"/>
      <c r="K97" s="15"/>
    </row>
    <row r="100" spans="1:11" ht="15.75">
      <c r="A100" s="39"/>
      <c r="B100" s="39"/>
      <c r="C100" s="39"/>
      <c r="D100" s="40"/>
      <c r="E100" s="39"/>
      <c r="F100" s="39"/>
      <c r="G100" s="39"/>
      <c r="H100" s="39"/>
      <c r="I100" s="39"/>
      <c r="J100" s="39"/>
      <c r="K100" s="39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1.7109375" style="20" bestFit="1" customWidth="1"/>
    <col min="5" max="5" width="20.140625" style="3" bestFit="1" customWidth="1"/>
    <col min="6" max="6" width="21.7109375" style="3" bestFit="1" customWidth="1"/>
    <col min="7" max="7" width="20.140625" style="3" bestFit="1" customWidth="1"/>
    <col min="8" max="8" width="1.2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8" t="s">
        <v>0</v>
      </c>
      <c r="C2" s="169"/>
      <c r="D2" s="57"/>
      <c r="E2" s="56"/>
      <c r="F2" s="56"/>
      <c r="G2" s="56"/>
      <c r="H2" s="56"/>
      <c r="I2" s="56"/>
      <c r="J2" s="56"/>
      <c r="K2" s="56"/>
    </row>
    <row r="3" spans="2:4" s="58" customFormat="1" ht="17.25" customHeight="1">
      <c r="B3" s="171" t="s">
        <v>262</v>
      </c>
      <c r="C3" s="172"/>
      <c r="D3" s="59"/>
    </row>
    <row r="4" spans="1:11" s="73" customFormat="1" ht="17.25" customHeight="1">
      <c r="A4" s="70"/>
      <c r="B4" s="174" t="s">
        <v>263</v>
      </c>
      <c r="C4" s="174"/>
      <c r="D4" s="104"/>
      <c r="E4" s="108"/>
      <c r="F4" s="108"/>
      <c r="G4" s="71"/>
      <c r="H4" s="71"/>
      <c r="I4" s="71"/>
      <c r="J4" s="71"/>
      <c r="K4" s="71"/>
    </row>
    <row r="5" spans="1:11" ht="17.25" customHeight="1">
      <c r="A5" s="1"/>
      <c r="B5" s="1"/>
      <c r="C5" s="1"/>
      <c r="D5" s="16"/>
      <c r="E5" s="4"/>
      <c r="F5" s="4"/>
      <c r="G5" s="4"/>
      <c r="H5" s="4"/>
      <c r="I5" s="4"/>
      <c r="J5" s="4"/>
      <c r="K5" s="4"/>
    </row>
    <row r="6" spans="1:11" s="105" customFormat="1" ht="15.75" customHeight="1">
      <c r="A6" s="60"/>
      <c r="B6" s="60"/>
      <c r="C6" s="178"/>
      <c r="D6" s="179"/>
      <c r="E6" s="181"/>
      <c r="F6" s="180" t="s">
        <v>264</v>
      </c>
      <c r="G6" s="181"/>
      <c r="H6" s="182"/>
      <c r="I6" s="181"/>
      <c r="J6" s="180" t="s">
        <v>265</v>
      </c>
      <c r="K6" s="181"/>
    </row>
    <row r="7" spans="1:11" s="105" customFormat="1" ht="15.75" customHeight="1">
      <c r="A7" s="60"/>
      <c r="B7" s="60"/>
      <c r="C7" s="183" t="s">
        <v>329</v>
      </c>
      <c r="D7" s="184" t="s">
        <v>267</v>
      </c>
      <c r="E7" s="181"/>
      <c r="F7" s="180" t="s">
        <v>256</v>
      </c>
      <c r="G7" s="185"/>
      <c r="H7" s="186"/>
      <c r="I7" s="181"/>
      <c r="J7" s="180" t="s">
        <v>250</v>
      </c>
      <c r="K7" s="181"/>
    </row>
    <row r="8" spans="1:11" s="105" customFormat="1" ht="15.75" customHeight="1">
      <c r="A8" s="60"/>
      <c r="B8" s="61"/>
      <c r="C8" s="187"/>
      <c r="D8" s="188" t="s">
        <v>268</v>
      </c>
      <c r="E8" s="189" t="s">
        <v>269</v>
      </c>
      <c r="F8" s="189" t="s">
        <v>270</v>
      </c>
      <c r="G8" s="189" t="s">
        <v>271</v>
      </c>
      <c r="H8" s="189"/>
      <c r="I8" s="189" t="s">
        <v>269</v>
      </c>
      <c r="J8" s="189" t="s">
        <v>270</v>
      </c>
      <c r="K8" s="189" t="s">
        <v>271</v>
      </c>
    </row>
    <row r="9" spans="1:11" s="106" customFormat="1" ht="16.5">
      <c r="A9" s="62"/>
      <c r="B9" s="191" t="s">
        <v>1</v>
      </c>
      <c r="C9" s="191" t="s">
        <v>330</v>
      </c>
      <c r="D9" s="119" t="s">
        <v>82</v>
      </c>
      <c r="E9" s="64">
        <f>+SUM(E10:E11)</f>
        <v>61056226</v>
      </c>
      <c r="F9" s="64">
        <f>+SUM(F10:F11)</f>
        <v>75428812</v>
      </c>
      <c r="G9" s="64">
        <f aca="true" t="shared" si="0" ref="G9:G45">E9+F9</f>
        <v>136485038</v>
      </c>
      <c r="H9" s="64"/>
      <c r="I9" s="64">
        <f>+SUM(I10:I11)</f>
        <v>65253709</v>
      </c>
      <c r="J9" s="64">
        <f>+SUM(J10:J11)</f>
        <v>57040367</v>
      </c>
      <c r="K9" s="64">
        <f aca="true" t="shared" si="1" ref="K9:K45">I9+J9</f>
        <v>122294076</v>
      </c>
    </row>
    <row r="10" spans="1:11" ht="16.5">
      <c r="A10" s="2"/>
      <c r="B10" s="194" t="s">
        <v>2</v>
      </c>
      <c r="C10" s="194" t="s">
        <v>331</v>
      </c>
      <c r="D10" s="119" t="s">
        <v>251</v>
      </c>
      <c r="E10" s="8">
        <v>2933255</v>
      </c>
      <c r="F10" s="8">
        <v>1810823</v>
      </c>
      <c r="G10" s="8">
        <f t="shared" si="0"/>
        <v>4744078</v>
      </c>
      <c r="H10" s="5"/>
      <c r="I10" s="8">
        <v>2093788</v>
      </c>
      <c r="J10" s="8">
        <v>1358897</v>
      </c>
      <c r="K10" s="8">
        <f t="shared" si="1"/>
        <v>3452685</v>
      </c>
    </row>
    <row r="11" spans="1:11" ht="16.5">
      <c r="A11" s="2"/>
      <c r="B11" s="194" t="s">
        <v>3</v>
      </c>
      <c r="C11" s="194" t="s">
        <v>289</v>
      </c>
      <c r="D11" s="17"/>
      <c r="E11" s="8">
        <v>58122971</v>
      </c>
      <c r="F11" s="8">
        <v>73617989</v>
      </c>
      <c r="G11" s="8">
        <f t="shared" si="0"/>
        <v>131740960</v>
      </c>
      <c r="H11" s="5"/>
      <c r="I11" s="8">
        <v>63159921</v>
      </c>
      <c r="J11" s="8">
        <v>55681470</v>
      </c>
      <c r="K11" s="8">
        <f t="shared" si="1"/>
        <v>118841391</v>
      </c>
    </row>
    <row r="12" spans="1:11" s="106" customFormat="1" ht="16.5">
      <c r="A12" s="62"/>
      <c r="B12" s="191" t="s">
        <v>5</v>
      </c>
      <c r="C12" s="192" t="s">
        <v>332</v>
      </c>
      <c r="D12" s="119" t="s">
        <v>84</v>
      </c>
      <c r="E12" s="64">
        <v>454195</v>
      </c>
      <c r="F12" s="64">
        <v>1343815</v>
      </c>
      <c r="G12" s="64">
        <f t="shared" si="0"/>
        <v>1798010</v>
      </c>
      <c r="H12" s="64"/>
      <c r="I12" s="64">
        <v>222348</v>
      </c>
      <c r="J12" s="64">
        <v>984865</v>
      </c>
      <c r="K12" s="64">
        <f t="shared" si="1"/>
        <v>1207213</v>
      </c>
    </row>
    <row r="13" spans="1:11" s="106" customFormat="1" ht="16.5">
      <c r="A13" s="62"/>
      <c r="B13" s="191" t="s">
        <v>12</v>
      </c>
      <c r="C13" s="192" t="s">
        <v>333</v>
      </c>
      <c r="D13" s="119" t="s">
        <v>183</v>
      </c>
      <c r="E13" s="64">
        <v>431591</v>
      </c>
      <c r="F13" s="64">
        <v>23917693</v>
      </c>
      <c r="G13" s="64">
        <f t="shared" si="0"/>
        <v>24349284</v>
      </c>
      <c r="H13" s="64"/>
      <c r="I13" s="64">
        <v>454961</v>
      </c>
      <c r="J13" s="64">
        <v>20814400</v>
      </c>
      <c r="K13" s="64">
        <f t="shared" si="1"/>
        <v>21269361</v>
      </c>
    </row>
    <row r="14" spans="1:11" s="106" customFormat="1" ht="16.5">
      <c r="A14" s="62"/>
      <c r="B14" s="191" t="s">
        <v>13</v>
      </c>
      <c r="C14" s="192" t="s">
        <v>282</v>
      </c>
      <c r="D14" s="119"/>
      <c r="E14" s="64">
        <f>SUM(E15:E17)</f>
        <v>5885481</v>
      </c>
      <c r="F14" s="64">
        <f>SUM(F15:F17)</f>
        <v>19030213</v>
      </c>
      <c r="G14" s="64">
        <f t="shared" si="0"/>
        <v>24915694</v>
      </c>
      <c r="H14" s="64"/>
      <c r="I14" s="64">
        <f>SUM(I15:I17)</f>
        <v>4872461</v>
      </c>
      <c r="J14" s="64">
        <f>SUM(J15:J17)</f>
        <v>23978899</v>
      </c>
      <c r="K14" s="64">
        <f t="shared" si="1"/>
        <v>28851360</v>
      </c>
    </row>
    <row r="15" spans="1:11" ht="16.5">
      <c r="A15" s="2"/>
      <c r="B15" s="193" t="s">
        <v>14</v>
      </c>
      <c r="C15" s="196" t="s">
        <v>334</v>
      </c>
      <c r="D15" s="17"/>
      <c r="E15" s="8">
        <v>19021</v>
      </c>
      <c r="F15" s="8">
        <v>0</v>
      </c>
      <c r="G15" s="8">
        <f t="shared" si="0"/>
        <v>19021</v>
      </c>
      <c r="H15" s="8"/>
      <c r="I15" s="8">
        <v>441722</v>
      </c>
      <c r="J15" s="8">
        <v>0</v>
      </c>
      <c r="K15" s="8">
        <f t="shared" si="1"/>
        <v>441722</v>
      </c>
    </row>
    <row r="16" spans="1:11" ht="16.5">
      <c r="A16" s="2"/>
      <c r="B16" s="193" t="s">
        <v>15</v>
      </c>
      <c r="C16" s="196" t="s">
        <v>335</v>
      </c>
      <c r="D16" s="17"/>
      <c r="E16" s="8">
        <v>0</v>
      </c>
      <c r="F16" s="8">
        <v>0</v>
      </c>
      <c r="G16" s="8">
        <f t="shared" si="0"/>
        <v>0</v>
      </c>
      <c r="H16" s="8"/>
      <c r="I16" s="8">
        <v>0</v>
      </c>
      <c r="J16" s="8">
        <v>0</v>
      </c>
      <c r="K16" s="8">
        <f t="shared" si="1"/>
        <v>0</v>
      </c>
    </row>
    <row r="17" spans="1:11" ht="16.5">
      <c r="A17" s="2"/>
      <c r="B17" s="193" t="s">
        <v>62</v>
      </c>
      <c r="C17" s="196" t="s">
        <v>336</v>
      </c>
      <c r="D17" s="17"/>
      <c r="E17" s="8">
        <v>5866460</v>
      </c>
      <c r="F17" s="8">
        <v>19030213</v>
      </c>
      <c r="G17" s="8">
        <f t="shared" si="0"/>
        <v>24896673</v>
      </c>
      <c r="H17" s="8"/>
      <c r="I17" s="8">
        <v>4430739</v>
      </c>
      <c r="J17" s="8">
        <v>23978899</v>
      </c>
      <c r="K17" s="8">
        <f t="shared" si="1"/>
        <v>28409638</v>
      </c>
    </row>
    <row r="18" spans="1:11" s="106" customFormat="1" ht="16.5">
      <c r="A18" s="62"/>
      <c r="B18" s="191" t="s">
        <v>16</v>
      </c>
      <c r="C18" s="192" t="s">
        <v>337</v>
      </c>
      <c r="D18" s="119" t="s">
        <v>247</v>
      </c>
      <c r="E18" s="64">
        <f>SUM(E19:E21)</f>
        <v>3223360</v>
      </c>
      <c r="F18" s="64">
        <f>SUM(F19:F21)</f>
        <v>11335513</v>
      </c>
      <c r="G18" s="64">
        <f t="shared" si="0"/>
        <v>14558873</v>
      </c>
      <c r="H18" s="64"/>
      <c r="I18" s="64">
        <f>SUM(I19:I21)</f>
        <v>3172404</v>
      </c>
      <c r="J18" s="64">
        <f>SUM(J19:J21)</f>
        <v>7368020</v>
      </c>
      <c r="K18" s="64">
        <f t="shared" si="1"/>
        <v>10540424</v>
      </c>
    </row>
    <row r="19" spans="1:11" ht="15.75">
      <c r="A19" s="1"/>
      <c r="B19" s="193" t="s">
        <v>17</v>
      </c>
      <c r="C19" s="194" t="s">
        <v>338</v>
      </c>
      <c r="D19" s="123"/>
      <c r="E19" s="8">
        <v>1427555</v>
      </c>
      <c r="F19" s="8">
        <v>1343258</v>
      </c>
      <c r="G19" s="8">
        <f t="shared" si="0"/>
        <v>2770813</v>
      </c>
      <c r="H19" s="8"/>
      <c r="I19" s="8">
        <v>1485149</v>
      </c>
      <c r="J19" s="8">
        <v>769015</v>
      </c>
      <c r="K19" s="8">
        <f t="shared" si="1"/>
        <v>2254164</v>
      </c>
    </row>
    <row r="20" spans="1:11" ht="15.75">
      <c r="A20" s="1"/>
      <c r="B20" s="193" t="s">
        <v>18</v>
      </c>
      <c r="C20" s="194" t="s">
        <v>339</v>
      </c>
      <c r="D20" s="123"/>
      <c r="E20" s="8">
        <v>0</v>
      </c>
      <c r="F20" s="8">
        <v>0</v>
      </c>
      <c r="G20" s="8">
        <f t="shared" si="0"/>
        <v>0</v>
      </c>
      <c r="H20" s="8"/>
      <c r="I20" s="8">
        <v>0</v>
      </c>
      <c r="J20" s="8">
        <v>0</v>
      </c>
      <c r="K20" s="8">
        <f t="shared" si="1"/>
        <v>0</v>
      </c>
    </row>
    <row r="21" spans="1:11" ht="15.75">
      <c r="A21" s="1"/>
      <c r="B21" s="193" t="s">
        <v>99</v>
      </c>
      <c r="C21" s="194" t="s">
        <v>340</v>
      </c>
      <c r="D21" s="123"/>
      <c r="E21" s="8">
        <v>1795805</v>
      </c>
      <c r="F21" s="8">
        <v>9992255</v>
      </c>
      <c r="G21" s="8">
        <f t="shared" si="0"/>
        <v>11788060</v>
      </c>
      <c r="H21" s="8"/>
      <c r="I21" s="8">
        <v>1687255</v>
      </c>
      <c r="J21" s="8">
        <v>6599005</v>
      </c>
      <c r="K21" s="8">
        <f t="shared" si="1"/>
        <v>8286260</v>
      </c>
    </row>
    <row r="22" spans="1:11" s="106" customFormat="1" ht="16.5">
      <c r="A22" s="62"/>
      <c r="B22" s="191" t="s">
        <v>19</v>
      </c>
      <c r="C22" s="192" t="s">
        <v>341</v>
      </c>
      <c r="D22" s="119"/>
      <c r="E22" s="64">
        <f>+SUM(E23:E24)</f>
        <v>0</v>
      </c>
      <c r="F22" s="64">
        <f>+SUM(F23:F24)</f>
        <v>0</v>
      </c>
      <c r="G22" s="64">
        <f t="shared" si="0"/>
        <v>0</v>
      </c>
      <c r="H22" s="64"/>
      <c r="I22" s="64">
        <f>+SUM(I23:I24)</f>
        <v>0</v>
      </c>
      <c r="J22" s="64">
        <f>+SUM(J23:J24)</f>
        <v>0</v>
      </c>
      <c r="K22" s="64">
        <f t="shared" si="1"/>
        <v>0</v>
      </c>
    </row>
    <row r="23" spans="1:11" ht="16.5">
      <c r="A23" s="2"/>
      <c r="B23" s="194" t="s">
        <v>20</v>
      </c>
      <c r="C23" s="196" t="s">
        <v>342</v>
      </c>
      <c r="D23" s="17"/>
      <c r="E23" s="8">
        <v>0</v>
      </c>
      <c r="F23" s="8">
        <v>0</v>
      </c>
      <c r="G23" s="8">
        <f t="shared" si="0"/>
        <v>0</v>
      </c>
      <c r="H23" s="5"/>
      <c r="I23" s="8">
        <v>0</v>
      </c>
      <c r="J23" s="8">
        <v>0</v>
      </c>
      <c r="K23" s="8">
        <f t="shared" si="1"/>
        <v>0</v>
      </c>
    </row>
    <row r="24" spans="1:11" ht="16.5">
      <c r="A24" s="2"/>
      <c r="B24" s="194" t="s">
        <v>21</v>
      </c>
      <c r="C24" s="196" t="s">
        <v>289</v>
      </c>
      <c r="D24" s="17"/>
      <c r="E24" s="8">
        <v>0</v>
      </c>
      <c r="F24" s="8">
        <v>0</v>
      </c>
      <c r="G24" s="8">
        <f t="shared" si="0"/>
        <v>0</v>
      </c>
      <c r="H24" s="5"/>
      <c r="I24" s="8">
        <v>0</v>
      </c>
      <c r="J24" s="8">
        <v>0</v>
      </c>
      <c r="K24" s="8">
        <f t="shared" si="1"/>
        <v>0</v>
      </c>
    </row>
    <row r="25" spans="1:11" s="106" customFormat="1" ht="16.5">
      <c r="A25" s="62"/>
      <c r="B25" s="191" t="s">
        <v>22</v>
      </c>
      <c r="C25" s="192" t="s">
        <v>343</v>
      </c>
      <c r="D25" s="119"/>
      <c r="E25" s="64">
        <v>3173799</v>
      </c>
      <c r="F25" s="64">
        <v>701474</v>
      </c>
      <c r="G25" s="64">
        <f t="shared" si="0"/>
        <v>3875273</v>
      </c>
      <c r="H25" s="64"/>
      <c r="I25" s="64">
        <v>3027706</v>
      </c>
      <c r="J25" s="64">
        <v>471106</v>
      </c>
      <c r="K25" s="64">
        <f t="shared" si="1"/>
        <v>3498812</v>
      </c>
    </row>
    <row r="26" spans="1:11" s="106" customFormat="1" ht="16.5">
      <c r="A26" s="62"/>
      <c r="B26" s="191" t="s">
        <v>23</v>
      </c>
      <c r="C26" s="199" t="s">
        <v>344</v>
      </c>
      <c r="D26" s="119" t="s">
        <v>87</v>
      </c>
      <c r="E26" s="64">
        <v>1882077</v>
      </c>
      <c r="F26" s="64">
        <v>267285</v>
      </c>
      <c r="G26" s="64">
        <f t="shared" si="0"/>
        <v>2149362</v>
      </c>
      <c r="H26" s="64"/>
      <c r="I26" s="64">
        <v>1327744</v>
      </c>
      <c r="J26" s="64">
        <v>200986</v>
      </c>
      <c r="K26" s="64">
        <f t="shared" si="1"/>
        <v>1528730</v>
      </c>
    </row>
    <row r="27" spans="1:11" s="106" customFormat="1" ht="16.5">
      <c r="A27" s="62"/>
      <c r="B27" s="191" t="s">
        <v>24</v>
      </c>
      <c r="C27" s="192" t="s">
        <v>345</v>
      </c>
      <c r="D27" s="119"/>
      <c r="E27" s="64">
        <v>0</v>
      </c>
      <c r="F27" s="64">
        <v>0</v>
      </c>
      <c r="G27" s="64">
        <f t="shared" si="0"/>
        <v>0</v>
      </c>
      <c r="H27" s="64"/>
      <c r="I27" s="64">
        <v>0</v>
      </c>
      <c r="J27" s="64">
        <v>0</v>
      </c>
      <c r="K27" s="64">
        <f t="shared" si="1"/>
        <v>0</v>
      </c>
    </row>
    <row r="28" spans="1:11" s="106" customFormat="1" ht="16.5">
      <c r="A28" s="62"/>
      <c r="B28" s="191" t="s">
        <v>25</v>
      </c>
      <c r="C28" s="199" t="s">
        <v>346</v>
      </c>
      <c r="D28" s="119" t="s">
        <v>88</v>
      </c>
      <c r="E28" s="64">
        <f>SUM(E29:E31)-E32</f>
        <v>0</v>
      </c>
      <c r="F28" s="64">
        <f>SUM(F29:F31)-F32</f>
        <v>0</v>
      </c>
      <c r="G28" s="64">
        <f t="shared" si="0"/>
        <v>0</v>
      </c>
      <c r="H28" s="64"/>
      <c r="I28" s="64">
        <f>SUM(I29:I31)-I32</f>
        <v>0</v>
      </c>
      <c r="J28" s="64">
        <f>SUM(J29:J31)-J32</f>
        <v>0</v>
      </c>
      <c r="K28" s="64">
        <f t="shared" si="1"/>
        <v>0</v>
      </c>
    </row>
    <row r="29" spans="1:11" ht="15.75">
      <c r="A29" s="1"/>
      <c r="B29" s="193" t="s">
        <v>73</v>
      </c>
      <c r="C29" s="194" t="s">
        <v>347</v>
      </c>
      <c r="D29" s="123"/>
      <c r="E29" s="8">
        <v>0</v>
      </c>
      <c r="F29" s="8">
        <v>0</v>
      </c>
      <c r="G29" s="8">
        <f t="shared" si="0"/>
        <v>0</v>
      </c>
      <c r="H29" s="8"/>
      <c r="I29" s="8">
        <v>0</v>
      </c>
      <c r="J29" s="8">
        <v>0</v>
      </c>
      <c r="K29" s="8">
        <f t="shared" si="1"/>
        <v>0</v>
      </c>
    </row>
    <row r="30" spans="1:11" ht="15.75">
      <c r="A30" s="1"/>
      <c r="B30" s="193" t="s">
        <v>74</v>
      </c>
      <c r="C30" s="194" t="s">
        <v>348</v>
      </c>
      <c r="D30" s="123"/>
      <c r="E30" s="8">
        <v>0</v>
      </c>
      <c r="F30" s="8">
        <v>0</v>
      </c>
      <c r="G30" s="8">
        <f t="shared" si="0"/>
        <v>0</v>
      </c>
      <c r="H30" s="8"/>
      <c r="I30" s="8">
        <v>0</v>
      </c>
      <c r="J30" s="8">
        <v>0</v>
      </c>
      <c r="K30" s="8">
        <f t="shared" si="1"/>
        <v>0</v>
      </c>
    </row>
    <row r="31" spans="1:11" ht="15.75">
      <c r="A31" s="1"/>
      <c r="B31" s="193" t="s">
        <v>127</v>
      </c>
      <c r="C31" s="194" t="s">
        <v>289</v>
      </c>
      <c r="D31" s="123"/>
      <c r="E31" s="8">
        <v>0</v>
      </c>
      <c r="F31" s="8">
        <v>0</v>
      </c>
      <c r="G31" s="8">
        <f t="shared" si="0"/>
        <v>0</v>
      </c>
      <c r="H31" s="8"/>
      <c r="I31" s="8">
        <v>0</v>
      </c>
      <c r="J31" s="8">
        <v>0</v>
      </c>
      <c r="K31" s="8">
        <f t="shared" si="1"/>
        <v>0</v>
      </c>
    </row>
    <row r="32" spans="1:11" ht="15.75">
      <c r="A32" s="1"/>
      <c r="B32" s="193" t="s">
        <v>128</v>
      </c>
      <c r="C32" s="194" t="s">
        <v>349</v>
      </c>
      <c r="D32" s="123"/>
      <c r="E32" s="8">
        <v>0</v>
      </c>
      <c r="F32" s="8">
        <v>0</v>
      </c>
      <c r="G32" s="8">
        <f t="shared" si="0"/>
        <v>0</v>
      </c>
      <c r="H32" s="8"/>
      <c r="I32" s="8">
        <v>0</v>
      </c>
      <c r="J32" s="8">
        <v>0</v>
      </c>
      <c r="K32" s="8">
        <f t="shared" si="1"/>
        <v>0</v>
      </c>
    </row>
    <row r="33" spans="1:11" s="106" customFormat="1" ht="16.5">
      <c r="A33" s="62"/>
      <c r="B33" s="191" t="s">
        <v>91</v>
      </c>
      <c r="C33" s="199" t="s">
        <v>350</v>
      </c>
      <c r="D33" s="63" t="s">
        <v>89</v>
      </c>
      <c r="E33" s="64">
        <f>SUM(E34:E36)</f>
        <v>0</v>
      </c>
      <c r="F33" s="64">
        <f>SUM(F34:F36)</f>
        <v>127740</v>
      </c>
      <c r="G33" s="64">
        <f t="shared" si="0"/>
        <v>127740</v>
      </c>
      <c r="H33" s="64"/>
      <c r="I33" s="64">
        <f>SUM(I34:I36)</f>
        <v>0</v>
      </c>
      <c r="J33" s="64">
        <f>SUM(J34:J36)</f>
        <v>105952</v>
      </c>
      <c r="K33" s="64">
        <f t="shared" si="1"/>
        <v>105952</v>
      </c>
    </row>
    <row r="34" spans="1:11" ht="15.75">
      <c r="A34" s="1"/>
      <c r="B34" s="193" t="s">
        <v>92</v>
      </c>
      <c r="C34" s="194" t="s">
        <v>312</v>
      </c>
      <c r="D34" s="123"/>
      <c r="E34" s="8">
        <v>0</v>
      </c>
      <c r="F34" s="8">
        <v>127585</v>
      </c>
      <c r="G34" s="8">
        <f t="shared" si="0"/>
        <v>127585</v>
      </c>
      <c r="H34" s="8"/>
      <c r="I34" s="8">
        <v>0</v>
      </c>
      <c r="J34" s="8">
        <v>105952</v>
      </c>
      <c r="K34" s="8">
        <f t="shared" si="1"/>
        <v>105952</v>
      </c>
    </row>
    <row r="35" spans="1:11" ht="15.75">
      <c r="A35" s="1"/>
      <c r="B35" s="193" t="s">
        <v>93</v>
      </c>
      <c r="C35" s="194" t="s">
        <v>351</v>
      </c>
      <c r="D35" s="123"/>
      <c r="E35" s="8">
        <v>0</v>
      </c>
      <c r="F35" s="8">
        <v>155</v>
      </c>
      <c r="G35" s="8">
        <f t="shared" si="0"/>
        <v>155</v>
      </c>
      <c r="H35" s="8"/>
      <c r="I35" s="8">
        <v>0</v>
      </c>
      <c r="J35" s="8">
        <v>0</v>
      </c>
      <c r="K35" s="8">
        <f t="shared" si="1"/>
        <v>0</v>
      </c>
    </row>
    <row r="36" spans="1:11" ht="15.75">
      <c r="A36" s="1"/>
      <c r="B36" s="193" t="s">
        <v>94</v>
      </c>
      <c r="C36" s="194" t="s">
        <v>314</v>
      </c>
      <c r="D36" s="123"/>
      <c r="E36" s="8">
        <v>0</v>
      </c>
      <c r="F36" s="8">
        <v>0</v>
      </c>
      <c r="G36" s="8">
        <f t="shared" si="0"/>
        <v>0</v>
      </c>
      <c r="H36" s="8"/>
      <c r="I36" s="8">
        <v>0</v>
      </c>
      <c r="J36" s="8">
        <v>0</v>
      </c>
      <c r="K36" s="8">
        <f t="shared" si="1"/>
        <v>0</v>
      </c>
    </row>
    <row r="37" spans="1:11" s="106" customFormat="1" ht="17.25" customHeight="1">
      <c r="A37" s="62"/>
      <c r="B37" s="191" t="s">
        <v>95</v>
      </c>
      <c r="C37" s="192" t="s">
        <v>352</v>
      </c>
      <c r="D37" s="119" t="s">
        <v>90</v>
      </c>
      <c r="E37" s="64">
        <f>SUM(E38:E42)</f>
        <v>2245442</v>
      </c>
      <c r="F37" s="64">
        <f>SUM(F38:F42)</f>
        <v>633067</v>
      </c>
      <c r="G37" s="64">
        <f t="shared" si="0"/>
        <v>2878509</v>
      </c>
      <c r="H37" s="64"/>
      <c r="I37" s="64">
        <f>SUM(I38:I42)</f>
        <v>2108801</v>
      </c>
      <c r="J37" s="64">
        <f>SUM(J38:J42)</f>
        <v>544825</v>
      </c>
      <c r="K37" s="64">
        <f t="shared" si="1"/>
        <v>2653626</v>
      </c>
    </row>
    <row r="38" spans="1:11" ht="15.75">
      <c r="A38" s="1"/>
      <c r="B38" s="193" t="s">
        <v>76</v>
      </c>
      <c r="C38" s="196" t="s">
        <v>353</v>
      </c>
      <c r="D38" s="17"/>
      <c r="E38" s="8">
        <v>1716598</v>
      </c>
      <c r="F38" s="8">
        <v>611494</v>
      </c>
      <c r="G38" s="8">
        <f t="shared" si="0"/>
        <v>2328092</v>
      </c>
      <c r="H38" s="8"/>
      <c r="I38" s="8">
        <v>1588276</v>
      </c>
      <c r="J38" s="8">
        <v>515988</v>
      </c>
      <c r="K38" s="8">
        <f t="shared" si="1"/>
        <v>2104264</v>
      </c>
    </row>
    <row r="39" spans="1:11" ht="15.75">
      <c r="A39" s="1"/>
      <c r="B39" s="193" t="s">
        <v>77</v>
      </c>
      <c r="C39" s="194" t="s">
        <v>354</v>
      </c>
      <c r="D39" s="123"/>
      <c r="E39" s="8">
        <v>0</v>
      </c>
      <c r="F39" s="8">
        <v>0</v>
      </c>
      <c r="G39" s="8">
        <f t="shared" si="0"/>
        <v>0</v>
      </c>
      <c r="H39" s="8"/>
      <c r="I39" s="8">
        <v>0</v>
      </c>
      <c r="J39" s="8">
        <v>0</v>
      </c>
      <c r="K39" s="8">
        <f t="shared" si="1"/>
        <v>0</v>
      </c>
    </row>
    <row r="40" spans="1:11" ht="15.75">
      <c r="A40" s="1"/>
      <c r="B40" s="193" t="s">
        <v>96</v>
      </c>
      <c r="C40" s="194" t="s">
        <v>355</v>
      </c>
      <c r="D40" s="17"/>
      <c r="E40" s="8">
        <v>134048</v>
      </c>
      <c r="F40" s="8">
        <v>498</v>
      </c>
      <c r="G40" s="8">
        <f t="shared" si="0"/>
        <v>134546</v>
      </c>
      <c r="H40" s="8"/>
      <c r="I40" s="8">
        <v>127450</v>
      </c>
      <c r="J40" s="8">
        <v>187</v>
      </c>
      <c r="K40" s="8">
        <f t="shared" si="1"/>
        <v>127637</v>
      </c>
    </row>
    <row r="41" spans="1:11" ht="15.75">
      <c r="A41" s="1"/>
      <c r="B41" s="193" t="s">
        <v>97</v>
      </c>
      <c r="C41" s="194" t="s">
        <v>356</v>
      </c>
      <c r="D41" s="123"/>
      <c r="E41" s="8">
        <v>0</v>
      </c>
      <c r="F41" s="8">
        <v>0</v>
      </c>
      <c r="G41" s="8">
        <f t="shared" si="0"/>
        <v>0</v>
      </c>
      <c r="H41" s="8"/>
      <c r="I41" s="8">
        <v>0</v>
      </c>
      <c r="J41" s="8">
        <v>0</v>
      </c>
      <c r="K41" s="8">
        <f t="shared" si="1"/>
        <v>0</v>
      </c>
    </row>
    <row r="42" spans="1:11" ht="15.75">
      <c r="A42" s="1"/>
      <c r="B42" s="193" t="s">
        <v>98</v>
      </c>
      <c r="C42" s="194" t="s">
        <v>357</v>
      </c>
      <c r="D42" s="123"/>
      <c r="E42" s="8">
        <v>394796</v>
      </c>
      <c r="F42" s="8">
        <v>21075</v>
      </c>
      <c r="G42" s="8">
        <f t="shared" si="0"/>
        <v>415871</v>
      </c>
      <c r="H42" s="8"/>
      <c r="I42" s="8">
        <v>393075</v>
      </c>
      <c r="J42" s="8">
        <v>28650</v>
      </c>
      <c r="K42" s="8">
        <f t="shared" si="1"/>
        <v>421725</v>
      </c>
    </row>
    <row r="43" spans="1:11" s="106" customFormat="1" ht="16.5">
      <c r="A43" s="62"/>
      <c r="B43" s="191" t="s">
        <v>28</v>
      </c>
      <c r="C43" s="191" t="s">
        <v>358</v>
      </c>
      <c r="D43" s="119" t="s">
        <v>211</v>
      </c>
      <c r="E43" s="64">
        <f>SUM(E44:E45)</f>
        <v>433046</v>
      </c>
      <c r="F43" s="64">
        <f>SUM(F44:F45)</f>
        <v>84719</v>
      </c>
      <c r="G43" s="64">
        <f t="shared" si="0"/>
        <v>517765</v>
      </c>
      <c r="H43" s="64"/>
      <c r="I43" s="64">
        <f>SUM(I44:I45)</f>
        <v>528243</v>
      </c>
      <c r="J43" s="64">
        <f>SUM(J44:J45)</f>
        <v>78757</v>
      </c>
      <c r="K43" s="64">
        <f t="shared" si="1"/>
        <v>607000</v>
      </c>
    </row>
    <row r="44" spans="1:11" ht="15.75">
      <c r="A44" s="1"/>
      <c r="B44" s="193" t="s">
        <v>136</v>
      </c>
      <c r="C44" s="194" t="s">
        <v>359</v>
      </c>
      <c r="D44" s="123"/>
      <c r="E44" s="8">
        <v>432051</v>
      </c>
      <c r="F44" s="8">
        <v>34868</v>
      </c>
      <c r="G44" s="8">
        <f t="shared" si="0"/>
        <v>466919</v>
      </c>
      <c r="H44" s="8"/>
      <c r="I44" s="8">
        <v>522289</v>
      </c>
      <c r="J44" s="8">
        <v>31129</v>
      </c>
      <c r="K44" s="8">
        <f t="shared" si="1"/>
        <v>553418</v>
      </c>
    </row>
    <row r="45" spans="1:11" ht="15.75">
      <c r="A45" s="1"/>
      <c r="B45" s="193" t="s">
        <v>137</v>
      </c>
      <c r="C45" s="194" t="s">
        <v>360</v>
      </c>
      <c r="D45" s="123"/>
      <c r="E45" s="8">
        <v>995</v>
      </c>
      <c r="F45" s="8">
        <v>49851</v>
      </c>
      <c r="G45" s="8">
        <f t="shared" si="0"/>
        <v>50846</v>
      </c>
      <c r="H45" s="8"/>
      <c r="I45" s="8">
        <v>5954</v>
      </c>
      <c r="J45" s="8">
        <v>47628</v>
      </c>
      <c r="K45" s="8">
        <f t="shared" si="1"/>
        <v>53582</v>
      </c>
    </row>
    <row r="46" spans="1:11" s="106" customFormat="1" ht="15.75" customHeight="1">
      <c r="A46" s="62"/>
      <c r="B46" s="191" t="s">
        <v>29</v>
      </c>
      <c r="C46" s="191" t="s">
        <v>361</v>
      </c>
      <c r="D46" s="119"/>
      <c r="E46" s="64"/>
      <c r="F46" s="64"/>
      <c r="G46" s="64"/>
      <c r="H46" s="64"/>
      <c r="I46" s="64"/>
      <c r="J46" s="64"/>
      <c r="K46" s="64"/>
    </row>
    <row r="47" spans="1:11" s="106" customFormat="1" ht="15.75" customHeight="1">
      <c r="A47" s="62"/>
      <c r="B47" s="191"/>
      <c r="C47" s="191" t="s">
        <v>362</v>
      </c>
      <c r="D47" s="119"/>
      <c r="E47" s="64">
        <f>+SUM(E48:E49)</f>
        <v>0</v>
      </c>
      <c r="F47" s="64">
        <f>+SUM(F48:F49)</f>
        <v>0</v>
      </c>
      <c r="G47" s="64">
        <f aca="true" t="shared" si="2" ref="G47:G61">E47+F47</f>
        <v>0</v>
      </c>
      <c r="H47" s="64"/>
      <c r="I47" s="64">
        <f>+SUM(I48:I49)</f>
        <v>0</v>
      </c>
      <c r="J47" s="64">
        <f>+SUM(J48:J49)</f>
        <v>0</v>
      </c>
      <c r="K47" s="64">
        <f aca="true" t="shared" si="3" ref="K47:K61">I47+J47</f>
        <v>0</v>
      </c>
    </row>
    <row r="48" spans="1:11" ht="15.75" customHeight="1">
      <c r="A48" s="1"/>
      <c r="B48" s="194" t="s">
        <v>195</v>
      </c>
      <c r="C48" s="194" t="s">
        <v>324</v>
      </c>
      <c r="D48" s="17"/>
      <c r="E48" s="8">
        <v>0</v>
      </c>
      <c r="F48" s="8">
        <v>0</v>
      </c>
      <c r="G48" s="8">
        <f t="shared" si="2"/>
        <v>0</v>
      </c>
      <c r="H48" s="5"/>
      <c r="I48" s="8">
        <v>0</v>
      </c>
      <c r="J48" s="8">
        <v>0</v>
      </c>
      <c r="K48" s="8">
        <f t="shared" si="3"/>
        <v>0</v>
      </c>
    </row>
    <row r="49" spans="1:11" ht="15.75" customHeight="1">
      <c r="A49" s="1"/>
      <c r="B49" s="194" t="s">
        <v>196</v>
      </c>
      <c r="C49" s="194" t="s">
        <v>325</v>
      </c>
      <c r="D49" s="17"/>
      <c r="E49" s="8">
        <v>0</v>
      </c>
      <c r="F49" s="8">
        <v>0</v>
      </c>
      <c r="G49" s="8">
        <f t="shared" si="2"/>
        <v>0</v>
      </c>
      <c r="H49" s="5"/>
      <c r="I49" s="8">
        <v>0</v>
      </c>
      <c r="J49" s="8">
        <v>0</v>
      </c>
      <c r="K49" s="8">
        <f t="shared" si="3"/>
        <v>0</v>
      </c>
    </row>
    <row r="50" spans="1:11" s="106" customFormat="1" ht="16.5">
      <c r="A50" s="62"/>
      <c r="B50" s="191" t="s">
        <v>181</v>
      </c>
      <c r="C50" s="191" t="s">
        <v>363</v>
      </c>
      <c r="D50" s="119"/>
      <c r="E50" s="64">
        <v>0</v>
      </c>
      <c r="F50" s="64">
        <v>0</v>
      </c>
      <c r="G50" s="64">
        <f t="shared" si="2"/>
        <v>0</v>
      </c>
      <c r="H50" s="64"/>
      <c r="I50" s="64">
        <v>0</v>
      </c>
      <c r="J50" s="64">
        <v>0</v>
      </c>
      <c r="K50" s="64">
        <f t="shared" si="3"/>
        <v>0</v>
      </c>
    </row>
    <row r="51" spans="1:11" s="106" customFormat="1" ht="16.5">
      <c r="A51" s="62"/>
      <c r="B51" s="191" t="s">
        <v>31</v>
      </c>
      <c r="C51" s="191" t="s">
        <v>364</v>
      </c>
      <c r="D51" s="119" t="s">
        <v>219</v>
      </c>
      <c r="E51" s="64">
        <f>E52+E53+E65+E70+E73</f>
        <v>26948088</v>
      </c>
      <c r="F51" s="102">
        <f>F52+F53+F65+F70+F73</f>
        <v>-339920</v>
      </c>
      <c r="G51" s="64">
        <f t="shared" si="2"/>
        <v>26608168</v>
      </c>
      <c r="H51" s="64"/>
      <c r="I51" s="64">
        <f>I52+I53+I65+I70+I73</f>
        <v>26257874</v>
      </c>
      <c r="J51" s="102">
        <f>J52+J53+J65+J70+J73</f>
        <v>-117830</v>
      </c>
      <c r="K51" s="64">
        <f t="shared" si="3"/>
        <v>26140044</v>
      </c>
    </row>
    <row r="52" spans="1:11" ht="15.75">
      <c r="A52" s="1"/>
      <c r="B52" s="193" t="s">
        <v>79</v>
      </c>
      <c r="C52" s="194" t="s">
        <v>365</v>
      </c>
      <c r="D52" s="123"/>
      <c r="E52" s="19">
        <v>4000000</v>
      </c>
      <c r="F52" s="19">
        <v>0</v>
      </c>
      <c r="G52" s="8">
        <f t="shared" si="2"/>
        <v>4000000</v>
      </c>
      <c r="H52" s="8"/>
      <c r="I52" s="19">
        <v>4000000</v>
      </c>
      <c r="J52" s="19">
        <v>0</v>
      </c>
      <c r="K52" s="8">
        <f t="shared" si="3"/>
        <v>4000000</v>
      </c>
    </row>
    <row r="53" spans="1:11" ht="15.75">
      <c r="A53" s="1"/>
      <c r="B53" s="193" t="s">
        <v>80</v>
      </c>
      <c r="C53" s="194" t="s">
        <v>366</v>
      </c>
      <c r="D53" s="17"/>
      <c r="E53" s="8">
        <f>SUM(E54:E64)</f>
        <v>2457147</v>
      </c>
      <c r="F53" s="19">
        <f>SUM(F54:F64)</f>
        <v>-339920</v>
      </c>
      <c r="G53" s="8">
        <f t="shared" si="2"/>
        <v>2117227</v>
      </c>
      <c r="H53" s="8"/>
      <c r="I53" s="8">
        <f>SUM(I54:I64)</f>
        <v>2772404</v>
      </c>
      <c r="J53" s="19">
        <f>SUM(J54:J64)</f>
        <v>-117830</v>
      </c>
      <c r="K53" s="8">
        <f t="shared" si="3"/>
        <v>2654574</v>
      </c>
    </row>
    <row r="54" spans="1:11" ht="15.75">
      <c r="A54" s="1"/>
      <c r="B54" s="193" t="s">
        <v>139</v>
      </c>
      <c r="C54" s="194" t="s">
        <v>367</v>
      </c>
      <c r="D54" s="17"/>
      <c r="E54" s="19">
        <v>1700000</v>
      </c>
      <c r="F54" s="19">
        <v>0</v>
      </c>
      <c r="G54" s="8">
        <f t="shared" si="2"/>
        <v>1700000</v>
      </c>
      <c r="H54" s="8"/>
      <c r="I54" s="19">
        <v>1700000</v>
      </c>
      <c r="J54" s="19">
        <v>0</v>
      </c>
      <c r="K54" s="8">
        <f t="shared" si="3"/>
        <v>1700000</v>
      </c>
    </row>
    <row r="55" spans="1:11" ht="16.5">
      <c r="A55" s="1"/>
      <c r="B55" s="193" t="s">
        <v>140</v>
      </c>
      <c r="C55" s="194" t="s">
        <v>368</v>
      </c>
      <c r="D55" s="119"/>
      <c r="E55" s="19">
        <v>0</v>
      </c>
      <c r="F55" s="19">
        <v>0</v>
      </c>
      <c r="G55" s="8">
        <f t="shared" si="2"/>
        <v>0</v>
      </c>
      <c r="H55" s="8"/>
      <c r="I55" s="19">
        <v>0</v>
      </c>
      <c r="J55" s="19">
        <v>0</v>
      </c>
      <c r="K55" s="8">
        <f t="shared" si="3"/>
        <v>0</v>
      </c>
    </row>
    <row r="56" spans="1:11" ht="16.5">
      <c r="A56" s="1"/>
      <c r="B56" s="193" t="s">
        <v>141</v>
      </c>
      <c r="C56" s="194" t="s">
        <v>369</v>
      </c>
      <c r="D56" s="119" t="s">
        <v>248</v>
      </c>
      <c r="E56" s="19">
        <v>-480803</v>
      </c>
      <c r="F56" s="19">
        <v>-311596</v>
      </c>
      <c r="G56" s="8">
        <f t="shared" si="2"/>
        <v>-792399</v>
      </c>
      <c r="H56" s="8"/>
      <c r="I56" s="19">
        <v>-181747</v>
      </c>
      <c r="J56" s="19">
        <v>-88432</v>
      </c>
      <c r="K56" s="8">
        <f t="shared" si="3"/>
        <v>-270179</v>
      </c>
    </row>
    <row r="57" spans="1:11" ht="16.5">
      <c r="A57" s="1"/>
      <c r="B57" s="193" t="s">
        <v>142</v>
      </c>
      <c r="C57" s="194" t="s">
        <v>370</v>
      </c>
      <c r="D57" s="119"/>
      <c r="E57" s="19">
        <v>47106</v>
      </c>
      <c r="F57" s="19">
        <v>0</v>
      </c>
      <c r="G57" s="8">
        <f t="shared" si="2"/>
        <v>47106</v>
      </c>
      <c r="H57" s="8"/>
      <c r="I57" s="19">
        <v>47106</v>
      </c>
      <c r="J57" s="19">
        <v>0</v>
      </c>
      <c r="K57" s="8">
        <f t="shared" si="3"/>
        <v>47106</v>
      </c>
    </row>
    <row r="58" spans="1:11" ht="16.5">
      <c r="A58" s="1"/>
      <c r="B58" s="193" t="s">
        <v>143</v>
      </c>
      <c r="C58" s="194" t="s">
        <v>371</v>
      </c>
      <c r="D58" s="119"/>
      <c r="E58" s="19">
        <v>0</v>
      </c>
      <c r="F58" s="19">
        <v>0</v>
      </c>
      <c r="G58" s="8">
        <f t="shared" si="2"/>
        <v>0</v>
      </c>
      <c r="H58" s="8"/>
      <c r="I58" s="19">
        <v>0</v>
      </c>
      <c r="J58" s="19">
        <v>0</v>
      </c>
      <c r="K58" s="8">
        <f t="shared" si="3"/>
        <v>0</v>
      </c>
    </row>
    <row r="59" spans="1:11" ht="16.5">
      <c r="A59" s="1"/>
      <c r="B59" s="193" t="s">
        <v>144</v>
      </c>
      <c r="C59" s="194" t="s">
        <v>372</v>
      </c>
      <c r="D59" s="119"/>
      <c r="E59" s="19">
        <v>0</v>
      </c>
      <c r="F59" s="19">
        <v>0</v>
      </c>
      <c r="G59" s="8">
        <f t="shared" si="2"/>
        <v>0</v>
      </c>
      <c r="H59" s="8"/>
      <c r="I59" s="19">
        <v>0</v>
      </c>
      <c r="J59" s="19">
        <v>0</v>
      </c>
      <c r="K59" s="8">
        <f t="shared" si="3"/>
        <v>0</v>
      </c>
    </row>
    <row r="60" spans="1:11" ht="15.75" customHeight="1">
      <c r="A60" s="1"/>
      <c r="B60" s="201" t="s">
        <v>145</v>
      </c>
      <c r="C60" s="202" t="s">
        <v>373</v>
      </c>
      <c r="D60" s="119"/>
      <c r="E60" s="19">
        <v>3895</v>
      </c>
      <c r="F60" s="19">
        <v>0</v>
      </c>
      <c r="G60" s="8">
        <f t="shared" si="2"/>
        <v>3895</v>
      </c>
      <c r="H60" s="8"/>
      <c r="I60" s="19">
        <v>3895</v>
      </c>
      <c r="J60" s="19">
        <v>0</v>
      </c>
      <c r="K60" s="8">
        <f t="shared" si="3"/>
        <v>3895</v>
      </c>
    </row>
    <row r="61" spans="1:11" ht="16.5">
      <c r="A61" s="1"/>
      <c r="B61" s="201" t="s">
        <v>146</v>
      </c>
      <c r="C61" s="202" t="s">
        <v>374</v>
      </c>
      <c r="D61" s="119"/>
      <c r="E61" s="19">
        <v>-213040</v>
      </c>
      <c r="F61" s="19">
        <v>-28324</v>
      </c>
      <c r="G61" s="8">
        <f t="shared" si="2"/>
        <v>-241364</v>
      </c>
      <c r="H61" s="8"/>
      <c r="I61" s="19">
        <v>-202742</v>
      </c>
      <c r="J61" s="19">
        <v>-29398</v>
      </c>
      <c r="K61" s="8">
        <f t="shared" si="3"/>
        <v>-232140</v>
      </c>
    </row>
    <row r="62" spans="1:11" ht="16.5">
      <c r="A62" s="1"/>
      <c r="B62" s="201" t="s">
        <v>147</v>
      </c>
      <c r="C62" s="202" t="s">
        <v>632</v>
      </c>
      <c r="D62" s="119"/>
      <c r="E62" s="19"/>
      <c r="F62" s="19"/>
      <c r="G62" s="8"/>
      <c r="H62" s="8"/>
      <c r="I62" s="19"/>
      <c r="J62" s="19"/>
      <c r="K62" s="8"/>
    </row>
    <row r="63" spans="1:11" ht="16.5">
      <c r="A63" s="1"/>
      <c r="B63" s="201"/>
      <c r="C63" s="202" t="s">
        <v>631</v>
      </c>
      <c r="D63" s="119"/>
      <c r="E63" s="19">
        <v>0</v>
      </c>
      <c r="F63" s="19">
        <v>0</v>
      </c>
      <c r="G63" s="8">
        <f aca="true" t="shared" si="4" ref="G63:G73">E63+F63</f>
        <v>0</v>
      </c>
      <c r="H63" s="8"/>
      <c r="I63" s="19">
        <v>0</v>
      </c>
      <c r="J63" s="19">
        <v>0</v>
      </c>
      <c r="K63" s="8">
        <f>I63+J63</f>
        <v>0</v>
      </c>
    </row>
    <row r="64" spans="1:11" ht="16.5">
      <c r="A64" s="1"/>
      <c r="B64" s="201" t="s">
        <v>197</v>
      </c>
      <c r="C64" s="202" t="s">
        <v>375</v>
      </c>
      <c r="D64" s="119"/>
      <c r="E64" s="19">
        <v>1399989</v>
      </c>
      <c r="F64" s="19">
        <v>0</v>
      </c>
      <c r="G64" s="8">
        <f t="shared" si="4"/>
        <v>1399989</v>
      </c>
      <c r="H64" s="8"/>
      <c r="I64" s="19">
        <v>1405892</v>
      </c>
      <c r="J64" s="19">
        <v>0</v>
      </c>
      <c r="K64" s="8">
        <f>I64+J64</f>
        <v>1405892</v>
      </c>
    </row>
    <row r="65" spans="1:11" ht="16.5">
      <c r="A65" s="1"/>
      <c r="B65" s="193" t="s">
        <v>148</v>
      </c>
      <c r="C65" s="194" t="s">
        <v>376</v>
      </c>
      <c r="D65" s="119"/>
      <c r="E65" s="8">
        <f>SUM(E66:E69)</f>
        <v>18576116</v>
      </c>
      <c r="F65" s="8">
        <f>SUM(F66:F69)</f>
        <v>0</v>
      </c>
      <c r="G65" s="8">
        <f t="shared" si="4"/>
        <v>18576116</v>
      </c>
      <c r="H65" s="8"/>
      <c r="I65" s="8">
        <f>SUM(I66:I69)</f>
        <v>15845847</v>
      </c>
      <c r="J65" s="8">
        <f>SUM(J66:J69)</f>
        <v>0</v>
      </c>
      <c r="K65" s="8">
        <f>I65+J65</f>
        <v>15845847</v>
      </c>
    </row>
    <row r="66" spans="1:11" ht="16.5">
      <c r="A66" s="1"/>
      <c r="B66" s="193" t="s">
        <v>149</v>
      </c>
      <c r="C66" s="194" t="s">
        <v>377</v>
      </c>
      <c r="D66" s="119"/>
      <c r="E66" s="19">
        <v>1336311</v>
      </c>
      <c r="F66" s="19">
        <v>0</v>
      </c>
      <c r="G66" s="8">
        <f t="shared" si="4"/>
        <v>1336311</v>
      </c>
      <c r="H66" s="8"/>
      <c r="I66" s="19">
        <v>1295468</v>
      </c>
      <c r="J66" s="19">
        <v>0</v>
      </c>
      <c r="K66" s="8">
        <f aca="true" t="shared" si="5" ref="K66:K71">I66+J66</f>
        <v>1295468</v>
      </c>
    </row>
    <row r="67" spans="1:11" ht="16.5">
      <c r="A67" s="1"/>
      <c r="B67" s="193" t="s">
        <v>150</v>
      </c>
      <c r="C67" s="194" t="s">
        <v>378</v>
      </c>
      <c r="D67" s="119"/>
      <c r="E67" s="19">
        <v>0</v>
      </c>
      <c r="F67" s="19">
        <v>0</v>
      </c>
      <c r="G67" s="8">
        <f t="shared" si="4"/>
        <v>0</v>
      </c>
      <c r="H67" s="8"/>
      <c r="I67" s="19">
        <v>0</v>
      </c>
      <c r="J67" s="19">
        <v>0</v>
      </c>
      <c r="K67" s="8">
        <f t="shared" si="5"/>
        <v>0</v>
      </c>
    </row>
    <row r="68" spans="1:11" ht="16.5">
      <c r="A68" s="1"/>
      <c r="B68" s="193" t="s">
        <v>151</v>
      </c>
      <c r="C68" s="194" t="s">
        <v>379</v>
      </c>
      <c r="D68" s="119"/>
      <c r="E68" s="19">
        <v>16772396</v>
      </c>
      <c r="F68" s="19">
        <v>0</v>
      </c>
      <c r="G68" s="8">
        <f t="shared" si="4"/>
        <v>16772396</v>
      </c>
      <c r="H68" s="8"/>
      <c r="I68" s="19">
        <v>14150654</v>
      </c>
      <c r="J68" s="19">
        <v>0</v>
      </c>
      <c r="K68" s="8">
        <f t="shared" si="5"/>
        <v>14150654</v>
      </c>
    </row>
    <row r="69" spans="1:11" ht="16.5">
      <c r="A69" s="1"/>
      <c r="B69" s="193" t="s">
        <v>152</v>
      </c>
      <c r="C69" s="194" t="s">
        <v>380</v>
      </c>
      <c r="D69" s="119"/>
      <c r="E69" s="19">
        <v>467409</v>
      </c>
      <c r="F69" s="19">
        <v>0</v>
      </c>
      <c r="G69" s="19">
        <f t="shared" si="4"/>
        <v>467409</v>
      </c>
      <c r="H69" s="8"/>
      <c r="I69" s="19">
        <v>399725</v>
      </c>
      <c r="J69" s="19">
        <v>0</v>
      </c>
      <c r="K69" s="19">
        <f t="shared" si="5"/>
        <v>399725</v>
      </c>
    </row>
    <row r="70" spans="1:11" ht="16.5">
      <c r="A70" s="1"/>
      <c r="B70" s="193" t="s">
        <v>153</v>
      </c>
      <c r="C70" s="194" t="s">
        <v>381</v>
      </c>
      <c r="D70" s="119"/>
      <c r="E70" s="8">
        <f>SUM(E71:E72)</f>
        <v>1914711</v>
      </c>
      <c r="F70" s="8">
        <f>SUM(F71:F72)</f>
        <v>0</v>
      </c>
      <c r="G70" s="8">
        <f t="shared" si="4"/>
        <v>1914711</v>
      </c>
      <c r="H70" s="8"/>
      <c r="I70" s="8">
        <f>SUM(I71:I72)</f>
        <v>3639523</v>
      </c>
      <c r="J70" s="8">
        <f>SUM(J71:J72)</f>
        <v>0</v>
      </c>
      <c r="K70" s="8">
        <f t="shared" si="5"/>
        <v>3639523</v>
      </c>
    </row>
    <row r="71" spans="1:11" ht="16.5">
      <c r="A71" s="1"/>
      <c r="B71" s="193" t="s">
        <v>154</v>
      </c>
      <c r="C71" s="196" t="s">
        <v>382</v>
      </c>
      <c r="D71" s="119"/>
      <c r="E71" s="19">
        <v>402833</v>
      </c>
      <c r="F71" s="19">
        <v>0</v>
      </c>
      <c r="G71" s="8">
        <f t="shared" si="4"/>
        <v>402833</v>
      </c>
      <c r="H71" s="8"/>
      <c r="I71" s="19">
        <v>260884</v>
      </c>
      <c r="J71" s="19">
        <v>0</v>
      </c>
      <c r="K71" s="8">
        <f t="shared" si="5"/>
        <v>260884</v>
      </c>
    </row>
    <row r="72" spans="1:11" ht="16.5">
      <c r="A72" s="1"/>
      <c r="B72" s="193" t="s">
        <v>155</v>
      </c>
      <c r="C72" s="196" t="s">
        <v>383</v>
      </c>
      <c r="D72" s="119"/>
      <c r="E72" s="19">
        <v>1511878</v>
      </c>
      <c r="F72" s="19">
        <v>0</v>
      </c>
      <c r="G72" s="8">
        <f t="shared" si="4"/>
        <v>1511878</v>
      </c>
      <c r="H72" s="8"/>
      <c r="I72" s="19">
        <v>3378639</v>
      </c>
      <c r="J72" s="19">
        <v>0</v>
      </c>
      <c r="K72" s="8">
        <f>I72+J72</f>
        <v>3378639</v>
      </c>
    </row>
    <row r="73" spans="1:11" ht="16.5">
      <c r="A73" s="1"/>
      <c r="B73" s="193" t="s">
        <v>188</v>
      </c>
      <c r="C73" s="196" t="s">
        <v>384</v>
      </c>
      <c r="D73" s="119"/>
      <c r="E73" s="19">
        <v>114</v>
      </c>
      <c r="F73" s="19">
        <v>0</v>
      </c>
      <c r="G73" s="8">
        <f t="shared" si="4"/>
        <v>114</v>
      </c>
      <c r="H73" s="8"/>
      <c r="I73" s="19">
        <v>100</v>
      </c>
      <c r="J73" s="19">
        <v>0</v>
      </c>
      <c r="K73" s="8">
        <f>I73+J73</f>
        <v>100</v>
      </c>
    </row>
    <row r="74" spans="1:11" ht="16.5">
      <c r="A74" s="1"/>
      <c r="B74" s="1"/>
      <c r="C74" s="9"/>
      <c r="D74" s="123"/>
      <c r="E74" s="115"/>
      <c r="F74" s="115"/>
      <c r="G74" s="115"/>
      <c r="H74" s="5"/>
      <c r="I74" s="115"/>
      <c r="J74" s="115"/>
      <c r="K74" s="115"/>
    </row>
    <row r="75" spans="1:11" ht="16.5">
      <c r="A75" s="1"/>
      <c r="B75" s="200"/>
      <c r="C75" s="200" t="s">
        <v>385</v>
      </c>
      <c r="D75" s="120"/>
      <c r="E75" s="67">
        <f>E51+E50+E37+E33+E28+E27+E26+E25+E22+E18+E14+E9+E12+E13+E43+E47</f>
        <v>105733305</v>
      </c>
      <c r="F75" s="67">
        <f>F51+F50+F37+F33+F28+F27+F26+F25+F22+F18+F14+F9+F12+F13+F43+F47</f>
        <v>132530411</v>
      </c>
      <c r="G75" s="67">
        <f>G51+G50+G37+G33+G28+G27+G26+G25+G22+G18+G14+G9+G12+G13+G43+G47</f>
        <v>238263716</v>
      </c>
      <c r="H75" s="67"/>
      <c r="I75" s="67">
        <f>I51+I50+I37+I33+I28+I27+I26+I25+I22+I18+I14+I9+I12+I13+I43+I47</f>
        <v>107226251</v>
      </c>
      <c r="J75" s="67">
        <f>J51+J50+J37+J33+J28+J27+J26+J25+J22+J18+J14+J9+J12+J13+J43+J47</f>
        <v>111470347</v>
      </c>
      <c r="K75" s="67">
        <f>I75+J75</f>
        <v>218696598</v>
      </c>
    </row>
    <row r="76" s="106" customFormat="1" ht="16.5">
      <c r="A76" s="62"/>
    </row>
    <row r="77" spans="1:11" ht="13.5">
      <c r="A77" s="11"/>
      <c r="B77" s="11"/>
      <c r="C77" s="12"/>
      <c r="D77" s="21"/>
      <c r="I77" s="13"/>
      <c r="J77" s="13"/>
      <c r="K77" s="13"/>
    </row>
    <row r="78" spans="1:11" ht="13.5">
      <c r="A78" s="11"/>
      <c r="B78" s="11"/>
      <c r="C78" s="12"/>
      <c r="D78" s="21"/>
      <c r="I78" s="13"/>
      <c r="J78" s="13"/>
      <c r="K78" s="13"/>
    </row>
    <row r="79" spans="1:11" ht="13.5">
      <c r="A79" s="11"/>
      <c r="B79" s="11"/>
      <c r="C79" s="12"/>
      <c r="D79" s="21"/>
      <c r="I79" s="13"/>
      <c r="J79" s="13"/>
      <c r="K79" s="13"/>
    </row>
    <row r="80" spans="1:11" ht="13.5">
      <c r="A80" s="11"/>
      <c r="B80" s="11"/>
      <c r="C80" s="12"/>
      <c r="D80" s="21"/>
      <c r="I80" s="13"/>
      <c r="J80" s="13"/>
      <c r="K80" s="13"/>
    </row>
    <row r="81" spans="1:11" ht="13.5">
      <c r="A81" s="11"/>
      <c r="B81" s="11"/>
      <c r="C81" s="12"/>
      <c r="D81" s="21"/>
      <c r="I81" s="13"/>
      <c r="J81" s="13"/>
      <c r="K81" s="13"/>
    </row>
    <row r="82" spans="1:11" ht="13.5">
      <c r="A82" s="11"/>
      <c r="B82" s="11"/>
      <c r="C82" s="12"/>
      <c r="D82" s="21"/>
      <c r="I82" s="13"/>
      <c r="J82" s="13"/>
      <c r="K82" s="13"/>
    </row>
    <row r="83" spans="1:11" ht="13.5">
      <c r="A83" s="11"/>
      <c r="B83" s="11"/>
      <c r="C83" s="12"/>
      <c r="D83" s="21"/>
      <c r="I83" s="13"/>
      <c r="J83" s="13"/>
      <c r="K83" s="13"/>
    </row>
    <row r="84" spans="1:11" ht="13.5">
      <c r="A84" s="11"/>
      <c r="B84" s="11"/>
      <c r="C84" s="12"/>
      <c r="D84" s="21"/>
      <c r="I84" s="13"/>
      <c r="J84" s="13"/>
      <c r="K84" s="13"/>
    </row>
    <row r="85" spans="1:11" ht="13.5">
      <c r="A85" s="11"/>
      <c r="B85" s="11"/>
      <c r="C85" s="12"/>
      <c r="D85" s="21"/>
      <c r="I85" s="13"/>
      <c r="J85" s="13"/>
      <c r="K85" s="13"/>
    </row>
    <row r="86" spans="1:11" ht="15.75">
      <c r="A86" s="232" t="s">
        <v>328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</row>
    <row r="87" spans="1:11" ht="15.75" customHeight="1">
      <c r="A87" s="11"/>
      <c r="B87" s="11"/>
      <c r="C87" s="12"/>
      <c r="D87" s="21"/>
      <c r="I87" s="13"/>
      <c r="J87" s="13"/>
      <c r="K87" s="13"/>
    </row>
    <row r="88" spans="1:11" ht="15.75" customHeight="1">
      <c r="A88" s="11"/>
      <c r="B88" s="11"/>
      <c r="C88" s="12"/>
      <c r="D88" s="21"/>
      <c r="I88" s="13"/>
      <c r="J88" s="13"/>
      <c r="K88" s="13"/>
    </row>
    <row r="89" spans="1:11" ht="15.75" customHeight="1">
      <c r="A89" s="11"/>
      <c r="B89" s="11"/>
      <c r="C89" s="12"/>
      <c r="D89" s="21"/>
      <c r="I89" s="13"/>
      <c r="J89" s="13"/>
      <c r="K89" s="13"/>
    </row>
    <row r="90" spans="1:11" ht="15.75" customHeight="1">
      <c r="A90" s="11"/>
      <c r="B90" s="11"/>
      <c r="C90" s="12"/>
      <c r="D90" s="21"/>
      <c r="I90" s="13"/>
      <c r="J90" s="13"/>
      <c r="K90" s="13"/>
    </row>
    <row r="91" spans="1:11" ht="15.75" customHeight="1">
      <c r="A91" s="11"/>
      <c r="B91" s="11"/>
      <c r="C91" s="12"/>
      <c r="D91" s="21"/>
      <c r="I91" s="13"/>
      <c r="J91" s="13"/>
      <c r="K91" s="13"/>
    </row>
    <row r="92" spans="1:11" ht="15.75" customHeight="1">
      <c r="A92" s="11"/>
      <c r="B92" s="11"/>
      <c r="C92" s="12"/>
      <c r="D92" s="21"/>
      <c r="I92" s="13"/>
      <c r="J92" s="13"/>
      <c r="K92" s="13"/>
    </row>
    <row r="93" spans="1:11" ht="15.75" customHeight="1">
      <c r="A93" s="11"/>
      <c r="B93" s="11"/>
      <c r="C93" s="12"/>
      <c r="D93" s="21"/>
      <c r="I93" s="13"/>
      <c r="J93" s="13"/>
      <c r="K93" s="13"/>
    </row>
    <row r="94" spans="1:11" ht="15.75" customHeight="1">
      <c r="A94" s="11"/>
      <c r="B94" s="11"/>
      <c r="C94" s="12"/>
      <c r="D94" s="21"/>
      <c r="I94" s="13"/>
      <c r="J94" s="13"/>
      <c r="K94" s="13"/>
    </row>
    <row r="95" spans="1:11" ht="15.75" customHeight="1">
      <c r="A95" s="11"/>
      <c r="B95" s="11"/>
      <c r="C95" s="12"/>
      <c r="D95" s="21"/>
      <c r="I95" s="13"/>
      <c r="J95" s="13"/>
      <c r="K95" s="13"/>
    </row>
    <row r="96" spans="1:11" ht="15.75" customHeight="1">
      <c r="A96" s="11"/>
      <c r="B96" s="11"/>
      <c r="C96" s="12"/>
      <c r="D96" s="21"/>
      <c r="I96" s="13"/>
      <c r="J96" s="13"/>
      <c r="K96" s="13"/>
    </row>
    <row r="97" spans="1:11" ht="15.75" customHeight="1">
      <c r="A97" s="11"/>
      <c r="B97" s="11"/>
      <c r="C97" s="12"/>
      <c r="D97" s="21"/>
      <c r="I97" s="13"/>
      <c r="J97" s="13"/>
      <c r="K97" s="13"/>
    </row>
    <row r="98" spans="1:11" ht="15.75" customHeight="1">
      <c r="A98" s="11"/>
      <c r="B98" s="11"/>
      <c r="C98" s="12"/>
      <c r="D98" s="21"/>
      <c r="I98" s="13"/>
      <c r="J98" s="13"/>
      <c r="K98" s="13"/>
    </row>
    <row r="99" spans="1:11" ht="15.75" customHeight="1">
      <c r="A99" s="11"/>
      <c r="B99" s="11"/>
      <c r="C99" s="12"/>
      <c r="D99" s="21"/>
      <c r="I99" s="13"/>
      <c r="J99" s="13"/>
      <c r="K99" s="13"/>
    </row>
    <row r="100" spans="1:11" ht="15.75" customHeight="1">
      <c r="A100" s="11"/>
      <c r="B100" s="11"/>
      <c r="C100" s="12"/>
      <c r="D100" s="21"/>
      <c r="I100" s="13"/>
      <c r="J100" s="13"/>
      <c r="K100" s="13"/>
    </row>
    <row r="101" spans="1:11" ht="15.75" customHeight="1">
      <c r="A101" s="11"/>
      <c r="B101" s="11"/>
      <c r="C101" s="12"/>
      <c r="D101" s="21"/>
      <c r="I101" s="13"/>
      <c r="J101" s="13"/>
      <c r="K101" s="13"/>
    </row>
    <row r="103" spans="1:11" ht="13.5">
      <c r="A103" s="44"/>
      <c r="B103" s="44"/>
      <c r="C103" s="44"/>
      <c r="D103" s="46"/>
      <c r="E103" s="44"/>
      <c r="F103" s="44"/>
      <c r="G103" s="44"/>
      <c r="H103" s="44"/>
      <c r="I103" s="44"/>
      <c r="J103" s="44"/>
      <c r="K103" s="44"/>
    </row>
  </sheetData>
  <sheetProtection/>
  <mergeCells count="1">
    <mergeCell ref="A86:K86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1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92.7109375" style="3" customWidth="1"/>
    <col min="4" max="4" width="16.8515625" style="23" customWidth="1"/>
    <col min="5" max="8" width="22.57421875" style="3" customWidth="1"/>
    <col min="9" max="16384" width="9.140625" style="3" customWidth="1"/>
  </cols>
  <sheetData>
    <row r="1" spans="1:8" ht="17.25" customHeight="1">
      <c r="A1" s="1"/>
      <c r="B1" s="1"/>
      <c r="C1" s="1"/>
      <c r="D1" s="16"/>
      <c r="E1" s="1"/>
      <c r="F1" s="1"/>
      <c r="G1" s="1"/>
      <c r="H1" s="1"/>
    </row>
    <row r="2" spans="1:8" s="105" customFormat="1" ht="17.25" customHeight="1">
      <c r="A2" s="60"/>
      <c r="B2" s="168" t="s">
        <v>0</v>
      </c>
      <c r="C2" s="203"/>
      <c r="D2" s="182"/>
      <c r="E2" s="203"/>
      <c r="F2" s="203"/>
      <c r="G2" s="203"/>
      <c r="H2" s="203"/>
    </row>
    <row r="3" spans="1:8" s="105" customFormat="1" ht="17.25" customHeight="1">
      <c r="A3" s="60"/>
      <c r="B3" s="171" t="s">
        <v>388</v>
      </c>
      <c r="C3" s="178"/>
      <c r="D3" s="179"/>
      <c r="E3" s="178"/>
      <c r="F3" s="178"/>
      <c r="G3" s="178"/>
      <c r="H3" s="178"/>
    </row>
    <row r="4" spans="1:8" s="105" customFormat="1" ht="18" customHeight="1">
      <c r="A4" s="60"/>
      <c r="B4" s="174" t="s">
        <v>263</v>
      </c>
      <c r="C4" s="204"/>
      <c r="D4" s="205"/>
      <c r="E4" s="206"/>
      <c r="F4" s="206"/>
      <c r="G4" s="206"/>
      <c r="H4" s="206"/>
    </row>
    <row r="5" spans="1:8" s="105" customFormat="1" ht="18" customHeight="1">
      <c r="A5" s="60"/>
      <c r="B5" s="178"/>
      <c r="C5" s="178"/>
      <c r="D5" s="205"/>
      <c r="E5" s="206"/>
      <c r="F5" s="206"/>
      <c r="G5" s="206"/>
      <c r="H5" s="206"/>
    </row>
    <row r="6" spans="1:8" s="105" customFormat="1" ht="16.5">
      <c r="A6" s="60"/>
      <c r="B6" s="207"/>
      <c r="C6" s="207" t="s">
        <v>389</v>
      </c>
      <c r="D6" s="184" t="s">
        <v>267</v>
      </c>
      <c r="E6" s="208" t="s">
        <v>264</v>
      </c>
      <c r="F6" s="208" t="s">
        <v>265</v>
      </c>
      <c r="G6" s="208" t="s">
        <v>264</v>
      </c>
      <c r="H6" s="208" t="s">
        <v>265</v>
      </c>
    </row>
    <row r="7" spans="1:8" s="105" customFormat="1" ht="16.5">
      <c r="A7" s="60"/>
      <c r="B7" s="209"/>
      <c r="C7" s="209"/>
      <c r="D7" s="188" t="s">
        <v>268</v>
      </c>
      <c r="E7" s="117" t="s">
        <v>257</v>
      </c>
      <c r="F7" s="117" t="s">
        <v>258</v>
      </c>
      <c r="G7" s="117" t="s">
        <v>261</v>
      </c>
      <c r="H7" s="117" t="s">
        <v>260</v>
      </c>
    </row>
    <row r="8" spans="1:8" s="106" customFormat="1" ht="16.5">
      <c r="A8" s="62"/>
      <c r="B8" s="191" t="s">
        <v>1</v>
      </c>
      <c r="C8" s="191" t="s">
        <v>390</v>
      </c>
      <c r="D8" s="107" t="s">
        <v>37</v>
      </c>
      <c r="E8" s="102">
        <f>SUM(E9:E13,E18:E19)</f>
        <v>7606687</v>
      </c>
      <c r="F8" s="102">
        <f>SUM(F9:F13,F18:F19)</f>
        <v>7244246</v>
      </c>
      <c r="G8" s="102">
        <f>SUM(G9:G13,G18:G19)</f>
        <v>3864546</v>
      </c>
      <c r="H8" s="102">
        <f>SUM(H9:H13,H18:H19)</f>
        <v>3733339</v>
      </c>
    </row>
    <row r="9" spans="1:8" ht="16.5">
      <c r="A9" s="1"/>
      <c r="B9" s="193" t="s">
        <v>2</v>
      </c>
      <c r="C9" s="194" t="s">
        <v>391</v>
      </c>
      <c r="D9" s="107" t="s">
        <v>184</v>
      </c>
      <c r="E9" s="19">
        <v>5846136</v>
      </c>
      <c r="F9" s="19">
        <v>5066181</v>
      </c>
      <c r="G9" s="19">
        <v>2983645</v>
      </c>
      <c r="H9" s="19">
        <v>2607012</v>
      </c>
    </row>
    <row r="10" spans="1:8" ht="16.5">
      <c r="A10" s="1"/>
      <c r="B10" s="193" t="s">
        <v>3</v>
      </c>
      <c r="C10" s="194" t="s">
        <v>392</v>
      </c>
      <c r="D10" s="107"/>
      <c r="E10" s="19">
        <v>0</v>
      </c>
      <c r="F10" s="19">
        <v>0</v>
      </c>
      <c r="G10" s="19">
        <v>0</v>
      </c>
      <c r="H10" s="19">
        <v>0</v>
      </c>
    </row>
    <row r="11" spans="1:8" ht="16.5">
      <c r="A11" s="1"/>
      <c r="B11" s="193" t="s">
        <v>4</v>
      </c>
      <c r="C11" s="194" t="s">
        <v>393</v>
      </c>
      <c r="D11" s="107" t="s">
        <v>185</v>
      </c>
      <c r="E11" s="19">
        <v>42582</v>
      </c>
      <c r="F11" s="19">
        <v>17661</v>
      </c>
      <c r="G11" s="19">
        <v>28037</v>
      </c>
      <c r="H11" s="19">
        <v>9195</v>
      </c>
    </row>
    <row r="12" spans="1:8" ht="16.5">
      <c r="A12" s="1"/>
      <c r="B12" s="193" t="s">
        <v>34</v>
      </c>
      <c r="C12" s="198" t="s">
        <v>394</v>
      </c>
      <c r="D12" s="107"/>
      <c r="E12" s="19">
        <v>101825</v>
      </c>
      <c r="F12" s="19">
        <v>21115</v>
      </c>
      <c r="G12" s="19">
        <v>46322</v>
      </c>
      <c r="H12" s="19">
        <v>10804</v>
      </c>
    </row>
    <row r="13" spans="1:8" ht="16.5">
      <c r="A13" s="1"/>
      <c r="B13" s="193" t="s">
        <v>35</v>
      </c>
      <c r="C13" s="194" t="s">
        <v>395</v>
      </c>
      <c r="D13" s="107" t="s">
        <v>243</v>
      </c>
      <c r="E13" s="19">
        <f>SUM(E14:E17)</f>
        <v>1456446</v>
      </c>
      <c r="F13" s="19">
        <f>SUM(F14:F17)</f>
        <v>2002026</v>
      </c>
      <c r="G13" s="19">
        <f>SUM(G14:G17)</f>
        <v>725244</v>
      </c>
      <c r="H13" s="19">
        <f>SUM(H14:H17)</f>
        <v>1034094</v>
      </c>
    </row>
    <row r="14" spans="1:8" ht="16.5">
      <c r="A14" s="1"/>
      <c r="B14" s="193" t="s">
        <v>42</v>
      </c>
      <c r="C14" s="194" t="s">
        <v>274</v>
      </c>
      <c r="D14" s="107"/>
      <c r="E14" s="19">
        <v>3853</v>
      </c>
      <c r="F14" s="19">
        <v>3777</v>
      </c>
      <c r="G14" s="19">
        <v>2104</v>
      </c>
      <c r="H14" s="19">
        <v>1763</v>
      </c>
    </row>
    <row r="15" spans="1:8" ht="16.5">
      <c r="A15" s="1"/>
      <c r="B15" s="193" t="s">
        <v>43</v>
      </c>
      <c r="C15" s="194" t="s">
        <v>396</v>
      </c>
      <c r="D15" s="107"/>
      <c r="E15" s="19">
        <v>0</v>
      </c>
      <c r="F15" s="19">
        <v>0</v>
      </c>
      <c r="G15" s="19">
        <v>0</v>
      </c>
      <c r="H15" s="19">
        <v>0</v>
      </c>
    </row>
    <row r="16" spans="1:8" ht="16.5">
      <c r="A16" s="1"/>
      <c r="B16" s="193" t="s">
        <v>44</v>
      </c>
      <c r="C16" s="194" t="s">
        <v>397</v>
      </c>
      <c r="D16" s="107"/>
      <c r="E16" s="19">
        <v>1122357</v>
      </c>
      <c r="F16" s="19">
        <v>1647235</v>
      </c>
      <c r="G16" s="19">
        <v>570147</v>
      </c>
      <c r="H16" s="19">
        <v>859317</v>
      </c>
    </row>
    <row r="17" spans="1:8" ht="16.5">
      <c r="A17" s="1"/>
      <c r="B17" s="193" t="s">
        <v>156</v>
      </c>
      <c r="C17" s="194" t="s">
        <v>398</v>
      </c>
      <c r="D17" s="107"/>
      <c r="E17" s="19">
        <v>330236</v>
      </c>
      <c r="F17" s="19">
        <v>351014</v>
      </c>
      <c r="G17" s="19">
        <v>152993</v>
      </c>
      <c r="H17" s="19">
        <v>173014</v>
      </c>
    </row>
    <row r="18" spans="1:8" ht="16.5">
      <c r="A18" s="1"/>
      <c r="B18" s="193" t="s">
        <v>36</v>
      </c>
      <c r="C18" s="194" t="s">
        <v>399</v>
      </c>
      <c r="D18" s="107"/>
      <c r="E18" s="19">
        <v>143311</v>
      </c>
      <c r="F18" s="19">
        <v>111162</v>
      </c>
      <c r="G18" s="19">
        <v>72715</v>
      </c>
      <c r="H18" s="19">
        <v>54856</v>
      </c>
    </row>
    <row r="19" spans="1:8" ht="16.5">
      <c r="A19" s="1"/>
      <c r="B19" s="193" t="s">
        <v>83</v>
      </c>
      <c r="C19" s="198" t="s">
        <v>400</v>
      </c>
      <c r="D19" s="107"/>
      <c r="E19" s="19">
        <v>16387</v>
      </c>
      <c r="F19" s="19">
        <v>26101</v>
      </c>
      <c r="G19" s="19">
        <v>8583</v>
      </c>
      <c r="H19" s="19">
        <v>17378</v>
      </c>
    </row>
    <row r="20" spans="1:8" s="73" customFormat="1" ht="16.5">
      <c r="A20" s="62"/>
      <c r="B20" s="192" t="s">
        <v>5</v>
      </c>
      <c r="C20" s="199" t="s">
        <v>401</v>
      </c>
      <c r="D20" s="107" t="s">
        <v>45</v>
      </c>
      <c r="E20" s="102">
        <f>SUM(E21:E25)</f>
        <v>3837220</v>
      </c>
      <c r="F20" s="102">
        <f>SUM(F21:F25)</f>
        <v>3797124</v>
      </c>
      <c r="G20" s="102">
        <f>SUM(G21:G25)</f>
        <v>1964676</v>
      </c>
      <c r="H20" s="102">
        <f>SUM(H21:H25)</f>
        <v>2022800</v>
      </c>
    </row>
    <row r="21" spans="1:8" ht="16.5">
      <c r="A21" s="1"/>
      <c r="B21" s="193" t="s">
        <v>6</v>
      </c>
      <c r="C21" s="194" t="s">
        <v>402</v>
      </c>
      <c r="D21" s="107" t="s">
        <v>246</v>
      </c>
      <c r="E21" s="19">
        <v>2852415</v>
      </c>
      <c r="F21" s="19">
        <v>2704870</v>
      </c>
      <c r="G21" s="19">
        <v>1445294</v>
      </c>
      <c r="H21" s="19">
        <v>1444772</v>
      </c>
    </row>
    <row r="22" spans="1:8" ht="16.5">
      <c r="A22" s="1"/>
      <c r="B22" s="193" t="s">
        <v>10</v>
      </c>
      <c r="C22" s="198" t="s">
        <v>403</v>
      </c>
      <c r="D22" s="107" t="s">
        <v>186</v>
      </c>
      <c r="E22" s="19">
        <v>197563</v>
      </c>
      <c r="F22" s="19">
        <v>190891</v>
      </c>
      <c r="G22" s="19">
        <v>106275</v>
      </c>
      <c r="H22" s="19">
        <v>93385</v>
      </c>
    </row>
    <row r="23" spans="1:8" ht="16.5">
      <c r="A23" s="1"/>
      <c r="B23" s="193" t="s">
        <v>11</v>
      </c>
      <c r="C23" s="198" t="s">
        <v>404</v>
      </c>
      <c r="D23" s="107"/>
      <c r="E23" s="19">
        <v>403386</v>
      </c>
      <c r="F23" s="19">
        <v>593837</v>
      </c>
      <c r="G23" s="19">
        <v>209174</v>
      </c>
      <c r="H23" s="19">
        <v>323801</v>
      </c>
    </row>
    <row r="24" spans="1:8" ht="16.5">
      <c r="A24" s="1"/>
      <c r="B24" s="193" t="s">
        <v>46</v>
      </c>
      <c r="C24" s="194" t="s">
        <v>405</v>
      </c>
      <c r="D24" s="107" t="s">
        <v>54</v>
      </c>
      <c r="E24" s="19">
        <v>368366</v>
      </c>
      <c r="F24" s="19">
        <v>296962</v>
      </c>
      <c r="G24" s="19">
        <v>199879</v>
      </c>
      <c r="H24" s="19">
        <v>156227</v>
      </c>
    </row>
    <row r="25" spans="1:8" ht="16.5">
      <c r="A25" s="1"/>
      <c r="B25" s="193" t="s">
        <v>47</v>
      </c>
      <c r="C25" s="198" t="s">
        <v>406</v>
      </c>
      <c r="D25" s="107"/>
      <c r="E25" s="19">
        <v>15490</v>
      </c>
      <c r="F25" s="19">
        <v>10564</v>
      </c>
      <c r="G25" s="19">
        <v>4054</v>
      </c>
      <c r="H25" s="19">
        <v>4615</v>
      </c>
    </row>
    <row r="26" spans="1:8" s="73" customFormat="1" ht="16.5">
      <c r="A26" s="62"/>
      <c r="B26" s="191" t="s">
        <v>12</v>
      </c>
      <c r="C26" s="192" t="s">
        <v>407</v>
      </c>
      <c r="D26" s="107"/>
      <c r="E26" s="102">
        <f>E8-E20</f>
        <v>3769467</v>
      </c>
      <c r="F26" s="102">
        <f>F8-F20</f>
        <v>3447122</v>
      </c>
      <c r="G26" s="102">
        <f>G8-G20</f>
        <v>1899870</v>
      </c>
      <c r="H26" s="102">
        <f>H8-H20</f>
        <v>1710539</v>
      </c>
    </row>
    <row r="27" spans="1:8" s="73" customFormat="1" ht="16.5">
      <c r="A27" s="62"/>
      <c r="B27" s="191" t="s">
        <v>13</v>
      </c>
      <c r="C27" s="192" t="s">
        <v>408</v>
      </c>
      <c r="D27" s="107"/>
      <c r="E27" s="102">
        <f>E28-E31</f>
        <v>1196522</v>
      </c>
      <c r="F27" s="102">
        <f>F28-F31</f>
        <v>1200292</v>
      </c>
      <c r="G27" s="102">
        <f>G28-G31</f>
        <v>657694</v>
      </c>
      <c r="H27" s="102">
        <f>H28-H31</f>
        <v>675822</v>
      </c>
    </row>
    <row r="28" spans="1:8" ht="16.5">
      <c r="A28" s="1"/>
      <c r="B28" s="193" t="s">
        <v>14</v>
      </c>
      <c r="C28" s="194" t="s">
        <v>409</v>
      </c>
      <c r="D28" s="107"/>
      <c r="E28" s="19">
        <f>SUM(E29:E30)</f>
        <v>1418552</v>
      </c>
      <c r="F28" s="19">
        <f>SUM(F29:F30)</f>
        <v>1375535</v>
      </c>
      <c r="G28" s="19">
        <f>SUM(G29:G30)</f>
        <v>777903</v>
      </c>
      <c r="H28" s="19">
        <f>SUM(H29:H30)</f>
        <v>769783</v>
      </c>
    </row>
    <row r="29" spans="1:8" s="11" customFormat="1" ht="16.5">
      <c r="A29" s="1"/>
      <c r="B29" s="193" t="s">
        <v>48</v>
      </c>
      <c r="C29" s="194" t="s">
        <v>410</v>
      </c>
      <c r="D29" s="107"/>
      <c r="E29" s="19">
        <v>85420</v>
      </c>
      <c r="F29" s="19">
        <v>76149</v>
      </c>
      <c r="G29" s="19">
        <v>44734</v>
      </c>
      <c r="H29" s="19">
        <v>37851</v>
      </c>
    </row>
    <row r="30" spans="1:8" ht="16.5">
      <c r="A30" s="1"/>
      <c r="B30" s="193" t="s">
        <v>49</v>
      </c>
      <c r="C30" s="194" t="s">
        <v>289</v>
      </c>
      <c r="D30" s="107"/>
      <c r="E30" s="19">
        <v>1333132</v>
      </c>
      <c r="F30" s="19">
        <v>1299386</v>
      </c>
      <c r="G30" s="19">
        <v>733169</v>
      </c>
      <c r="H30" s="19">
        <v>731932</v>
      </c>
    </row>
    <row r="31" spans="1:8" ht="16.5">
      <c r="A31" s="1"/>
      <c r="B31" s="193" t="s">
        <v>15</v>
      </c>
      <c r="C31" s="194" t="s">
        <v>411</v>
      </c>
      <c r="D31" s="107"/>
      <c r="E31" s="19">
        <f>SUM(E32:E33)</f>
        <v>222030</v>
      </c>
      <c r="F31" s="19">
        <f>SUM(F32:F33)</f>
        <v>175243</v>
      </c>
      <c r="G31" s="19">
        <f>SUM(G32:G33)</f>
        <v>120209</v>
      </c>
      <c r="H31" s="19">
        <f>SUM(H32:H33)</f>
        <v>93961</v>
      </c>
    </row>
    <row r="32" spans="1:8" ht="16.5">
      <c r="A32" s="1"/>
      <c r="B32" s="193" t="s">
        <v>50</v>
      </c>
      <c r="C32" s="196" t="s">
        <v>410</v>
      </c>
      <c r="D32" s="107"/>
      <c r="E32" s="19">
        <v>1875</v>
      </c>
      <c r="F32" s="19">
        <v>1319</v>
      </c>
      <c r="G32" s="19">
        <v>920</v>
      </c>
      <c r="H32" s="19">
        <v>673</v>
      </c>
    </row>
    <row r="33" spans="1:8" ht="16.5">
      <c r="A33" s="1"/>
      <c r="B33" s="193" t="s">
        <v>51</v>
      </c>
      <c r="C33" s="194" t="s">
        <v>289</v>
      </c>
      <c r="D33" s="107"/>
      <c r="E33" s="19">
        <v>220155</v>
      </c>
      <c r="F33" s="19">
        <v>173924</v>
      </c>
      <c r="G33" s="19">
        <v>119289</v>
      </c>
      <c r="H33" s="19">
        <v>93288</v>
      </c>
    </row>
    <row r="34" spans="1:8" s="73" customFormat="1" ht="16.5">
      <c r="A34" s="62"/>
      <c r="B34" s="191" t="s">
        <v>16</v>
      </c>
      <c r="C34" s="192" t="s">
        <v>412</v>
      </c>
      <c r="D34" s="107"/>
      <c r="E34" s="102">
        <v>2264</v>
      </c>
      <c r="F34" s="102">
        <v>1381</v>
      </c>
      <c r="G34" s="102">
        <v>509</v>
      </c>
      <c r="H34" s="102">
        <v>150</v>
      </c>
    </row>
    <row r="35" spans="1:8" s="73" customFormat="1" ht="16.5">
      <c r="A35" s="62"/>
      <c r="B35" s="191" t="s">
        <v>19</v>
      </c>
      <c r="C35" s="192" t="s">
        <v>413</v>
      </c>
      <c r="D35" s="107" t="s">
        <v>53</v>
      </c>
      <c r="E35" s="102">
        <f>+SUM(E36:E38)</f>
        <v>76351</v>
      </c>
      <c r="F35" s="102">
        <f>+SUM(F36:F38)</f>
        <v>-156047</v>
      </c>
      <c r="G35" s="102">
        <f>+SUM(G36:G38)</f>
        <v>-6979</v>
      </c>
      <c r="H35" s="102">
        <f>+SUM(H36:H38)</f>
        <v>74654</v>
      </c>
    </row>
    <row r="36" spans="1:8" ht="16.5">
      <c r="A36" s="1"/>
      <c r="B36" s="193" t="s">
        <v>20</v>
      </c>
      <c r="C36" s="194" t="s">
        <v>414</v>
      </c>
      <c r="D36" s="107"/>
      <c r="E36" s="19">
        <v>209854</v>
      </c>
      <c r="F36" s="19">
        <v>335201</v>
      </c>
      <c r="G36" s="19">
        <v>43026</v>
      </c>
      <c r="H36" s="19">
        <v>362377</v>
      </c>
    </row>
    <row r="37" spans="1:8" ht="16.5">
      <c r="A37" s="1"/>
      <c r="B37" s="193" t="s">
        <v>21</v>
      </c>
      <c r="C37" s="194" t="s">
        <v>415</v>
      </c>
      <c r="D37" s="107"/>
      <c r="E37" s="19">
        <v>-260052</v>
      </c>
      <c r="F37" s="19">
        <v>-1206586</v>
      </c>
      <c r="G37" s="19">
        <v>-405836</v>
      </c>
      <c r="H37" s="19">
        <v>-471010</v>
      </c>
    </row>
    <row r="38" spans="1:8" ht="16.5">
      <c r="A38" s="1"/>
      <c r="B38" s="193" t="s">
        <v>65</v>
      </c>
      <c r="C38" s="194" t="s">
        <v>416</v>
      </c>
      <c r="D38" s="107"/>
      <c r="E38" s="19">
        <v>126549</v>
      </c>
      <c r="F38" s="19">
        <v>715338</v>
      </c>
      <c r="G38" s="19">
        <v>355831</v>
      </c>
      <c r="H38" s="19">
        <v>183287</v>
      </c>
    </row>
    <row r="39" spans="1:8" s="73" customFormat="1" ht="16.5">
      <c r="A39" s="62"/>
      <c r="B39" s="191" t="s">
        <v>22</v>
      </c>
      <c r="C39" s="192" t="s">
        <v>417</v>
      </c>
      <c r="D39" s="107" t="s">
        <v>52</v>
      </c>
      <c r="E39" s="102">
        <v>430655</v>
      </c>
      <c r="F39" s="102">
        <v>406628</v>
      </c>
      <c r="G39" s="102">
        <v>158724</v>
      </c>
      <c r="H39" s="102">
        <v>211328</v>
      </c>
    </row>
    <row r="40" spans="1:8" s="73" customFormat="1" ht="16.5">
      <c r="A40" s="62"/>
      <c r="B40" s="191" t="s">
        <v>23</v>
      </c>
      <c r="C40" s="192" t="s">
        <v>418</v>
      </c>
      <c r="D40" s="107"/>
      <c r="E40" s="102">
        <f>E26+E27+E34+E35+E39</f>
        <v>5475259</v>
      </c>
      <c r="F40" s="102">
        <f>F26+F27+F34+F35+F39</f>
        <v>4899376</v>
      </c>
      <c r="G40" s="102">
        <f>G26+G27+G34+G35+G39</f>
        <v>2709818</v>
      </c>
      <c r="H40" s="102">
        <f>H26+H27+H34+H35+H39</f>
        <v>2672493</v>
      </c>
    </row>
    <row r="41" spans="1:8" s="73" customFormat="1" ht="16.5">
      <c r="A41" s="62"/>
      <c r="B41" s="191" t="s">
        <v>24</v>
      </c>
      <c r="C41" s="192" t="s">
        <v>419</v>
      </c>
      <c r="D41" s="107" t="s">
        <v>187</v>
      </c>
      <c r="E41" s="102">
        <v>1329443</v>
      </c>
      <c r="F41" s="102">
        <v>1021408</v>
      </c>
      <c r="G41" s="102">
        <v>654715</v>
      </c>
      <c r="H41" s="102">
        <v>528523</v>
      </c>
    </row>
    <row r="42" spans="1:8" s="73" customFormat="1" ht="16.5">
      <c r="A42" s="62"/>
      <c r="B42" s="191" t="s">
        <v>25</v>
      </c>
      <c r="C42" s="192" t="s">
        <v>420</v>
      </c>
      <c r="D42" s="107" t="s">
        <v>125</v>
      </c>
      <c r="E42" s="102">
        <v>2184272</v>
      </c>
      <c r="F42" s="102">
        <v>1828368</v>
      </c>
      <c r="G42" s="102">
        <v>1111343</v>
      </c>
      <c r="H42" s="102">
        <v>943680</v>
      </c>
    </row>
    <row r="43" spans="1:8" s="73" customFormat="1" ht="16.5">
      <c r="A43" s="62"/>
      <c r="B43" s="191" t="s">
        <v>26</v>
      </c>
      <c r="C43" s="192" t="s">
        <v>421</v>
      </c>
      <c r="D43" s="107"/>
      <c r="E43" s="102">
        <f>E40-E41-E42</f>
        <v>1961544</v>
      </c>
      <c r="F43" s="102">
        <f>F40-F41-F42</f>
        <v>2049600</v>
      </c>
      <c r="G43" s="102">
        <f>G40-G41-G42</f>
        <v>943760</v>
      </c>
      <c r="H43" s="102">
        <f>H40-H41-H42</f>
        <v>1200290</v>
      </c>
    </row>
    <row r="44" spans="1:8" s="73" customFormat="1" ht="16.5">
      <c r="A44" s="62"/>
      <c r="B44" s="191" t="s">
        <v>27</v>
      </c>
      <c r="C44" s="192" t="s">
        <v>635</v>
      </c>
      <c r="D44" s="107"/>
      <c r="E44" s="102"/>
      <c r="F44" s="102"/>
      <c r="G44" s="102"/>
      <c r="H44" s="102"/>
    </row>
    <row r="45" spans="1:8" s="73" customFormat="1" ht="16.5">
      <c r="A45" s="62"/>
      <c r="B45" s="191"/>
      <c r="C45" s="192" t="s">
        <v>634</v>
      </c>
      <c r="D45" s="107"/>
      <c r="E45" s="102">
        <v>0</v>
      </c>
      <c r="F45" s="102">
        <v>0</v>
      </c>
      <c r="G45" s="102">
        <v>0</v>
      </c>
      <c r="H45" s="102">
        <v>0</v>
      </c>
    </row>
    <row r="46" spans="1:8" s="73" customFormat="1" ht="16.5">
      <c r="A46" s="62"/>
      <c r="B46" s="191" t="s">
        <v>28</v>
      </c>
      <c r="C46" s="192" t="s">
        <v>633</v>
      </c>
      <c r="D46" s="107"/>
      <c r="E46" s="102">
        <v>0</v>
      </c>
      <c r="F46" s="102">
        <v>0</v>
      </c>
      <c r="G46" s="102">
        <v>0</v>
      </c>
      <c r="H46" s="102">
        <v>0</v>
      </c>
    </row>
    <row r="47" spans="1:8" s="106" customFormat="1" ht="16.5">
      <c r="A47" s="62"/>
      <c r="B47" s="191" t="s">
        <v>29</v>
      </c>
      <c r="C47" s="192" t="s">
        <v>422</v>
      </c>
      <c r="D47" s="107"/>
      <c r="E47" s="102">
        <v>0</v>
      </c>
      <c r="F47" s="102">
        <v>0</v>
      </c>
      <c r="G47" s="102">
        <v>0</v>
      </c>
      <c r="H47" s="102">
        <v>0</v>
      </c>
    </row>
    <row r="48" spans="1:8" s="73" customFormat="1" ht="16.5">
      <c r="A48" s="62"/>
      <c r="B48" s="191" t="s">
        <v>30</v>
      </c>
      <c r="C48" s="192" t="s">
        <v>423</v>
      </c>
      <c r="D48" s="107"/>
      <c r="E48" s="102">
        <f>E43+E45+E46+E47</f>
        <v>1961544</v>
      </c>
      <c r="F48" s="102">
        <f>F43+F45+F46+F47</f>
        <v>2049600</v>
      </c>
      <c r="G48" s="102">
        <f>G43+G45+G46+G47</f>
        <v>943760</v>
      </c>
      <c r="H48" s="102">
        <f>H43+H45+H46+H47</f>
        <v>1200290</v>
      </c>
    </row>
    <row r="49" spans="1:8" s="73" customFormat="1" ht="16.5">
      <c r="A49" s="62"/>
      <c r="B49" s="191" t="s">
        <v>31</v>
      </c>
      <c r="C49" s="192" t="s">
        <v>424</v>
      </c>
      <c r="D49" s="107" t="s">
        <v>191</v>
      </c>
      <c r="E49" s="102">
        <f>SUM(E50:E51)</f>
        <v>449662</v>
      </c>
      <c r="F49" s="102">
        <f>SUM(F50:F51)</f>
        <v>437987</v>
      </c>
      <c r="G49" s="102">
        <f>SUM(G50:G51)</f>
        <v>217056</v>
      </c>
      <c r="H49" s="102">
        <f>SUM(H50:H51)</f>
        <v>249637</v>
      </c>
    </row>
    <row r="50" spans="1:8" ht="16.5">
      <c r="A50" s="2"/>
      <c r="B50" s="194" t="s">
        <v>79</v>
      </c>
      <c r="C50" s="196" t="s">
        <v>425</v>
      </c>
      <c r="D50" s="107"/>
      <c r="E50" s="19">
        <v>415004</v>
      </c>
      <c r="F50" s="19">
        <v>642946</v>
      </c>
      <c r="G50" s="19">
        <v>243339</v>
      </c>
      <c r="H50" s="19">
        <v>306614</v>
      </c>
    </row>
    <row r="51" spans="1:8" ht="16.5">
      <c r="A51" s="1"/>
      <c r="B51" s="194" t="s">
        <v>80</v>
      </c>
      <c r="C51" s="196" t="s">
        <v>426</v>
      </c>
      <c r="D51" s="107"/>
      <c r="E51" s="19">
        <v>34658</v>
      </c>
      <c r="F51" s="19">
        <v>-204959</v>
      </c>
      <c r="G51" s="19">
        <v>-26283</v>
      </c>
      <c r="H51" s="19">
        <v>-56977</v>
      </c>
    </row>
    <row r="52" spans="1:8" s="73" customFormat="1" ht="16.5">
      <c r="A52" s="70"/>
      <c r="B52" s="191" t="s">
        <v>32</v>
      </c>
      <c r="C52" s="192" t="s">
        <v>427</v>
      </c>
      <c r="D52" s="107"/>
      <c r="E52" s="102">
        <f>+E48-E49</f>
        <v>1511882</v>
      </c>
      <c r="F52" s="102">
        <f>+F48-F49</f>
        <v>1611613</v>
      </c>
      <c r="G52" s="102">
        <f>+G48-G49</f>
        <v>726704</v>
      </c>
      <c r="H52" s="102">
        <f>+H48-H49</f>
        <v>950653</v>
      </c>
    </row>
    <row r="53" spans="1:8" s="73" customFormat="1" ht="16.5">
      <c r="A53" s="70"/>
      <c r="B53" s="191" t="s">
        <v>33</v>
      </c>
      <c r="C53" s="192" t="s">
        <v>428</v>
      </c>
      <c r="D53" s="107"/>
      <c r="E53" s="129">
        <v>0</v>
      </c>
      <c r="F53" s="129">
        <f>+SUM(F54:F56)</f>
        <v>0</v>
      </c>
      <c r="G53" s="129">
        <v>0</v>
      </c>
      <c r="H53" s="129">
        <f>+SUM(H54:H56)</f>
        <v>0</v>
      </c>
    </row>
    <row r="54" spans="1:8" ht="16.5">
      <c r="A54" s="1"/>
      <c r="B54" s="194" t="s">
        <v>157</v>
      </c>
      <c r="C54" s="196" t="s">
        <v>429</v>
      </c>
      <c r="D54" s="107"/>
      <c r="E54" s="19">
        <v>0</v>
      </c>
      <c r="F54" s="19">
        <v>0</v>
      </c>
      <c r="G54" s="19">
        <v>0</v>
      </c>
      <c r="H54" s="19">
        <v>0</v>
      </c>
    </row>
    <row r="55" spans="1:8" ht="16.5">
      <c r="A55" s="1"/>
      <c r="B55" s="194" t="s">
        <v>158</v>
      </c>
      <c r="C55" s="196" t="s">
        <v>430</v>
      </c>
      <c r="D55" s="107"/>
      <c r="E55" s="19">
        <v>0</v>
      </c>
      <c r="F55" s="19">
        <v>0</v>
      </c>
      <c r="G55" s="19">
        <v>0</v>
      </c>
      <c r="H55" s="19">
        <v>0</v>
      </c>
    </row>
    <row r="56" spans="1:8" ht="16.5">
      <c r="A56" s="1"/>
      <c r="B56" s="194" t="s">
        <v>198</v>
      </c>
      <c r="C56" s="196" t="s">
        <v>431</v>
      </c>
      <c r="D56" s="107"/>
      <c r="E56" s="19">
        <v>0</v>
      </c>
      <c r="F56" s="19">
        <v>0</v>
      </c>
      <c r="G56" s="19">
        <v>0</v>
      </c>
      <c r="H56" s="19">
        <v>0</v>
      </c>
    </row>
    <row r="57" spans="1:8" s="73" customFormat="1" ht="16.5">
      <c r="A57" s="70"/>
      <c r="B57" s="191" t="s">
        <v>194</v>
      </c>
      <c r="C57" s="192" t="s">
        <v>432</v>
      </c>
      <c r="D57" s="107"/>
      <c r="E57" s="129">
        <v>0</v>
      </c>
      <c r="F57" s="129">
        <f>+SUM(F58:F60)</f>
        <v>0</v>
      </c>
      <c r="G57" s="129">
        <v>0</v>
      </c>
      <c r="H57" s="129">
        <f>+SUM(H58:H60)</f>
        <v>0</v>
      </c>
    </row>
    <row r="58" spans="1:8" ht="16.5">
      <c r="A58" s="1"/>
      <c r="B58" s="194" t="s">
        <v>199</v>
      </c>
      <c r="C58" s="196" t="s">
        <v>433</v>
      </c>
      <c r="D58" s="107"/>
      <c r="E58" s="19">
        <v>0</v>
      </c>
      <c r="F58" s="19">
        <v>0</v>
      </c>
      <c r="G58" s="19">
        <v>0</v>
      </c>
      <c r="H58" s="19">
        <v>0</v>
      </c>
    </row>
    <row r="59" spans="1:8" ht="16.5">
      <c r="A59" s="1"/>
      <c r="B59" s="194" t="s">
        <v>200</v>
      </c>
      <c r="C59" s="196" t="s">
        <v>434</v>
      </c>
      <c r="D59" s="107"/>
      <c r="E59" s="19">
        <v>0</v>
      </c>
      <c r="F59" s="19">
        <v>0</v>
      </c>
      <c r="G59" s="19">
        <v>0</v>
      </c>
      <c r="H59" s="19">
        <v>0</v>
      </c>
    </row>
    <row r="60" spans="1:8" ht="16.5">
      <c r="A60" s="1"/>
      <c r="B60" s="194" t="s">
        <v>201</v>
      </c>
      <c r="C60" s="196" t="s">
        <v>435</v>
      </c>
      <c r="D60" s="107"/>
      <c r="E60" s="19">
        <v>0</v>
      </c>
      <c r="F60" s="19">
        <v>0</v>
      </c>
      <c r="G60" s="19">
        <v>0</v>
      </c>
      <c r="H60" s="19">
        <v>0</v>
      </c>
    </row>
    <row r="61" spans="1:8" s="73" customFormat="1" ht="16.5">
      <c r="A61" s="70"/>
      <c r="B61" s="191" t="s">
        <v>202</v>
      </c>
      <c r="C61" s="192" t="s">
        <v>436</v>
      </c>
      <c r="D61" s="107"/>
      <c r="E61" s="129">
        <v>0</v>
      </c>
      <c r="F61" s="129">
        <f>+F53-F57</f>
        <v>0</v>
      </c>
      <c r="G61" s="129">
        <v>0</v>
      </c>
      <c r="H61" s="129">
        <f>+H53-H57</f>
        <v>0</v>
      </c>
    </row>
    <row r="62" spans="1:8" s="73" customFormat="1" ht="16.5">
      <c r="A62" s="70"/>
      <c r="B62" s="191" t="s">
        <v>203</v>
      </c>
      <c r="C62" s="192" t="s">
        <v>437</v>
      </c>
      <c r="D62" s="107"/>
      <c r="E62" s="129">
        <v>0</v>
      </c>
      <c r="F62" s="129">
        <f>+SUM(F63:F64)</f>
        <v>0</v>
      </c>
      <c r="G62" s="129">
        <v>0</v>
      </c>
      <c r="H62" s="129">
        <f>+SUM(H63:H64)</f>
        <v>0</v>
      </c>
    </row>
    <row r="63" spans="1:8" ht="16.5">
      <c r="A63" s="2"/>
      <c r="B63" s="193" t="s">
        <v>204</v>
      </c>
      <c r="C63" s="196" t="s">
        <v>425</v>
      </c>
      <c r="D63" s="107"/>
      <c r="E63" s="130">
        <v>0</v>
      </c>
      <c r="F63" s="130">
        <v>0</v>
      </c>
      <c r="G63" s="130">
        <v>0</v>
      </c>
      <c r="H63" s="130">
        <v>0</v>
      </c>
    </row>
    <row r="64" spans="1:8" ht="16.5">
      <c r="A64" s="2"/>
      <c r="B64" s="193" t="s">
        <v>205</v>
      </c>
      <c r="C64" s="196" t="s">
        <v>426</v>
      </c>
      <c r="D64" s="107"/>
      <c r="E64" s="19">
        <v>0</v>
      </c>
      <c r="F64" s="19">
        <v>0</v>
      </c>
      <c r="G64" s="19">
        <v>0</v>
      </c>
      <c r="H64" s="19">
        <v>0</v>
      </c>
    </row>
    <row r="65" spans="1:8" s="73" customFormat="1" ht="16.5">
      <c r="A65" s="62"/>
      <c r="B65" s="210" t="s">
        <v>206</v>
      </c>
      <c r="C65" s="192" t="s">
        <v>438</v>
      </c>
      <c r="D65" s="107"/>
      <c r="E65" s="129">
        <v>0</v>
      </c>
      <c r="F65" s="129">
        <f>+F61+F62</f>
        <v>0</v>
      </c>
      <c r="G65" s="129">
        <v>0</v>
      </c>
      <c r="H65" s="129">
        <f>+H61+H62</f>
        <v>0</v>
      </c>
    </row>
    <row r="66" spans="1:8" s="73" customFormat="1" ht="16.5">
      <c r="A66" s="62"/>
      <c r="B66" s="191" t="s">
        <v>207</v>
      </c>
      <c r="C66" s="192" t="s">
        <v>439</v>
      </c>
      <c r="D66" s="107" t="s">
        <v>254</v>
      </c>
      <c r="E66" s="102">
        <f>+E67+E68</f>
        <v>1511882</v>
      </c>
      <c r="F66" s="102">
        <f>+F67+F68</f>
        <v>1611613</v>
      </c>
      <c r="G66" s="102">
        <f>+G67+G68</f>
        <v>726704</v>
      </c>
      <c r="H66" s="102">
        <f>+H67+H68</f>
        <v>950653</v>
      </c>
    </row>
    <row r="67" spans="1:8" s="106" customFormat="1" ht="16.5">
      <c r="A67" s="62"/>
      <c r="B67" s="210" t="s">
        <v>216</v>
      </c>
      <c r="C67" s="192" t="s">
        <v>440</v>
      </c>
      <c r="D67" s="107"/>
      <c r="E67" s="102">
        <v>1511878</v>
      </c>
      <c r="F67" s="102">
        <v>1611610</v>
      </c>
      <c r="G67" s="102">
        <v>726703</v>
      </c>
      <c r="H67" s="102">
        <v>950651</v>
      </c>
    </row>
    <row r="68" spans="1:8" ht="16.5">
      <c r="A68" s="2"/>
      <c r="B68" s="193" t="s">
        <v>217</v>
      </c>
      <c r="C68" s="196" t="s">
        <v>441</v>
      </c>
      <c r="D68" s="107" t="s">
        <v>126</v>
      </c>
      <c r="E68" s="19">
        <v>4</v>
      </c>
      <c r="F68" s="19">
        <v>3</v>
      </c>
      <c r="G68" s="19">
        <v>1</v>
      </c>
      <c r="H68" s="19">
        <v>2</v>
      </c>
    </row>
    <row r="69" spans="1:8" s="11" customFormat="1" ht="16.5">
      <c r="A69" s="1"/>
      <c r="B69" s="211"/>
      <c r="C69" s="211" t="s">
        <v>442</v>
      </c>
      <c r="D69" s="55"/>
      <c r="E69" s="131">
        <f>E67/400000000</f>
        <v>0.003779695</v>
      </c>
      <c r="F69" s="131">
        <f>F67/400000000</f>
        <v>0.004029025</v>
      </c>
      <c r="G69" s="131">
        <f>G67/400000000</f>
        <v>0.0018167575</v>
      </c>
      <c r="H69" s="131">
        <f>H67/400000000</f>
        <v>0.0023766275</v>
      </c>
    </row>
    <row r="70" spans="1:4" ht="16.5">
      <c r="A70" s="2"/>
      <c r="B70" s="2"/>
      <c r="C70" s="7"/>
      <c r="D70" s="17"/>
    </row>
    <row r="71" spans="1:8" ht="16.5">
      <c r="A71" s="2"/>
      <c r="B71" s="2"/>
      <c r="C71" s="7"/>
      <c r="D71" s="17"/>
      <c r="E71" s="22"/>
      <c r="F71" s="22"/>
      <c r="G71" s="22"/>
      <c r="H71" s="22"/>
    </row>
    <row r="72" spans="1:8" ht="16.5">
      <c r="A72" s="2"/>
      <c r="B72" s="2"/>
      <c r="C72" s="7"/>
      <c r="D72" s="17"/>
      <c r="E72" s="22"/>
      <c r="F72" s="22"/>
      <c r="G72" s="22"/>
      <c r="H72" s="22"/>
    </row>
    <row r="73" spans="1:8" ht="16.5">
      <c r="A73" s="2"/>
      <c r="B73" s="2"/>
      <c r="C73" s="7"/>
      <c r="D73" s="17"/>
      <c r="E73" s="22"/>
      <c r="F73" s="22"/>
      <c r="G73" s="22"/>
      <c r="H73" s="22"/>
    </row>
    <row r="74" spans="1:8" ht="16.5">
      <c r="A74" s="2"/>
      <c r="B74" s="2"/>
      <c r="C74" s="7"/>
      <c r="D74" s="17"/>
      <c r="E74" s="22"/>
      <c r="F74" s="22"/>
      <c r="G74" s="22"/>
      <c r="H74" s="22"/>
    </row>
    <row r="75" spans="1:8" ht="16.5">
      <c r="A75" s="2"/>
      <c r="B75" s="2"/>
      <c r="C75" s="7"/>
      <c r="D75" s="17"/>
      <c r="E75" s="22"/>
      <c r="F75" s="22"/>
      <c r="G75" s="22"/>
      <c r="H75" s="22"/>
    </row>
    <row r="76" spans="1:11" s="11" customFormat="1" ht="16.5">
      <c r="A76" s="2"/>
      <c r="B76" s="234" t="s">
        <v>328</v>
      </c>
      <c r="C76" s="234"/>
      <c r="D76" s="234"/>
      <c r="E76" s="234"/>
      <c r="F76" s="234"/>
      <c r="G76" s="234"/>
      <c r="H76" s="234"/>
      <c r="I76" s="2"/>
      <c r="J76" s="2"/>
      <c r="K76" s="2"/>
    </row>
    <row r="77" spans="1:8" s="11" customFormat="1" ht="16.5">
      <c r="A77" s="2"/>
      <c r="B77" s="2"/>
      <c r="C77" s="7"/>
      <c r="D77" s="17"/>
      <c r="E77" s="3"/>
      <c r="F77" s="3"/>
      <c r="G77" s="3"/>
      <c r="H77" s="3"/>
    </row>
    <row r="78" spans="1:8" s="11" customFormat="1" ht="16.5">
      <c r="A78" s="2"/>
      <c r="B78" s="2"/>
      <c r="C78" s="7"/>
      <c r="D78" s="17"/>
      <c r="E78" s="3"/>
      <c r="F78" s="3"/>
      <c r="G78" s="3"/>
      <c r="H78" s="3"/>
    </row>
    <row r="79" spans="1:8" s="11" customFormat="1" ht="16.5">
      <c r="A79" s="2"/>
      <c r="B79" s="2"/>
      <c r="C79" s="7"/>
      <c r="D79" s="17"/>
      <c r="E79" s="3"/>
      <c r="F79" s="3"/>
      <c r="G79" s="3"/>
      <c r="H79" s="3"/>
    </row>
    <row r="80" spans="1:8" s="11" customFormat="1" ht="16.5">
      <c r="A80" s="2"/>
      <c r="B80" s="2"/>
      <c r="C80" s="7"/>
      <c r="D80" s="17"/>
      <c r="E80" s="3"/>
      <c r="F80" s="3"/>
      <c r="G80" s="3"/>
      <c r="H80" s="3"/>
    </row>
    <row r="81" spans="1:8" s="11" customFormat="1" ht="16.5">
      <c r="A81" s="2"/>
      <c r="B81" s="36"/>
      <c r="C81" s="37"/>
      <c r="D81" s="38"/>
      <c r="E81" s="44"/>
      <c r="F81" s="44"/>
      <c r="G81" s="44"/>
      <c r="H81" s="44"/>
    </row>
    <row r="82" spans="1:8" s="11" customFormat="1" ht="16.5">
      <c r="A82" s="2"/>
      <c r="B82" s="2"/>
      <c r="C82" s="7"/>
      <c r="D82" s="17"/>
      <c r="E82" s="3"/>
      <c r="F82" s="3"/>
      <c r="G82" s="3"/>
      <c r="H82" s="3"/>
    </row>
    <row r="83" spans="1:8" s="11" customFormat="1" ht="16.5">
      <c r="A83" s="2"/>
      <c r="B83" s="2"/>
      <c r="C83" s="7"/>
      <c r="D83" s="17"/>
      <c r="E83" s="3"/>
      <c r="F83" s="3"/>
      <c r="G83" s="3"/>
      <c r="H83" s="3"/>
    </row>
    <row r="84" spans="1:8" s="11" customFormat="1" ht="16.5">
      <c r="A84" s="2"/>
      <c r="B84" s="2"/>
      <c r="C84" s="7"/>
      <c r="D84" s="17"/>
      <c r="E84" s="3"/>
      <c r="F84" s="3"/>
      <c r="G84" s="3"/>
      <c r="H84" s="3"/>
    </row>
    <row r="85" spans="1:8" s="11" customFormat="1" ht="16.5">
      <c r="A85" s="2"/>
      <c r="B85" s="2"/>
      <c r="C85" s="7"/>
      <c r="D85" s="17"/>
      <c r="E85" s="3"/>
      <c r="F85" s="3"/>
      <c r="G85" s="3"/>
      <c r="H85" s="3"/>
    </row>
    <row r="86" spans="1:8" s="11" customFormat="1" ht="16.5">
      <c r="A86" s="2"/>
      <c r="B86" s="2"/>
      <c r="C86" s="7"/>
      <c r="D86" s="17"/>
      <c r="E86" s="3"/>
      <c r="F86" s="3"/>
      <c r="G86" s="3"/>
      <c r="H86" s="3"/>
    </row>
    <row r="87" spans="1:8" s="11" customFormat="1" ht="16.5">
      <c r="A87" s="2"/>
      <c r="B87" s="2"/>
      <c r="C87" s="7"/>
      <c r="D87" s="17"/>
      <c r="E87" s="3"/>
      <c r="F87" s="3"/>
      <c r="G87" s="3"/>
      <c r="H87" s="3"/>
    </row>
    <row r="88" spans="1:8" s="11" customFormat="1" ht="16.5">
      <c r="A88" s="2"/>
      <c r="B88" s="2"/>
      <c r="C88" s="7"/>
      <c r="D88" s="17"/>
      <c r="E88" s="3"/>
      <c r="F88" s="3"/>
      <c r="G88" s="3"/>
      <c r="H88" s="3"/>
    </row>
    <row r="89" spans="1:8" s="11" customFormat="1" ht="16.5">
      <c r="A89" s="2"/>
      <c r="B89" s="2"/>
      <c r="C89" s="7"/>
      <c r="D89" s="17"/>
      <c r="E89" s="3"/>
      <c r="F89" s="3"/>
      <c r="G89" s="3"/>
      <c r="H89" s="3"/>
    </row>
    <row r="90" spans="1:8" s="11" customFormat="1" ht="16.5">
      <c r="A90" s="2"/>
      <c r="B90" s="2"/>
      <c r="C90" s="7"/>
      <c r="D90" s="17"/>
      <c r="E90" s="3"/>
      <c r="F90" s="3"/>
      <c r="G90" s="3"/>
      <c r="H90" s="3"/>
    </row>
    <row r="91" spans="1:8" s="11" customFormat="1" ht="16.5">
      <c r="A91" s="2"/>
      <c r="B91" s="2"/>
      <c r="C91" s="7"/>
      <c r="D91" s="17"/>
      <c r="E91" s="3"/>
      <c r="F91" s="3"/>
      <c r="G91" s="3"/>
      <c r="H91" s="3"/>
    </row>
    <row r="92" spans="1:8" s="11" customFormat="1" ht="16.5">
      <c r="A92" s="2"/>
      <c r="B92" s="2"/>
      <c r="C92" s="7"/>
      <c r="D92" s="17"/>
      <c r="E92" s="3"/>
      <c r="F92" s="3"/>
      <c r="G92" s="3"/>
      <c r="H92" s="3"/>
    </row>
    <row r="93" spans="1:8" s="11" customFormat="1" ht="16.5">
      <c r="A93" s="2"/>
      <c r="B93" s="2"/>
      <c r="C93" s="7"/>
      <c r="D93" s="17"/>
      <c r="E93" s="3"/>
      <c r="F93" s="3"/>
      <c r="G93" s="3"/>
      <c r="H93" s="3"/>
    </row>
    <row r="94" spans="1:8" s="11" customFormat="1" ht="16.5">
      <c r="A94" s="2"/>
      <c r="B94" s="2"/>
      <c r="C94" s="7"/>
      <c r="D94" s="17"/>
      <c r="E94" s="3"/>
      <c r="F94" s="3"/>
      <c r="G94" s="3"/>
      <c r="H94" s="3"/>
    </row>
    <row r="95" spans="1:8" s="11" customFormat="1" ht="16.5">
      <c r="A95" s="2"/>
      <c r="B95" s="2"/>
      <c r="C95" s="7"/>
      <c r="D95" s="17"/>
      <c r="E95" s="3"/>
      <c r="F95" s="3"/>
      <c r="G95" s="3"/>
      <c r="H95" s="3"/>
    </row>
    <row r="96" spans="1:8" s="11" customFormat="1" ht="16.5">
      <c r="A96" s="2"/>
      <c r="B96" s="2"/>
      <c r="C96" s="7"/>
      <c r="D96" s="17"/>
      <c r="E96" s="3"/>
      <c r="F96" s="3"/>
      <c r="G96" s="3"/>
      <c r="H96" s="3"/>
    </row>
    <row r="97" spans="1:8" s="11" customFormat="1" ht="16.5">
      <c r="A97" s="2"/>
      <c r="B97" s="2"/>
      <c r="C97" s="7"/>
      <c r="D97" s="17"/>
      <c r="E97" s="3"/>
      <c r="F97" s="3"/>
      <c r="G97" s="3"/>
      <c r="H97" s="3"/>
    </row>
    <row r="98" spans="1:8" s="11" customFormat="1" ht="16.5">
      <c r="A98" s="2"/>
      <c r="B98" s="2"/>
      <c r="C98" s="7"/>
      <c r="D98" s="17"/>
      <c r="E98" s="3"/>
      <c r="F98" s="3"/>
      <c r="G98" s="3"/>
      <c r="H98" s="3"/>
    </row>
    <row r="99" spans="1:8" s="11" customFormat="1" ht="16.5">
      <c r="A99" s="2"/>
      <c r="B99" s="2"/>
      <c r="C99" s="7"/>
      <c r="D99" s="17"/>
      <c r="E99" s="3"/>
      <c r="F99" s="3"/>
      <c r="G99" s="3"/>
      <c r="H99" s="3"/>
    </row>
    <row r="100" spans="1:8" s="11" customFormat="1" ht="16.5">
      <c r="A100" s="2"/>
      <c r="B100" s="2"/>
      <c r="C100" s="7"/>
      <c r="D100" s="17"/>
      <c r="E100" s="3"/>
      <c r="F100" s="3"/>
      <c r="G100" s="3"/>
      <c r="H100" s="3"/>
    </row>
    <row r="101" spans="1:8" s="11" customFormat="1" ht="16.5">
      <c r="A101" s="2"/>
      <c r="B101" s="2"/>
      <c r="C101" s="7"/>
      <c r="D101" s="17"/>
      <c r="E101" s="3"/>
      <c r="F101" s="3"/>
      <c r="G101" s="3"/>
      <c r="H101" s="3"/>
    </row>
    <row r="103" spans="1:8" s="11" customFormat="1" ht="13.5">
      <c r="A103" s="3"/>
      <c r="B103" s="3"/>
      <c r="C103" s="3"/>
      <c r="D103" s="23"/>
      <c r="E103" s="3"/>
      <c r="F103" s="3"/>
      <c r="G103" s="3"/>
      <c r="H103" s="3"/>
    </row>
    <row r="104" spans="1:8" s="11" customFormat="1" ht="13.5">
      <c r="A104" s="3"/>
      <c r="B104" s="3"/>
      <c r="C104" s="3"/>
      <c r="D104" s="23"/>
      <c r="E104" s="3"/>
      <c r="F104" s="3"/>
      <c r="G104" s="3"/>
      <c r="H104" s="3"/>
    </row>
    <row r="105" spans="1:8" s="11" customFormat="1" ht="13.5">
      <c r="A105" s="3"/>
      <c r="B105" s="3"/>
      <c r="C105" s="3"/>
      <c r="D105" s="23"/>
      <c r="E105" s="3"/>
      <c r="F105" s="3"/>
      <c r="G105" s="3"/>
      <c r="H105" s="3"/>
    </row>
    <row r="106" spans="1:8" s="11" customFormat="1" ht="13.5">
      <c r="A106" s="3"/>
      <c r="B106" s="3"/>
      <c r="C106" s="3"/>
      <c r="D106" s="23"/>
      <c r="E106" s="3"/>
      <c r="F106" s="3"/>
      <c r="G106" s="3"/>
      <c r="H106" s="3"/>
    </row>
    <row r="107" spans="1:8" s="11" customFormat="1" ht="13.5">
      <c r="A107" s="3"/>
      <c r="B107" s="3"/>
      <c r="C107" s="3"/>
      <c r="D107" s="23"/>
      <c r="E107" s="3"/>
      <c r="F107" s="3"/>
      <c r="G107" s="3"/>
      <c r="H107" s="3"/>
    </row>
    <row r="108" spans="1:8" s="11" customFormat="1" ht="13.5">
      <c r="A108" s="3"/>
      <c r="B108" s="3"/>
      <c r="C108" s="3"/>
      <c r="D108" s="23"/>
      <c r="E108" s="3"/>
      <c r="F108" s="3"/>
      <c r="G108" s="3"/>
      <c r="H108" s="3"/>
    </row>
    <row r="110" spans="1:8" s="11" customFormat="1" ht="13.5">
      <c r="A110" s="3"/>
      <c r="B110" s="3"/>
      <c r="C110" s="3"/>
      <c r="D110" s="23"/>
      <c r="E110" s="3"/>
      <c r="F110" s="3"/>
      <c r="G110" s="3"/>
      <c r="H110" s="3"/>
    </row>
    <row r="111" spans="1:8" s="11" customFormat="1" ht="13.5">
      <c r="A111" s="3"/>
      <c r="B111" s="3"/>
      <c r="C111" s="3"/>
      <c r="D111" s="23"/>
      <c r="E111" s="3"/>
      <c r="F111" s="3"/>
      <c r="G111" s="3"/>
      <c r="H111" s="3"/>
    </row>
    <row r="112" spans="1:8" s="11" customFormat="1" ht="13.5">
      <c r="A112" s="3"/>
      <c r="B112" s="3"/>
      <c r="C112" s="3"/>
      <c r="D112" s="23"/>
      <c r="E112" s="3"/>
      <c r="F112" s="3"/>
      <c r="G112" s="3"/>
      <c r="H112" s="3"/>
    </row>
    <row r="113" spans="1:8" s="11" customFormat="1" ht="13.5">
      <c r="A113" s="3"/>
      <c r="B113" s="3"/>
      <c r="C113" s="3"/>
      <c r="D113" s="23"/>
      <c r="E113" s="3"/>
      <c r="F113" s="3"/>
      <c r="G113" s="3"/>
      <c r="H113" s="3"/>
    </row>
    <row r="114" spans="1:8" s="11" customFormat="1" ht="13.5">
      <c r="A114" s="3"/>
      <c r="B114" s="3"/>
      <c r="C114" s="3"/>
      <c r="D114" s="23"/>
      <c r="E114" s="3"/>
      <c r="F114" s="3"/>
      <c r="G114" s="3"/>
      <c r="H114" s="3"/>
    </row>
    <row r="115" spans="1:8" s="11" customFormat="1" ht="13.5">
      <c r="A115" s="3"/>
      <c r="B115" s="3"/>
      <c r="C115" s="3"/>
      <c r="D115" s="23"/>
      <c r="E115" s="3"/>
      <c r="F115" s="3"/>
      <c r="G115" s="3"/>
      <c r="H115" s="3"/>
    </row>
    <row r="116" spans="1:8" s="11" customFormat="1" ht="13.5">
      <c r="A116" s="3"/>
      <c r="B116" s="3"/>
      <c r="C116" s="3"/>
      <c r="D116" s="23"/>
      <c r="E116" s="3"/>
      <c r="F116" s="3"/>
      <c r="G116" s="3"/>
      <c r="H116" s="3"/>
    </row>
    <row r="117" spans="1:8" s="11" customFormat="1" ht="13.5">
      <c r="A117" s="3"/>
      <c r="B117" s="3"/>
      <c r="C117" s="3"/>
      <c r="D117" s="23"/>
      <c r="E117" s="3"/>
      <c r="F117" s="3"/>
      <c r="G117" s="3"/>
      <c r="H117" s="3"/>
    </row>
    <row r="118" spans="1:8" s="11" customFormat="1" ht="13.5">
      <c r="A118" s="3"/>
      <c r="B118" s="3"/>
      <c r="C118" s="3"/>
      <c r="D118" s="23"/>
      <c r="E118" s="3"/>
      <c r="F118" s="3"/>
      <c r="G118" s="3"/>
      <c r="H118" s="3"/>
    </row>
    <row r="119" spans="1:8" s="11" customFormat="1" ht="13.5">
      <c r="A119" s="3"/>
      <c r="B119" s="3"/>
      <c r="C119" s="3"/>
      <c r="D119" s="23"/>
      <c r="E119" s="3"/>
      <c r="F119" s="3"/>
      <c r="G119" s="3"/>
      <c r="H119" s="3"/>
    </row>
  </sheetData>
  <sheetProtection/>
  <mergeCells count="1">
    <mergeCell ref="B76:H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23" bestFit="1" customWidth="1"/>
    <col min="5" max="6" width="17.7109375" style="3" customWidth="1"/>
    <col min="7" max="7" width="25.140625" style="3" customWidth="1"/>
    <col min="8" max="8" width="2.8515625" style="3" customWidth="1"/>
    <col min="9" max="11" width="18.00390625" style="3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8" t="s">
        <v>0</v>
      </c>
      <c r="C2" s="169"/>
      <c r="D2" s="170"/>
      <c r="E2" s="169"/>
      <c r="F2" s="169"/>
      <c r="G2" s="169"/>
      <c r="H2" s="169"/>
      <c r="I2" s="169"/>
      <c r="J2" s="169"/>
      <c r="K2" s="169"/>
    </row>
    <row r="3" spans="2:11" s="58" customFormat="1" ht="17.25" customHeight="1">
      <c r="B3" s="171" t="s">
        <v>639</v>
      </c>
      <c r="C3" s="172"/>
      <c r="D3" s="173"/>
      <c r="E3" s="172"/>
      <c r="F3" s="172"/>
      <c r="G3" s="172"/>
      <c r="H3" s="172"/>
      <c r="I3" s="172"/>
      <c r="J3" s="172"/>
      <c r="K3" s="172"/>
    </row>
    <row r="4" spans="1:11" s="73" customFormat="1" ht="17.25" customHeight="1">
      <c r="A4" s="70"/>
      <c r="B4" s="174" t="s">
        <v>263</v>
      </c>
      <c r="C4" s="212"/>
      <c r="D4" s="213"/>
      <c r="E4" s="212"/>
      <c r="F4" s="212"/>
      <c r="G4" s="212"/>
      <c r="H4" s="212"/>
      <c r="I4" s="212"/>
      <c r="J4" s="212"/>
      <c r="K4" s="212"/>
    </row>
    <row r="5" spans="1:11" ht="17.25" customHeight="1">
      <c r="A5" s="1"/>
      <c r="B5" s="175"/>
      <c r="C5" s="175"/>
      <c r="D5" s="176"/>
      <c r="E5" s="214"/>
      <c r="F5" s="214"/>
      <c r="G5" s="214"/>
      <c r="H5" s="214"/>
      <c r="I5" s="214"/>
      <c r="J5" s="214"/>
      <c r="K5" s="214"/>
    </row>
    <row r="6" spans="1:11" ht="17.25" customHeight="1">
      <c r="A6" s="1"/>
      <c r="B6" s="194"/>
      <c r="C6" s="194"/>
      <c r="D6" s="176"/>
      <c r="E6" s="214"/>
      <c r="F6" s="214"/>
      <c r="G6" s="214"/>
      <c r="H6" s="214"/>
      <c r="I6" s="214"/>
      <c r="J6" s="214"/>
      <c r="K6" s="214"/>
    </row>
    <row r="7" spans="1:11" s="105" customFormat="1" ht="15.75" customHeight="1">
      <c r="A7" s="60"/>
      <c r="B7" s="178"/>
      <c r="C7" s="178"/>
      <c r="D7" s="179"/>
      <c r="E7" s="180"/>
      <c r="F7" s="180" t="s">
        <v>264</v>
      </c>
      <c r="G7" s="180"/>
      <c r="H7" s="206"/>
      <c r="I7" s="180"/>
      <c r="J7" s="180" t="s">
        <v>265</v>
      </c>
      <c r="K7" s="180"/>
    </row>
    <row r="8" spans="1:11" s="105" customFormat="1" ht="15.75" customHeight="1">
      <c r="A8" s="60"/>
      <c r="B8" s="178"/>
      <c r="C8" s="183"/>
      <c r="D8" s="184" t="s">
        <v>267</v>
      </c>
      <c r="E8" s="180"/>
      <c r="F8" s="180" t="s">
        <v>256</v>
      </c>
      <c r="G8" s="215"/>
      <c r="H8" s="216"/>
      <c r="I8" s="180"/>
      <c r="J8" s="180" t="s">
        <v>250</v>
      </c>
      <c r="K8" s="180"/>
    </row>
    <row r="9" spans="1:11" s="105" customFormat="1" ht="15.75" customHeight="1">
      <c r="A9" s="60"/>
      <c r="B9" s="209"/>
      <c r="C9" s="187"/>
      <c r="D9" s="188" t="s">
        <v>268</v>
      </c>
      <c r="E9" s="189" t="s">
        <v>269</v>
      </c>
      <c r="F9" s="189" t="s">
        <v>270</v>
      </c>
      <c r="G9" s="189" t="s">
        <v>271</v>
      </c>
      <c r="H9" s="189"/>
      <c r="I9" s="189" t="s">
        <v>269</v>
      </c>
      <c r="J9" s="189" t="s">
        <v>270</v>
      </c>
      <c r="K9" s="189" t="s">
        <v>271</v>
      </c>
    </row>
    <row r="10" spans="1:11" s="106" customFormat="1" ht="16.5">
      <c r="A10" s="62"/>
      <c r="B10" s="191" t="s">
        <v>443</v>
      </c>
      <c r="C10" s="217"/>
      <c r="D10" s="119"/>
      <c r="E10" s="110">
        <f>E11+E30+E48</f>
        <v>100476536</v>
      </c>
      <c r="F10" s="110">
        <f>F11+F30+F48</f>
        <v>195577640</v>
      </c>
      <c r="G10" s="110">
        <f aca="true" t="shared" si="0" ref="G10:G73">E10+F10</f>
        <v>296054176</v>
      </c>
      <c r="H10" s="102"/>
      <c r="I10" s="110">
        <f>I11+I30+I48</f>
        <v>86440978</v>
      </c>
      <c r="J10" s="110">
        <f>J11+J30+J48</f>
        <v>167542323</v>
      </c>
      <c r="K10" s="110">
        <f aca="true" t="shared" si="1" ref="K10:K73">I10+J10</f>
        <v>253983301</v>
      </c>
    </row>
    <row r="11" spans="1:11" s="106" customFormat="1" ht="16.5">
      <c r="A11" s="62"/>
      <c r="B11" s="191" t="s">
        <v>1</v>
      </c>
      <c r="C11" s="191" t="s">
        <v>444</v>
      </c>
      <c r="D11" s="119" t="s">
        <v>252</v>
      </c>
      <c r="E11" s="110">
        <f>E12+E16+E19+E22+E23+E26+E28+E29+E27</f>
        <v>14751278</v>
      </c>
      <c r="F11" s="110">
        <f>F12+F16+F19+F22+F23+F26+F28+F29+F27</f>
        <v>18286568</v>
      </c>
      <c r="G11" s="110">
        <f t="shared" si="0"/>
        <v>33037846</v>
      </c>
      <c r="H11" s="102"/>
      <c r="I11" s="110">
        <f>I12+I16+I19+I22+I23+I26+I28+I29+I27</f>
        <v>14838169</v>
      </c>
      <c r="J11" s="110">
        <f>J12+J16+J19+J22+J23+J26+J28+J29+J27</f>
        <v>17405294</v>
      </c>
      <c r="K11" s="110">
        <f t="shared" si="1"/>
        <v>32243463</v>
      </c>
    </row>
    <row r="12" spans="1:11" ht="15.75">
      <c r="A12" s="1"/>
      <c r="B12" s="218" t="s">
        <v>2</v>
      </c>
      <c r="C12" s="194" t="s">
        <v>445</v>
      </c>
      <c r="D12" s="16"/>
      <c r="E12" s="24">
        <f>SUM(E13:E15)</f>
        <v>13194585</v>
      </c>
      <c r="F12" s="24">
        <f>SUM(F13:F15)</f>
        <v>10117597</v>
      </c>
      <c r="G12" s="24">
        <f t="shared" si="0"/>
        <v>23312182</v>
      </c>
      <c r="H12" s="19"/>
      <c r="I12" s="24">
        <f>SUM(I13:I15)</f>
        <v>13277182</v>
      </c>
      <c r="J12" s="24">
        <f>SUM(J13:J15)</f>
        <v>9085634</v>
      </c>
      <c r="K12" s="24">
        <f t="shared" si="1"/>
        <v>22362816</v>
      </c>
    </row>
    <row r="13" spans="1:11" ht="15.75">
      <c r="A13" s="1"/>
      <c r="B13" s="218" t="s">
        <v>38</v>
      </c>
      <c r="C13" s="194" t="s">
        <v>446</v>
      </c>
      <c r="D13" s="16"/>
      <c r="E13" s="24">
        <v>326097</v>
      </c>
      <c r="F13" s="24">
        <v>1685086</v>
      </c>
      <c r="G13" s="24">
        <f t="shared" si="0"/>
        <v>2011183</v>
      </c>
      <c r="H13" s="19"/>
      <c r="I13" s="24">
        <v>303407</v>
      </c>
      <c r="J13" s="24">
        <v>1575448</v>
      </c>
      <c r="K13" s="24">
        <f t="shared" si="1"/>
        <v>1878855</v>
      </c>
    </row>
    <row r="14" spans="1:11" ht="15.75">
      <c r="A14" s="1"/>
      <c r="B14" s="218" t="s">
        <v>39</v>
      </c>
      <c r="C14" s="194" t="s">
        <v>447</v>
      </c>
      <c r="D14" s="16"/>
      <c r="E14" s="24">
        <v>0</v>
      </c>
      <c r="F14" s="24">
        <v>3955183</v>
      </c>
      <c r="G14" s="24">
        <f t="shared" si="0"/>
        <v>3955183</v>
      </c>
      <c r="H14" s="19"/>
      <c r="I14" s="24">
        <v>0</v>
      </c>
      <c r="J14" s="24">
        <v>3467645</v>
      </c>
      <c r="K14" s="24">
        <f t="shared" si="1"/>
        <v>3467645</v>
      </c>
    </row>
    <row r="15" spans="1:11" ht="15.75">
      <c r="A15" s="1"/>
      <c r="B15" s="218" t="s">
        <v>40</v>
      </c>
      <c r="C15" s="194" t="s">
        <v>448</v>
      </c>
      <c r="D15" s="16"/>
      <c r="E15" s="24">
        <v>12868488</v>
      </c>
      <c r="F15" s="24">
        <v>4477328</v>
      </c>
      <c r="G15" s="24">
        <f t="shared" si="0"/>
        <v>17345816</v>
      </c>
      <c r="H15" s="19"/>
      <c r="I15" s="24">
        <v>12973775</v>
      </c>
      <c r="J15" s="24">
        <v>4042541</v>
      </c>
      <c r="K15" s="24">
        <f t="shared" si="1"/>
        <v>17016316</v>
      </c>
    </row>
    <row r="16" spans="1:11" ht="15.75">
      <c r="A16" s="1"/>
      <c r="B16" s="218" t="s">
        <v>3</v>
      </c>
      <c r="C16" s="194" t="s">
        <v>449</v>
      </c>
      <c r="D16" s="16"/>
      <c r="E16" s="24">
        <f>E17+E18</f>
        <v>0</v>
      </c>
      <c r="F16" s="24">
        <f>F17+F18</f>
        <v>1520790</v>
      </c>
      <c r="G16" s="24">
        <f t="shared" si="0"/>
        <v>1520790</v>
      </c>
      <c r="H16" s="19"/>
      <c r="I16" s="24">
        <f>I17+I18</f>
        <v>0</v>
      </c>
      <c r="J16" s="24">
        <f>J17+J18</f>
        <v>1130533</v>
      </c>
      <c r="K16" s="24">
        <f t="shared" si="1"/>
        <v>1130533</v>
      </c>
    </row>
    <row r="17" spans="1:11" ht="15.75">
      <c r="A17" s="1"/>
      <c r="B17" s="218" t="s">
        <v>106</v>
      </c>
      <c r="C17" s="194" t="s">
        <v>450</v>
      </c>
      <c r="D17" s="16"/>
      <c r="E17" s="24">
        <v>0</v>
      </c>
      <c r="F17" s="24">
        <v>1520790</v>
      </c>
      <c r="G17" s="24">
        <f t="shared" si="0"/>
        <v>1520790</v>
      </c>
      <c r="H17" s="19"/>
      <c r="I17" s="24">
        <v>0</v>
      </c>
      <c r="J17" s="24">
        <v>1130533</v>
      </c>
      <c r="K17" s="24">
        <f t="shared" si="1"/>
        <v>1130533</v>
      </c>
    </row>
    <row r="18" spans="1:11" ht="15.75">
      <c r="A18" s="1"/>
      <c r="B18" s="218" t="s">
        <v>107</v>
      </c>
      <c r="C18" s="194" t="s">
        <v>451</v>
      </c>
      <c r="D18" s="16"/>
      <c r="E18" s="24">
        <v>0</v>
      </c>
      <c r="F18" s="24">
        <v>0</v>
      </c>
      <c r="G18" s="24">
        <f t="shared" si="0"/>
        <v>0</v>
      </c>
      <c r="H18" s="19"/>
      <c r="I18" s="24">
        <v>0</v>
      </c>
      <c r="J18" s="24">
        <v>0</v>
      </c>
      <c r="K18" s="24">
        <f t="shared" si="1"/>
        <v>0</v>
      </c>
    </row>
    <row r="19" spans="1:11" ht="15.75">
      <c r="A19" s="1"/>
      <c r="B19" s="218" t="s">
        <v>4</v>
      </c>
      <c r="C19" s="194" t="s">
        <v>452</v>
      </c>
      <c r="D19" s="16"/>
      <c r="E19" s="24">
        <f>E20+E21</f>
        <v>665</v>
      </c>
      <c r="F19" s="24">
        <f>F20+F21</f>
        <v>5142474</v>
      </c>
      <c r="G19" s="24">
        <f t="shared" si="0"/>
        <v>5143139</v>
      </c>
      <c r="H19" s="19"/>
      <c r="I19" s="24">
        <f>I20+I21</f>
        <v>0</v>
      </c>
      <c r="J19" s="24">
        <f>J20+J21</f>
        <v>5463720</v>
      </c>
      <c r="K19" s="24">
        <f t="shared" si="1"/>
        <v>5463720</v>
      </c>
    </row>
    <row r="20" spans="1:11" ht="15.75">
      <c r="A20" s="1"/>
      <c r="B20" s="218" t="s">
        <v>220</v>
      </c>
      <c r="C20" s="194" t="s">
        <v>453</v>
      </c>
      <c r="D20" s="16"/>
      <c r="E20" s="24">
        <v>665</v>
      </c>
      <c r="F20" s="24">
        <v>4598026</v>
      </c>
      <c r="G20" s="24">
        <f t="shared" si="0"/>
        <v>4598691</v>
      </c>
      <c r="H20" s="19"/>
      <c r="I20" s="24">
        <v>0</v>
      </c>
      <c r="J20" s="24">
        <v>4921555</v>
      </c>
      <c r="K20" s="24">
        <f t="shared" si="1"/>
        <v>4921555</v>
      </c>
    </row>
    <row r="21" spans="1:11" ht="15.75">
      <c r="A21" s="1"/>
      <c r="B21" s="218" t="s">
        <v>221</v>
      </c>
      <c r="C21" s="194" t="s">
        <v>454</v>
      </c>
      <c r="D21" s="16"/>
      <c r="E21" s="24">
        <v>0</v>
      </c>
      <c r="F21" s="24">
        <v>544448</v>
      </c>
      <c r="G21" s="24">
        <f t="shared" si="0"/>
        <v>544448</v>
      </c>
      <c r="H21" s="19"/>
      <c r="I21" s="24">
        <v>0</v>
      </c>
      <c r="J21" s="24">
        <v>542165</v>
      </c>
      <c r="K21" s="24">
        <f t="shared" si="1"/>
        <v>542165</v>
      </c>
    </row>
    <row r="22" spans="1:11" ht="15.75">
      <c r="A22" s="1"/>
      <c r="B22" s="218" t="s">
        <v>34</v>
      </c>
      <c r="C22" s="194" t="s">
        <v>455</v>
      </c>
      <c r="D22" s="16"/>
      <c r="E22" s="24">
        <v>0</v>
      </c>
      <c r="F22" s="24">
        <v>0</v>
      </c>
      <c r="G22" s="24">
        <f t="shared" si="0"/>
        <v>0</v>
      </c>
      <c r="H22" s="19"/>
      <c r="I22" s="24">
        <v>0</v>
      </c>
      <c r="J22" s="24">
        <v>0</v>
      </c>
      <c r="K22" s="24">
        <f t="shared" si="1"/>
        <v>0</v>
      </c>
    </row>
    <row r="23" spans="1:11" ht="15.75">
      <c r="A23" s="1"/>
      <c r="B23" s="218" t="s">
        <v>35</v>
      </c>
      <c r="C23" s="194" t="s">
        <v>456</v>
      </c>
      <c r="D23" s="16"/>
      <c r="E23" s="24">
        <f>E24+E25</f>
        <v>0</v>
      </c>
      <c r="F23" s="24">
        <f>F24+F25</f>
        <v>0</v>
      </c>
      <c r="G23" s="24">
        <f t="shared" si="0"/>
        <v>0</v>
      </c>
      <c r="H23" s="19"/>
      <c r="I23" s="24">
        <f>I24+I25</f>
        <v>0</v>
      </c>
      <c r="J23" s="24">
        <f>J24+J25</f>
        <v>0</v>
      </c>
      <c r="K23" s="24">
        <f t="shared" si="1"/>
        <v>0</v>
      </c>
    </row>
    <row r="24" spans="1:11" ht="15.75">
      <c r="A24" s="1"/>
      <c r="B24" s="218" t="s">
        <v>42</v>
      </c>
      <c r="C24" s="194" t="s">
        <v>457</v>
      </c>
      <c r="D24" s="16"/>
      <c r="E24" s="24">
        <v>0</v>
      </c>
      <c r="F24" s="24">
        <v>0</v>
      </c>
      <c r="G24" s="24">
        <f t="shared" si="0"/>
        <v>0</v>
      </c>
      <c r="H24" s="19"/>
      <c r="I24" s="24">
        <v>0</v>
      </c>
      <c r="J24" s="24">
        <v>0</v>
      </c>
      <c r="K24" s="24">
        <f t="shared" si="1"/>
        <v>0</v>
      </c>
    </row>
    <row r="25" spans="1:11" ht="15.75">
      <c r="A25" s="1"/>
      <c r="B25" s="218" t="s">
        <v>43</v>
      </c>
      <c r="C25" s="194" t="s">
        <v>458</v>
      </c>
      <c r="D25" s="16"/>
      <c r="E25" s="24">
        <v>0</v>
      </c>
      <c r="F25" s="24">
        <v>0</v>
      </c>
      <c r="G25" s="24">
        <f t="shared" si="0"/>
        <v>0</v>
      </c>
      <c r="H25" s="19"/>
      <c r="I25" s="24">
        <v>0</v>
      </c>
      <c r="J25" s="24">
        <v>0</v>
      </c>
      <c r="K25" s="24">
        <f t="shared" si="1"/>
        <v>0</v>
      </c>
    </row>
    <row r="26" spans="1:11" ht="15.75">
      <c r="A26" s="1"/>
      <c r="B26" s="218" t="s">
        <v>36</v>
      </c>
      <c r="C26" s="194" t="s">
        <v>459</v>
      </c>
      <c r="D26" s="16"/>
      <c r="E26" s="24">
        <v>0</v>
      </c>
      <c r="F26" s="24">
        <v>0</v>
      </c>
      <c r="G26" s="24">
        <f t="shared" si="0"/>
        <v>0</v>
      </c>
      <c r="H26" s="19"/>
      <c r="I26" s="24">
        <v>0</v>
      </c>
      <c r="J26" s="24">
        <v>0</v>
      </c>
      <c r="K26" s="24">
        <f t="shared" si="1"/>
        <v>0</v>
      </c>
    </row>
    <row r="27" spans="1:11" ht="15.75">
      <c r="A27" s="1"/>
      <c r="B27" s="218" t="s">
        <v>83</v>
      </c>
      <c r="C27" s="194" t="s">
        <v>460</v>
      </c>
      <c r="D27" s="16"/>
      <c r="E27" s="24">
        <v>0</v>
      </c>
      <c r="F27" s="24">
        <v>19465</v>
      </c>
      <c r="G27" s="24">
        <f t="shared" si="0"/>
        <v>19465</v>
      </c>
      <c r="H27" s="19"/>
      <c r="I27" s="24">
        <v>0</v>
      </c>
      <c r="J27" s="24">
        <v>22745</v>
      </c>
      <c r="K27" s="24">
        <f t="shared" si="1"/>
        <v>22745</v>
      </c>
    </row>
    <row r="28" spans="1:11" ht="15.75">
      <c r="A28" s="1"/>
      <c r="B28" s="218" t="s">
        <v>222</v>
      </c>
      <c r="C28" s="194" t="s">
        <v>461</v>
      </c>
      <c r="D28" s="16"/>
      <c r="E28" s="24">
        <v>53001</v>
      </c>
      <c r="F28" s="24">
        <v>1467201</v>
      </c>
      <c r="G28" s="24">
        <f t="shared" si="0"/>
        <v>1520202</v>
      </c>
      <c r="H28" s="19"/>
      <c r="I28" s="24">
        <v>76813</v>
      </c>
      <c r="J28" s="24">
        <v>1686271</v>
      </c>
      <c r="K28" s="24">
        <f t="shared" si="1"/>
        <v>1763084</v>
      </c>
    </row>
    <row r="29" spans="1:11" ht="15.75">
      <c r="A29" s="1"/>
      <c r="B29" s="218" t="s">
        <v>223</v>
      </c>
      <c r="C29" s="194" t="s">
        <v>462</v>
      </c>
      <c r="D29" s="16"/>
      <c r="E29" s="24">
        <v>1503027</v>
      </c>
      <c r="F29" s="24">
        <v>19041</v>
      </c>
      <c r="G29" s="24">
        <f t="shared" si="0"/>
        <v>1522068</v>
      </c>
      <c r="H29" s="19"/>
      <c r="I29" s="24">
        <v>1484174</v>
      </c>
      <c r="J29" s="24">
        <v>16391</v>
      </c>
      <c r="K29" s="24">
        <f t="shared" si="1"/>
        <v>1500565</v>
      </c>
    </row>
    <row r="30" spans="1:11" s="106" customFormat="1" ht="16.5">
      <c r="A30" s="62"/>
      <c r="B30" s="191" t="s">
        <v>5</v>
      </c>
      <c r="C30" s="191" t="s">
        <v>463</v>
      </c>
      <c r="D30" s="80" t="s">
        <v>255</v>
      </c>
      <c r="E30" s="111">
        <f>E31+E45</f>
        <v>37692830</v>
      </c>
      <c r="F30" s="111">
        <f>F31+F45</f>
        <v>6938321</v>
      </c>
      <c r="G30" s="110">
        <f t="shared" si="0"/>
        <v>44631151</v>
      </c>
      <c r="H30" s="102"/>
      <c r="I30" s="111">
        <f>I31+I45</f>
        <v>38752269</v>
      </c>
      <c r="J30" s="111">
        <f>J31+J45</f>
        <v>9062927</v>
      </c>
      <c r="K30" s="110">
        <f t="shared" si="1"/>
        <v>47815196</v>
      </c>
    </row>
    <row r="31" spans="1:11" ht="15.75">
      <c r="A31" s="1"/>
      <c r="B31" s="218" t="s">
        <v>6</v>
      </c>
      <c r="C31" s="194" t="s">
        <v>464</v>
      </c>
      <c r="D31" s="16"/>
      <c r="E31" s="24">
        <f>SUM(E32:E44)</f>
        <v>37298507</v>
      </c>
      <c r="F31" s="24">
        <f>SUM(F32:F44)</f>
        <v>6868563</v>
      </c>
      <c r="G31" s="24">
        <f t="shared" si="0"/>
        <v>44167070</v>
      </c>
      <c r="H31" s="19"/>
      <c r="I31" s="24">
        <f>SUM(I32:I44)</f>
        <v>38331261</v>
      </c>
      <c r="J31" s="24">
        <f>SUM(J32:J44)</f>
        <v>8998603</v>
      </c>
      <c r="K31" s="24">
        <f t="shared" si="1"/>
        <v>47329864</v>
      </c>
    </row>
    <row r="32" spans="1:11" ht="15.75">
      <c r="A32" s="1"/>
      <c r="B32" s="218" t="s">
        <v>7</v>
      </c>
      <c r="C32" s="194" t="s">
        <v>465</v>
      </c>
      <c r="D32" s="16"/>
      <c r="E32" s="24">
        <v>3520150</v>
      </c>
      <c r="F32" s="24">
        <v>4198465</v>
      </c>
      <c r="G32" s="24">
        <f t="shared" si="0"/>
        <v>7718615</v>
      </c>
      <c r="H32" s="19"/>
      <c r="I32" s="24">
        <v>2523406</v>
      </c>
      <c r="J32" s="24">
        <v>7203835</v>
      </c>
      <c r="K32" s="24">
        <f t="shared" si="1"/>
        <v>9727241</v>
      </c>
    </row>
    <row r="33" spans="1:11" ht="15.75">
      <c r="A33" s="1"/>
      <c r="B33" s="218" t="s">
        <v>8</v>
      </c>
      <c r="C33" s="194" t="s">
        <v>466</v>
      </c>
      <c r="D33" s="16"/>
      <c r="E33" s="24">
        <v>0</v>
      </c>
      <c r="F33" s="24">
        <v>0</v>
      </c>
      <c r="G33" s="24">
        <f t="shared" si="0"/>
        <v>0</v>
      </c>
      <c r="H33" s="19"/>
      <c r="I33" s="24">
        <v>0</v>
      </c>
      <c r="J33" s="24">
        <v>0</v>
      </c>
      <c r="K33" s="24">
        <f t="shared" si="1"/>
        <v>0</v>
      </c>
    </row>
    <row r="34" spans="1:11" ht="15.75">
      <c r="A34" s="1"/>
      <c r="B34" s="218" t="s">
        <v>9</v>
      </c>
      <c r="C34" s="194" t="s">
        <v>467</v>
      </c>
      <c r="D34" s="16"/>
      <c r="E34" s="24">
        <v>0</v>
      </c>
      <c r="F34" s="24">
        <v>0</v>
      </c>
      <c r="G34" s="24">
        <f t="shared" si="0"/>
        <v>0</v>
      </c>
      <c r="H34" s="19"/>
      <c r="I34" s="24">
        <v>0</v>
      </c>
      <c r="J34" s="24">
        <v>0</v>
      </c>
      <c r="K34" s="24">
        <f t="shared" si="1"/>
        <v>0</v>
      </c>
    </row>
    <row r="35" spans="1:11" ht="15.75">
      <c r="A35" s="1"/>
      <c r="B35" s="218" t="s">
        <v>224</v>
      </c>
      <c r="C35" s="194" t="s">
        <v>468</v>
      </c>
      <c r="D35" s="16"/>
      <c r="E35" s="24">
        <v>5433907</v>
      </c>
      <c r="F35" s="24">
        <v>2668554</v>
      </c>
      <c r="G35" s="24">
        <f t="shared" si="0"/>
        <v>8102461</v>
      </c>
      <c r="H35" s="19"/>
      <c r="I35" s="24">
        <v>5397158</v>
      </c>
      <c r="J35" s="24">
        <v>1793569</v>
      </c>
      <c r="K35" s="24">
        <f t="shared" si="1"/>
        <v>7190727</v>
      </c>
    </row>
    <row r="36" spans="1:11" ht="15.75">
      <c r="A36" s="1"/>
      <c r="B36" s="218" t="s">
        <v>225</v>
      </c>
      <c r="C36" s="194" t="s">
        <v>469</v>
      </c>
      <c r="D36" s="16"/>
      <c r="E36" s="24">
        <v>0</v>
      </c>
      <c r="F36" s="24">
        <v>0</v>
      </c>
      <c r="G36" s="24">
        <f t="shared" si="0"/>
        <v>0</v>
      </c>
      <c r="H36" s="19"/>
      <c r="I36" s="24">
        <v>0</v>
      </c>
      <c r="J36" s="24">
        <v>0</v>
      </c>
      <c r="K36" s="24">
        <f t="shared" si="1"/>
        <v>0</v>
      </c>
    </row>
    <row r="37" spans="1:11" ht="15.75">
      <c r="A37" s="1"/>
      <c r="B37" s="218" t="s">
        <v>226</v>
      </c>
      <c r="C37" s="194" t="s">
        <v>470</v>
      </c>
      <c r="D37" s="16"/>
      <c r="E37" s="24">
        <v>0</v>
      </c>
      <c r="F37" s="24">
        <v>0</v>
      </c>
      <c r="G37" s="24">
        <f t="shared" si="0"/>
        <v>0</v>
      </c>
      <c r="H37" s="19"/>
      <c r="I37" s="24">
        <v>0</v>
      </c>
      <c r="J37" s="24">
        <v>0</v>
      </c>
      <c r="K37" s="24">
        <f t="shared" si="1"/>
        <v>0</v>
      </c>
    </row>
    <row r="38" spans="1:11" ht="15.75">
      <c r="A38" s="1"/>
      <c r="B38" s="218" t="s">
        <v>227</v>
      </c>
      <c r="C38" s="194" t="s">
        <v>471</v>
      </c>
      <c r="D38" s="16"/>
      <c r="E38" s="24">
        <v>5798777</v>
      </c>
      <c r="F38" s="24">
        <v>0</v>
      </c>
      <c r="G38" s="24">
        <f t="shared" si="0"/>
        <v>5798777</v>
      </c>
      <c r="H38" s="19"/>
      <c r="I38" s="24">
        <v>5409062</v>
      </c>
      <c r="J38" s="24">
        <v>0</v>
      </c>
      <c r="K38" s="24">
        <f t="shared" si="1"/>
        <v>5409062</v>
      </c>
    </row>
    <row r="39" spans="1:11" ht="15.75">
      <c r="A39" s="1"/>
      <c r="B39" s="218" t="s">
        <v>228</v>
      </c>
      <c r="C39" s="194" t="s">
        <v>472</v>
      </c>
      <c r="D39" s="16"/>
      <c r="E39" s="24">
        <v>2562</v>
      </c>
      <c r="F39" s="24">
        <v>0</v>
      </c>
      <c r="G39" s="24">
        <f t="shared" si="0"/>
        <v>2562</v>
      </c>
      <c r="H39" s="19"/>
      <c r="I39" s="24">
        <v>2196</v>
      </c>
      <c r="J39" s="24">
        <v>0</v>
      </c>
      <c r="K39" s="24">
        <f t="shared" si="1"/>
        <v>2196</v>
      </c>
    </row>
    <row r="40" spans="1:11" ht="15.75">
      <c r="A40" s="1"/>
      <c r="B40" s="218" t="s">
        <v>229</v>
      </c>
      <c r="C40" s="194" t="s">
        <v>473</v>
      </c>
      <c r="D40" s="16"/>
      <c r="E40" s="24">
        <v>19323317</v>
      </c>
      <c r="F40" s="24">
        <v>0</v>
      </c>
      <c r="G40" s="24">
        <f t="shared" si="0"/>
        <v>19323317</v>
      </c>
      <c r="H40" s="19"/>
      <c r="I40" s="24">
        <v>21109490</v>
      </c>
      <c r="J40" s="24">
        <v>0</v>
      </c>
      <c r="K40" s="24">
        <f t="shared" si="1"/>
        <v>21109490</v>
      </c>
    </row>
    <row r="41" spans="1:11" ht="15.75">
      <c r="A41" s="1"/>
      <c r="B41" s="218" t="s">
        <v>230</v>
      </c>
      <c r="C41" s="194" t="s">
        <v>474</v>
      </c>
      <c r="D41" s="16"/>
      <c r="E41" s="24">
        <v>73807</v>
      </c>
      <c r="F41" s="24">
        <v>0</v>
      </c>
      <c r="G41" s="24">
        <f t="shared" si="0"/>
        <v>73807</v>
      </c>
      <c r="H41" s="24"/>
      <c r="I41" s="24">
        <v>126962</v>
      </c>
      <c r="J41" s="24">
        <v>0</v>
      </c>
      <c r="K41" s="24">
        <f t="shared" si="1"/>
        <v>126962</v>
      </c>
    </row>
    <row r="42" spans="1:11" ht="15.75">
      <c r="A42" s="1"/>
      <c r="B42" s="218" t="s">
        <v>231</v>
      </c>
      <c r="C42" s="194" t="s">
        <v>475</v>
      </c>
      <c r="D42" s="16"/>
      <c r="E42" s="24">
        <v>0</v>
      </c>
      <c r="F42" s="24">
        <v>0</v>
      </c>
      <c r="G42" s="24">
        <f t="shared" si="0"/>
        <v>0</v>
      </c>
      <c r="H42" s="19"/>
      <c r="I42" s="24">
        <v>0</v>
      </c>
      <c r="J42" s="24">
        <v>0</v>
      </c>
      <c r="K42" s="24">
        <f t="shared" si="1"/>
        <v>0</v>
      </c>
    </row>
    <row r="43" spans="1:11" ht="15.75">
      <c r="A43" s="1"/>
      <c r="B43" s="218" t="s">
        <v>232</v>
      </c>
      <c r="C43" s="194" t="s">
        <v>476</v>
      </c>
      <c r="D43" s="16"/>
      <c r="E43" s="24">
        <v>0</v>
      </c>
      <c r="F43" s="24">
        <v>0</v>
      </c>
      <c r="G43" s="24">
        <f t="shared" si="0"/>
        <v>0</v>
      </c>
      <c r="H43" s="19"/>
      <c r="I43" s="24">
        <v>0</v>
      </c>
      <c r="J43" s="24">
        <v>0</v>
      </c>
      <c r="K43" s="24">
        <f t="shared" si="1"/>
        <v>0</v>
      </c>
    </row>
    <row r="44" spans="1:11" ht="15.75">
      <c r="A44" s="1"/>
      <c r="B44" s="218" t="s">
        <v>233</v>
      </c>
      <c r="C44" s="194" t="s">
        <v>477</v>
      </c>
      <c r="D44" s="16"/>
      <c r="E44" s="24">
        <v>3145987</v>
      </c>
      <c r="F44" s="24">
        <v>1544</v>
      </c>
      <c r="G44" s="24">
        <f t="shared" si="0"/>
        <v>3147531</v>
      </c>
      <c r="H44" s="19"/>
      <c r="I44" s="24">
        <f>3797536-34549</f>
        <v>3762987</v>
      </c>
      <c r="J44" s="24">
        <f>65523-64324</f>
        <v>1199</v>
      </c>
      <c r="K44" s="24">
        <f t="shared" si="1"/>
        <v>3764186</v>
      </c>
    </row>
    <row r="45" spans="1:11" ht="15.75">
      <c r="A45" s="1"/>
      <c r="B45" s="218" t="s">
        <v>10</v>
      </c>
      <c r="C45" s="194" t="s">
        <v>478</v>
      </c>
      <c r="D45" s="16"/>
      <c r="E45" s="24">
        <f>E46+E47</f>
        <v>394323</v>
      </c>
      <c r="F45" s="24">
        <f>F46+F47</f>
        <v>69758</v>
      </c>
      <c r="G45" s="24">
        <f t="shared" si="0"/>
        <v>464081</v>
      </c>
      <c r="H45" s="19"/>
      <c r="I45" s="24">
        <f>I46+I47</f>
        <v>421008</v>
      </c>
      <c r="J45" s="24">
        <f>J46+J47</f>
        <v>64324</v>
      </c>
      <c r="K45" s="24">
        <f t="shared" si="1"/>
        <v>485332</v>
      </c>
    </row>
    <row r="46" spans="1:11" ht="15.75">
      <c r="A46" s="1"/>
      <c r="B46" s="218" t="s">
        <v>129</v>
      </c>
      <c r="C46" s="194" t="s">
        <v>479</v>
      </c>
      <c r="D46" s="16"/>
      <c r="E46" s="24">
        <v>333072</v>
      </c>
      <c r="F46" s="24">
        <v>0</v>
      </c>
      <c r="G46" s="24">
        <f t="shared" si="0"/>
        <v>333072</v>
      </c>
      <c r="H46" s="19"/>
      <c r="I46" s="24">
        <v>386459</v>
      </c>
      <c r="J46" s="24">
        <v>0</v>
      </c>
      <c r="K46" s="24">
        <f t="shared" si="1"/>
        <v>386459</v>
      </c>
    </row>
    <row r="47" spans="1:11" ht="15.75">
      <c r="A47" s="1"/>
      <c r="B47" s="218" t="s">
        <v>130</v>
      </c>
      <c r="C47" s="194" t="s">
        <v>480</v>
      </c>
      <c r="D47" s="16"/>
      <c r="E47" s="24">
        <v>61251</v>
      </c>
      <c r="F47" s="24">
        <v>69758</v>
      </c>
      <c r="G47" s="24">
        <f t="shared" si="0"/>
        <v>131009</v>
      </c>
      <c r="H47" s="19"/>
      <c r="I47" s="24">
        <v>34549</v>
      </c>
      <c r="J47" s="24">
        <v>64324</v>
      </c>
      <c r="K47" s="24">
        <f t="shared" si="1"/>
        <v>98873</v>
      </c>
    </row>
    <row r="48" spans="1:11" s="106" customFormat="1" ht="16.5">
      <c r="A48" s="62"/>
      <c r="B48" s="191" t="s">
        <v>12</v>
      </c>
      <c r="C48" s="191" t="s">
        <v>481</v>
      </c>
      <c r="D48" s="119"/>
      <c r="E48" s="111">
        <f>E49+E53</f>
        <v>48032428</v>
      </c>
      <c r="F48" s="111">
        <f>F49+F53</f>
        <v>170352751</v>
      </c>
      <c r="G48" s="110">
        <f t="shared" si="0"/>
        <v>218385179</v>
      </c>
      <c r="H48" s="102"/>
      <c r="I48" s="111">
        <f>I49+I53</f>
        <v>32850540</v>
      </c>
      <c r="J48" s="111">
        <f>J49+J53</f>
        <v>141074102</v>
      </c>
      <c r="K48" s="110">
        <f t="shared" si="1"/>
        <v>173924642</v>
      </c>
    </row>
    <row r="49" spans="1:11" ht="15.75">
      <c r="A49" s="1"/>
      <c r="B49" s="194" t="s">
        <v>57</v>
      </c>
      <c r="C49" s="194" t="s">
        <v>482</v>
      </c>
      <c r="D49" s="16"/>
      <c r="E49" s="24">
        <f>SUM(E50:E52)</f>
        <v>1598325</v>
      </c>
      <c r="F49" s="24">
        <f>SUM(F50:F52)</f>
        <v>11142172</v>
      </c>
      <c r="G49" s="24">
        <f t="shared" si="0"/>
        <v>12740497</v>
      </c>
      <c r="H49" s="19"/>
      <c r="I49" s="24">
        <f>SUM(I50:I52)</f>
        <v>871688</v>
      </c>
      <c r="J49" s="24">
        <f>SUM(J50:J52)</f>
        <v>8767178</v>
      </c>
      <c r="K49" s="24">
        <f t="shared" si="1"/>
        <v>9638866</v>
      </c>
    </row>
    <row r="50" spans="1:11" ht="15.75">
      <c r="A50" s="1"/>
      <c r="B50" s="194" t="s">
        <v>58</v>
      </c>
      <c r="C50" s="194" t="s">
        <v>483</v>
      </c>
      <c r="D50" s="16"/>
      <c r="E50" s="24">
        <v>1598325</v>
      </c>
      <c r="F50" s="24">
        <v>10931405</v>
      </c>
      <c r="G50" s="24">
        <f t="shared" si="0"/>
        <v>12529730</v>
      </c>
      <c r="H50" s="19"/>
      <c r="I50" s="24">
        <v>871688</v>
      </c>
      <c r="J50" s="24">
        <v>8767178</v>
      </c>
      <c r="K50" s="24">
        <f t="shared" si="1"/>
        <v>9638866</v>
      </c>
    </row>
    <row r="51" spans="1:11" ht="15.75">
      <c r="A51" s="1"/>
      <c r="B51" s="194" t="s">
        <v>59</v>
      </c>
      <c r="C51" s="194" t="s">
        <v>484</v>
      </c>
      <c r="D51" s="16"/>
      <c r="E51" s="24">
        <v>0</v>
      </c>
      <c r="F51" s="24">
        <v>210767</v>
      </c>
      <c r="G51" s="24">
        <f t="shared" si="0"/>
        <v>210767</v>
      </c>
      <c r="H51" s="19"/>
      <c r="I51" s="24">
        <v>0</v>
      </c>
      <c r="J51" s="24">
        <v>0</v>
      </c>
      <c r="K51" s="24">
        <f t="shared" si="1"/>
        <v>0</v>
      </c>
    </row>
    <row r="52" spans="1:11" ht="15.75">
      <c r="A52" s="1"/>
      <c r="B52" s="194" t="s">
        <v>60</v>
      </c>
      <c r="C52" s="194" t="s">
        <v>485</v>
      </c>
      <c r="D52" s="16"/>
      <c r="E52" s="24">
        <v>0</v>
      </c>
      <c r="F52" s="24">
        <v>0</v>
      </c>
      <c r="G52" s="24">
        <f t="shared" si="0"/>
        <v>0</v>
      </c>
      <c r="H52" s="19"/>
      <c r="I52" s="24">
        <v>0</v>
      </c>
      <c r="J52" s="24">
        <v>0</v>
      </c>
      <c r="K52" s="24">
        <f t="shared" si="1"/>
        <v>0</v>
      </c>
    </row>
    <row r="53" spans="1:11" ht="15.75">
      <c r="A53" s="1"/>
      <c r="B53" s="194" t="s">
        <v>61</v>
      </c>
      <c r="C53" s="194" t="s">
        <v>486</v>
      </c>
      <c r="D53" s="16"/>
      <c r="E53" s="24">
        <f>E54+E57+E62+E69+E72+E75</f>
        <v>46434103</v>
      </c>
      <c r="F53" s="24">
        <f>F54+F57+F62+F69+F72+F75</f>
        <v>159210579</v>
      </c>
      <c r="G53" s="24">
        <f t="shared" si="0"/>
        <v>205644682</v>
      </c>
      <c r="H53" s="19"/>
      <c r="I53" s="24">
        <f>I54+I57+I62+I69+I72+I75</f>
        <v>31978852</v>
      </c>
      <c r="J53" s="24">
        <f>J54+J57+J62+J69+J72+J75</f>
        <v>132306924</v>
      </c>
      <c r="K53" s="24">
        <f t="shared" si="1"/>
        <v>164285776</v>
      </c>
    </row>
    <row r="54" spans="1:11" ht="15.75">
      <c r="A54" s="1"/>
      <c r="B54" s="194" t="s">
        <v>85</v>
      </c>
      <c r="C54" s="194" t="s">
        <v>487</v>
      </c>
      <c r="D54" s="16"/>
      <c r="E54" s="24">
        <f>+SUM(E55:E56)</f>
        <v>6178642</v>
      </c>
      <c r="F54" s="24">
        <f>+SUM(F55:F56)</f>
        <v>9105691</v>
      </c>
      <c r="G54" s="24">
        <f t="shared" si="0"/>
        <v>15284333</v>
      </c>
      <c r="H54" s="19"/>
      <c r="I54" s="24">
        <f>+SUM(I55:I56)</f>
        <v>4072104</v>
      </c>
      <c r="J54" s="24">
        <f>+SUM(J55:J56)</f>
        <v>5019986</v>
      </c>
      <c r="K54" s="24">
        <f t="shared" si="1"/>
        <v>9092090</v>
      </c>
    </row>
    <row r="55" spans="1:11" ht="15.75">
      <c r="A55" s="1"/>
      <c r="B55" s="194" t="s">
        <v>159</v>
      </c>
      <c r="C55" s="194" t="s">
        <v>488</v>
      </c>
      <c r="D55" s="16"/>
      <c r="E55" s="24">
        <v>2634260</v>
      </c>
      <c r="F55" s="24">
        <v>4920455</v>
      </c>
      <c r="G55" s="24">
        <f t="shared" si="0"/>
        <v>7554715</v>
      </c>
      <c r="H55" s="19"/>
      <c r="I55" s="24">
        <v>1889739</v>
      </c>
      <c r="J55" s="24">
        <v>2611651</v>
      </c>
      <c r="K55" s="24">
        <f t="shared" si="1"/>
        <v>4501390</v>
      </c>
    </row>
    <row r="56" spans="1:11" ht="15.75">
      <c r="A56" s="1"/>
      <c r="B56" s="194" t="s">
        <v>160</v>
      </c>
      <c r="C56" s="194" t="s">
        <v>489</v>
      </c>
      <c r="D56" s="16"/>
      <c r="E56" s="24">
        <v>3544382</v>
      </c>
      <c r="F56" s="24">
        <v>4185236</v>
      </c>
      <c r="G56" s="24">
        <f t="shared" si="0"/>
        <v>7729618</v>
      </c>
      <c r="H56" s="19"/>
      <c r="I56" s="24">
        <v>2182365</v>
      </c>
      <c r="J56" s="24">
        <v>2408335</v>
      </c>
      <c r="K56" s="24">
        <f t="shared" si="1"/>
        <v>4590700</v>
      </c>
    </row>
    <row r="57" spans="1:11" ht="15.75">
      <c r="A57" s="1"/>
      <c r="B57" s="194" t="s">
        <v>86</v>
      </c>
      <c r="C57" s="194" t="s">
        <v>490</v>
      </c>
      <c r="D57" s="16"/>
      <c r="E57" s="24">
        <f>SUM(E58:E61)</f>
        <v>26978829</v>
      </c>
      <c r="F57" s="24">
        <f>SUM(F58:F61)</f>
        <v>85677280</v>
      </c>
      <c r="G57" s="24">
        <f t="shared" si="0"/>
        <v>112656109</v>
      </c>
      <c r="H57" s="19"/>
      <c r="I57" s="24">
        <f>SUM(I58:I61)</f>
        <v>19980217</v>
      </c>
      <c r="J57" s="24">
        <f>SUM(J58:J61)</f>
        <v>74833436</v>
      </c>
      <c r="K57" s="24">
        <f t="shared" si="1"/>
        <v>94813653</v>
      </c>
    </row>
    <row r="58" spans="1:11" ht="15.75">
      <c r="A58" s="1"/>
      <c r="B58" s="194" t="s">
        <v>161</v>
      </c>
      <c r="C58" s="194" t="s">
        <v>491</v>
      </c>
      <c r="D58" s="16"/>
      <c r="E58" s="24">
        <v>8323315</v>
      </c>
      <c r="F58" s="24">
        <v>26986715</v>
      </c>
      <c r="G58" s="24">
        <f t="shared" si="0"/>
        <v>35310030</v>
      </c>
      <c r="H58" s="19"/>
      <c r="I58" s="24">
        <v>4575643</v>
      </c>
      <c r="J58" s="24">
        <v>24769928</v>
      </c>
      <c r="K58" s="24">
        <f t="shared" si="1"/>
        <v>29345571</v>
      </c>
    </row>
    <row r="59" spans="1:11" ht="15.75">
      <c r="A59" s="1"/>
      <c r="B59" s="194" t="s">
        <v>162</v>
      </c>
      <c r="C59" s="194" t="s">
        <v>492</v>
      </c>
      <c r="D59" s="16"/>
      <c r="E59" s="24">
        <v>16336348</v>
      </c>
      <c r="F59" s="24">
        <v>15919259</v>
      </c>
      <c r="G59" s="24">
        <f t="shared" si="0"/>
        <v>32255607</v>
      </c>
      <c r="H59" s="19"/>
      <c r="I59" s="24">
        <v>13085408</v>
      </c>
      <c r="J59" s="24">
        <v>11984784</v>
      </c>
      <c r="K59" s="24">
        <f t="shared" si="1"/>
        <v>25070192</v>
      </c>
    </row>
    <row r="60" spans="1:11" ht="15.75">
      <c r="A60" s="1"/>
      <c r="B60" s="194" t="s">
        <v>163</v>
      </c>
      <c r="C60" s="194" t="s">
        <v>493</v>
      </c>
      <c r="D60" s="16"/>
      <c r="E60" s="24">
        <v>1159583</v>
      </c>
      <c r="F60" s="24">
        <v>21385653</v>
      </c>
      <c r="G60" s="24">
        <f t="shared" si="0"/>
        <v>22545236</v>
      </c>
      <c r="H60" s="19"/>
      <c r="I60" s="24">
        <v>1159583</v>
      </c>
      <c r="J60" s="24">
        <v>19039362</v>
      </c>
      <c r="K60" s="24">
        <f t="shared" si="1"/>
        <v>20198945</v>
      </c>
    </row>
    <row r="61" spans="1:11" ht="15.75">
      <c r="A61" s="1"/>
      <c r="B61" s="194" t="s">
        <v>164</v>
      </c>
      <c r="C61" s="194" t="s">
        <v>494</v>
      </c>
      <c r="D61" s="16"/>
      <c r="E61" s="24">
        <v>1159583</v>
      </c>
      <c r="F61" s="24">
        <v>21385653</v>
      </c>
      <c r="G61" s="24">
        <f t="shared" si="0"/>
        <v>22545236</v>
      </c>
      <c r="H61" s="19"/>
      <c r="I61" s="24">
        <v>1159583</v>
      </c>
      <c r="J61" s="24">
        <v>19039362</v>
      </c>
      <c r="K61" s="24">
        <f t="shared" si="1"/>
        <v>20198945</v>
      </c>
    </row>
    <row r="62" spans="1:11" ht="15.75">
      <c r="A62" s="1"/>
      <c r="B62" s="194" t="s">
        <v>165</v>
      </c>
      <c r="C62" s="194" t="s">
        <v>495</v>
      </c>
      <c r="D62" s="16"/>
      <c r="E62" s="24">
        <f>SUM(E63:E68)</f>
        <v>13077360</v>
      </c>
      <c r="F62" s="24">
        <f>SUM(F63:F68)</f>
        <v>56003238</v>
      </c>
      <c r="G62" s="24">
        <f t="shared" si="0"/>
        <v>69080598</v>
      </c>
      <c r="H62" s="19"/>
      <c r="I62" s="24">
        <f>SUM(I63:I68)</f>
        <v>7776789</v>
      </c>
      <c r="J62" s="24">
        <f>SUM(J63:J68)</f>
        <v>46175887</v>
      </c>
      <c r="K62" s="24">
        <f t="shared" si="1"/>
        <v>53952676</v>
      </c>
    </row>
    <row r="63" spans="1:11" ht="15.75">
      <c r="A63" s="1"/>
      <c r="B63" s="194" t="s">
        <v>166</v>
      </c>
      <c r="C63" s="194" t="s">
        <v>496</v>
      </c>
      <c r="D63" s="16"/>
      <c r="E63" s="24">
        <v>6517702</v>
      </c>
      <c r="F63" s="24">
        <v>9216092</v>
      </c>
      <c r="G63" s="24">
        <f t="shared" si="0"/>
        <v>15733794</v>
      </c>
      <c r="H63" s="19"/>
      <c r="I63" s="24">
        <v>3802404</v>
      </c>
      <c r="J63" s="24">
        <v>5939815</v>
      </c>
      <c r="K63" s="24">
        <f t="shared" si="1"/>
        <v>9742219</v>
      </c>
    </row>
    <row r="64" spans="1:11" ht="15.75">
      <c r="A64" s="1"/>
      <c r="B64" s="194" t="s">
        <v>167</v>
      </c>
      <c r="C64" s="194" t="s">
        <v>497</v>
      </c>
      <c r="D64" s="121"/>
      <c r="E64" s="24">
        <v>6559658</v>
      </c>
      <c r="F64" s="24">
        <v>9394278</v>
      </c>
      <c r="G64" s="24">
        <f t="shared" si="0"/>
        <v>15953936</v>
      </c>
      <c r="H64" s="19"/>
      <c r="I64" s="24">
        <v>3974385</v>
      </c>
      <c r="J64" s="24">
        <v>5754002</v>
      </c>
      <c r="K64" s="24">
        <f t="shared" si="1"/>
        <v>9728387</v>
      </c>
    </row>
    <row r="65" spans="1:11" ht="15.75">
      <c r="A65" s="1"/>
      <c r="B65" s="194" t="s">
        <v>168</v>
      </c>
      <c r="C65" s="194" t="s">
        <v>498</v>
      </c>
      <c r="D65" s="16"/>
      <c r="E65" s="24">
        <v>0</v>
      </c>
      <c r="F65" s="24">
        <v>18696434</v>
      </c>
      <c r="G65" s="24">
        <f t="shared" si="0"/>
        <v>18696434</v>
      </c>
      <c r="H65" s="19"/>
      <c r="I65" s="24">
        <v>0</v>
      </c>
      <c r="J65" s="24">
        <v>17241035</v>
      </c>
      <c r="K65" s="24">
        <f t="shared" si="1"/>
        <v>17241035</v>
      </c>
    </row>
    <row r="66" spans="1:11" ht="15.75">
      <c r="A66" s="1"/>
      <c r="B66" s="194" t="s">
        <v>169</v>
      </c>
      <c r="C66" s="194" t="s">
        <v>499</v>
      </c>
      <c r="D66" s="16"/>
      <c r="E66" s="24">
        <v>0</v>
      </c>
      <c r="F66" s="24">
        <v>18696434</v>
      </c>
      <c r="G66" s="24">
        <f t="shared" si="0"/>
        <v>18696434</v>
      </c>
      <c r="H66" s="19"/>
      <c r="I66" s="24">
        <v>0</v>
      </c>
      <c r="J66" s="24">
        <v>17241035</v>
      </c>
      <c r="K66" s="24">
        <f t="shared" si="1"/>
        <v>17241035</v>
      </c>
    </row>
    <row r="67" spans="1:11" ht="15.75">
      <c r="A67" s="1"/>
      <c r="B67" s="194" t="s">
        <v>170</v>
      </c>
      <c r="C67" s="194" t="s">
        <v>500</v>
      </c>
      <c r="D67" s="16"/>
      <c r="E67" s="24">
        <v>0</v>
      </c>
      <c r="F67" s="24">
        <v>0</v>
      </c>
      <c r="G67" s="24">
        <f t="shared" si="0"/>
        <v>0</v>
      </c>
      <c r="H67" s="19"/>
      <c r="I67" s="24">
        <v>0</v>
      </c>
      <c r="J67" s="24">
        <v>0</v>
      </c>
      <c r="K67" s="24">
        <f t="shared" si="1"/>
        <v>0</v>
      </c>
    </row>
    <row r="68" spans="1:11" ht="15.75">
      <c r="A68" s="1"/>
      <c r="B68" s="194" t="s">
        <v>171</v>
      </c>
      <c r="C68" s="194" t="s">
        <v>501</v>
      </c>
      <c r="D68" s="16"/>
      <c r="E68" s="24">
        <v>0</v>
      </c>
      <c r="F68" s="24">
        <v>0</v>
      </c>
      <c r="G68" s="24">
        <f t="shared" si="0"/>
        <v>0</v>
      </c>
      <c r="H68" s="19"/>
      <c r="I68" s="24">
        <v>0</v>
      </c>
      <c r="J68" s="24">
        <v>0</v>
      </c>
      <c r="K68" s="24">
        <f t="shared" si="1"/>
        <v>0</v>
      </c>
    </row>
    <row r="69" spans="1:11" ht="15.75">
      <c r="A69" s="1"/>
      <c r="B69" s="194" t="s">
        <v>172</v>
      </c>
      <c r="C69" s="194" t="s">
        <v>502</v>
      </c>
      <c r="D69" s="16"/>
      <c r="E69" s="24">
        <f>SUM(E70:E71)</f>
        <v>0</v>
      </c>
      <c r="F69" s="24">
        <f>SUM(F70:F71)</f>
        <v>0</v>
      </c>
      <c r="G69" s="24">
        <f>E69+F69</f>
        <v>0</v>
      </c>
      <c r="H69" s="19"/>
      <c r="I69" s="24">
        <f>SUM(I70:I71)</f>
        <v>0</v>
      </c>
      <c r="J69" s="24">
        <f>SUM(J70:J71)</f>
        <v>0</v>
      </c>
      <c r="K69" s="24">
        <f t="shared" si="1"/>
        <v>0</v>
      </c>
    </row>
    <row r="70" spans="1:11" ht="15.75">
      <c r="A70" s="1"/>
      <c r="B70" s="194" t="s">
        <v>173</v>
      </c>
      <c r="C70" s="194" t="s">
        <v>503</v>
      </c>
      <c r="D70" s="16"/>
      <c r="E70" s="24">
        <v>0</v>
      </c>
      <c r="F70" s="24">
        <v>0</v>
      </c>
      <c r="G70" s="24">
        <f t="shared" si="0"/>
        <v>0</v>
      </c>
      <c r="H70" s="19"/>
      <c r="I70" s="24">
        <v>0</v>
      </c>
      <c r="J70" s="24">
        <v>0</v>
      </c>
      <c r="K70" s="24">
        <f t="shared" si="1"/>
        <v>0</v>
      </c>
    </row>
    <row r="71" spans="1:11" ht="15.75">
      <c r="A71" s="1"/>
      <c r="B71" s="194" t="s">
        <v>174</v>
      </c>
      <c r="C71" s="194" t="s">
        <v>504</v>
      </c>
      <c r="D71" s="16"/>
      <c r="E71" s="24">
        <v>0</v>
      </c>
      <c r="F71" s="24">
        <v>0</v>
      </c>
      <c r="G71" s="24">
        <f t="shared" si="0"/>
        <v>0</v>
      </c>
      <c r="H71" s="19"/>
      <c r="I71" s="24">
        <v>0</v>
      </c>
      <c r="J71" s="24">
        <v>0</v>
      </c>
      <c r="K71" s="24">
        <f t="shared" si="1"/>
        <v>0</v>
      </c>
    </row>
    <row r="72" spans="1:11" ht="15.75">
      <c r="A72" s="1"/>
      <c r="B72" s="194" t="s">
        <v>175</v>
      </c>
      <c r="C72" s="194" t="s">
        <v>505</v>
      </c>
      <c r="D72" s="16"/>
      <c r="E72" s="24">
        <f>E73+E74</f>
        <v>0</v>
      </c>
      <c r="F72" s="24">
        <f>F73+F74</f>
        <v>0</v>
      </c>
      <c r="G72" s="24">
        <f t="shared" si="0"/>
        <v>0</v>
      </c>
      <c r="H72" s="19"/>
      <c r="I72" s="24">
        <f>I73+I74</f>
        <v>0</v>
      </c>
      <c r="J72" s="24">
        <f>J73+J74</f>
        <v>0</v>
      </c>
      <c r="K72" s="24">
        <f t="shared" si="1"/>
        <v>0</v>
      </c>
    </row>
    <row r="73" spans="1:11" ht="15.75">
      <c r="A73" s="1"/>
      <c r="B73" s="194" t="s">
        <v>176</v>
      </c>
      <c r="C73" s="194" t="s">
        <v>506</v>
      </c>
      <c r="D73" s="16"/>
      <c r="E73" s="24">
        <v>0</v>
      </c>
      <c r="F73" s="24">
        <v>0</v>
      </c>
      <c r="G73" s="24">
        <f t="shared" si="0"/>
        <v>0</v>
      </c>
      <c r="H73" s="19"/>
      <c r="I73" s="24">
        <v>0</v>
      </c>
      <c r="J73" s="24">
        <v>0</v>
      </c>
      <c r="K73" s="24">
        <f t="shared" si="1"/>
        <v>0</v>
      </c>
    </row>
    <row r="74" spans="1:11" ht="15.75">
      <c r="A74" s="1"/>
      <c r="B74" s="194" t="s">
        <v>177</v>
      </c>
      <c r="C74" s="194" t="s">
        <v>507</v>
      </c>
      <c r="D74" s="16"/>
      <c r="E74" s="24">
        <v>0</v>
      </c>
      <c r="F74" s="24">
        <v>0</v>
      </c>
      <c r="G74" s="24">
        <f aca="true" t="shared" si="2" ref="G74:G94">E74+F74</f>
        <v>0</v>
      </c>
      <c r="H74" s="19"/>
      <c r="I74" s="24">
        <v>0</v>
      </c>
      <c r="J74" s="24">
        <v>0</v>
      </c>
      <c r="K74" s="24">
        <f aca="true" t="shared" si="3" ref="K74:K86">I74+J74</f>
        <v>0</v>
      </c>
    </row>
    <row r="75" spans="1:11" ht="15.75">
      <c r="A75" s="1"/>
      <c r="B75" s="194" t="s">
        <v>178</v>
      </c>
      <c r="C75" s="194" t="s">
        <v>289</v>
      </c>
      <c r="D75" s="16"/>
      <c r="E75" s="24">
        <v>199272</v>
      </c>
      <c r="F75" s="24">
        <v>8424370</v>
      </c>
      <c r="G75" s="24">
        <f t="shared" si="2"/>
        <v>8623642</v>
      </c>
      <c r="H75" s="19"/>
      <c r="I75" s="24">
        <v>149742</v>
      </c>
      <c r="J75" s="24">
        <v>6277615</v>
      </c>
      <c r="K75" s="24">
        <f t="shared" si="3"/>
        <v>6427357</v>
      </c>
    </row>
    <row r="76" spans="1:11" s="106" customFormat="1" ht="16.5">
      <c r="A76" s="62"/>
      <c r="B76" s="191" t="s">
        <v>508</v>
      </c>
      <c r="C76" s="191"/>
      <c r="D76" s="104"/>
      <c r="E76" s="110">
        <f>E77+E86+E94</f>
        <v>582558043</v>
      </c>
      <c r="F76" s="110">
        <f>F77+F86+F94</f>
        <v>158929451</v>
      </c>
      <c r="G76" s="110">
        <f>E76+F76</f>
        <v>741487494</v>
      </c>
      <c r="H76" s="102"/>
      <c r="I76" s="110">
        <f>I77+I86+I94</f>
        <v>556134233</v>
      </c>
      <c r="J76" s="110">
        <f>J77+J86+J94</f>
        <v>134930774</v>
      </c>
      <c r="K76" s="110">
        <f t="shared" si="3"/>
        <v>691065007</v>
      </c>
    </row>
    <row r="77" spans="1:11" s="106" customFormat="1" ht="16.5">
      <c r="A77" s="62"/>
      <c r="B77" s="191" t="s">
        <v>13</v>
      </c>
      <c r="C77" s="191" t="s">
        <v>509</v>
      </c>
      <c r="D77" s="104"/>
      <c r="E77" s="110">
        <f>SUM(E78:E85)</f>
        <v>32305794</v>
      </c>
      <c r="F77" s="110">
        <f>SUM(F78:F85)</f>
        <v>12379035</v>
      </c>
      <c r="G77" s="110">
        <f>E77+F77</f>
        <v>44684829</v>
      </c>
      <c r="H77" s="102"/>
      <c r="I77" s="110">
        <f>SUM(I78:I85)</f>
        <v>50211717</v>
      </c>
      <c r="J77" s="110">
        <f>SUM(J78:J85)</f>
        <v>10755475</v>
      </c>
      <c r="K77" s="110">
        <f t="shared" si="3"/>
        <v>60967192</v>
      </c>
    </row>
    <row r="78" spans="1:11" ht="15.75">
      <c r="A78" s="1"/>
      <c r="B78" s="218" t="s">
        <v>14</v>
      </c>
      <c r="C78" s="194" t="s">
        <v>510</v>
      </c>
      <c r="D78" s="16"/>
      <c r="E78" s="24">
        <v>2904206</v>
      </c>
      <c r="F78" s="24">
        <v>0</v>
      </c>
      <c r="G78" s="24">
        <f t="shared" si="2"/>
        <v>2904206</v>
      </c>
      <c r="H78" s="19"/>
      <c r="I78" s="24">
        <v>2883149</v>
      </c>
      <c r="J78" s="24">
        <v>0</v>
      </c>
      <c r="K78" s="24">
        <f t="shared" si="3"/>
        <v>2883149</v>
      </c>
    </row>
    <row r="79" spans="1:11" ht="15.75">
      <c r="A79" s="1"/>
      <c r="B79" s="218" t="s">
        <v>15</v>
      </c>
      <c r="C79" s="194" t="s">
        <v>511</v>
      </c>
      <c r="D79" s="16"/>
      <c r="E79" s="24">
        <v>12470964</v>
      </c>
      <c r="F79" s="24">
        <v>748714</v>
      </c>
      <c r="G79" s="24">
        <f t="shared" si="2"/>
        <v>13219678</v>
      </c>
      <c r="H79" s="19"/>
      <c r="I79" s="24">
        <v>14041992</v>
      </c>
      <c r="J79" s="24">
        <v>957671</v>
      </c>
      <c r="K79" s="24">
        <f t="shared" si="3"/>
        <v>14999663</v>
      </c>
    </row>
    <row r="80" spans="1:11" ht="15.75">
      <c r="A80" s="1"/>
      <c r="B80" s="218" t="s">
        <v>62</v>
      </c>
      <c r="C80" s="194" t="s">
        <v>512</v>
      </c>
      <c r="D80" s="16"/>
      <c r="E80" s="24">
        <v>13249331</v>
      </c>
      <c r="F80" s="24">
        <v>717154</v>
      </c>
      <c r="G80" s="24">
        <f t="shared" si="2"/>
        <v>13966485</v>
      </c>
      <c r="H80" s="19"/>
      <c r="I80" s="24">
        <v>29969396</v>
      </c>
      <c r="J80" s="24">
        <v>690016</v>
      </c>
      <c r="K80" s="24">
        <f t="shared" si="3"/>
        <v>30659412</v>
      </c>
    </row>
    <row r="81" spans="1:11" ht="15.75">
      <c r="A81" s="1"/>
      <c r="B81" s="218" t="s">
        <v>234</v>
      </c>
      <c r="C81" s="194" t="s">
        <v>513</v>
      </c>
      <c r="D81" s="16"/>
      <c r="E81" s="24">
        <v>3192553</v>
      </c>
      <c r="F81" s="24">
        <v>1220985</v>
      </c>
      <c r="G81" s="24">
        <f t="shared" si="2"/>
        <v>4413538</v>
      </c>
      <c r="H81" s="19"/>
      <c r="I81" s="24">
        <v>2828122</v>
      </c>
      <c r="J81" s="24">
        <v>1084489</v>
      </c>
      <c r="K81" s="24">
        <f t="shared" si="3"/>
        <v>3912611</v>
      </c>
    </row>
    <row r="82" spans="1:11" ht="15.75">
      <c r="A82" s="1"/>
      <c r="B82" s="218" t="s">
        <v>235</v>
      </c>
      <c r="C82" s="194" t="s">
        <v>514</v>
      </c>
      <c r="D82" s="16"/>
      <c r="E82" s="24">
        <v>0</v>
      </c>
      <c r="F82" s="24">
        <v>0</v>
      </c>
      <c r="G82" s="24">
        <f t="shared" si="2"/>
        <v>0</v>
      </c>
      <c r="H82" s="19"/>
      <c r="I82" s="24">
        <v>0</v>
      </c>
      <c r="J82" s="24">
        <v>0</v>
      </c>
      <c r="K82" s="24">
        <f t="shared" si="3"/>
        <v>0</v>
      </c>
    </row>
    <row r="83" spans="1:11" ht="15.75">
      <c r="A83" s="1"/>
      <c r="B83" s="218" t="s">
        <v>236</v>
      </c>
      <c r="C83" s="194" t="s">
        <v>515</v>
      </c>
      <c r="D83" s="16"/>
      <c r="E83" s="24">
        <v>0</v>
      </c>
      <c r="F83" s="24">
        <v>0</v>
      </c>
      <c r="G83" s="24">
        <f t="shared" si="2"/>
        <v>0</v>
      </c>
      <c r="H83" s="19"/>
      <c r="I83" s="24">
        <v>0</v>
      </c>
      <c r="J83" s="24">
        <v>0</v>
      </c>
      <c r="K83" s="24">
        <f t="shared" si="3"/>
        <v>0</v>
      </c>
    </row>
    <row r="84" spans="1:11" ht="15.75">
      <c r="A84" s="1"/>
      <c r="B84" s="218" t="s">
        <v>237</v>
      </c>
      <c r="C84" s="194" t="s">
        <v>516</v>
      </c>
      <c r="D84" s="16"/>
      <c r="E84" s="24">
        <v>488740</v>
      </c>
      <c r="F84" s="24">
        <v>9692182</v>
      </c>
      <c r="G84" s="24">
        <f t="shared" si="2"/>
        <v>10180922</v>
      </c>
      <c r="H84" s="19"/>
      <c r="I84" s="24">
        <v>489058</v>
      </c>
      <c r="J84" s="24">
        <v>8023299</v>
      </c>
      <c r="K84" s="24">
        <f t="shared" si="3"/>
        <v>8512357</v>
      </c>
    </row>
    <row r="85" spans="1:11" ht="15.75">
      <c r="A85" s="1"/>
      <c r="B85" s="218" t="s">
        <v>238</v>
      </c>
      <c r="C85" s="194" t="s">
        <v>517</v>
      </c>
      <c r="D85" s="16"/>
      <c r="E85" s="24">
        <v>0</v>
      </c>
      <c r="F85" s="24">
        <v>0</v>
      </c>
      <c r="G85" s="24">
        <f t="shared" si="2"/>
        <v>0</v>
      </c>
      <c r="H85" s="19"/>
      <c r="I85" s="24">
        <v>0</v>
      </c>
      <c r="J85" s="24">
        <v>0</v>
      </c>
      <c r="K85" s="24">
        <f t="shared" si="3"/>
        <v>0</v>
      </c>
    </row>
    <row r="86" spans="1:11" s="106" customFormat="1" ht="16.5">
      <c r="A86" s="62"/>
      <c r="B86" s="191" t="s">
        <v>16</v>
      </c>
      <c r="C86" s="191" t="s">
        <v>518</v>
      </c>
      <c r="D86" s="104"/>
      <c r="E86" s="110">
        <f>SUM(E87:E93)</f>
        <v>182446422</v>
      </c>
      <c r="F86" s="110">
        <f>SUM(F87:F93)</f>
        <v>57009099</v>
      </c>
      <c r="G86" s="110">
        <f t="shared" si="2"/>
        <v>239455521</v>
      </c>
      <c r="H86" s="102"/>
      <c r="I86" s="110">
        <f>SUM(I87:I93)</f>
        <v>158052034</v>
      </c>
      <c r="J86" s="110">
        <f>SUM(J87:J93)</f>
        <v>45054596</v>
      </c>
      <c r="K86" s="110">
        <f t="shared" si="3"/>
        <v>203106630</v>
      </c>
    </row>
    <row r="87" spans="1:11" ht="15.75">
      <c r="A87" s="1"/>
      <c r="B87" s="219" t="s">
        <v>17</v>
      </c>
      <c r="C87" s="194" t="s">
        <v>519</v>
      </c>
      <c r="D87" s="16"/>
      <c r="E87" s="24">
        <v>80350605</v>
      </c>
      <c r="F87" s="24">
        <v>463011</v>
      </c>
      <c r="G87" s="24">
        <f>E87+F87</f>
        <v>80813616</v>
      </c>
      <c r="H87" s="19"/>
      <c r="I87" s="24">
        <v>59432194</v>
      </c>
      <c r="J87" s="24">
        <v>128592</v>
      </c>
      <c r="K87" s="24">
        <f>I87+J87</f>
        <v>59560786</v>
      </c>
    </row>
    <row r="88" spans="1:11" ht="15.75">
      <c r="A88" s="1"/>
      <c r="B88" s="218" t="s">
        <v>18</v>
      </c>
      <c r="C88" s="194" t="s">
        <v>520</v>
      </c>
      <c r="D88" s="16"/>
      <c r="E88" s="24">
        <v>763137</v>
      </c>
      <c r="F88" s="24">
        <v>490418</v>
      </c>
      <c r="G88" s="24">
        <f t="shared" si="2"/>
        <v>1253555</v>
      </c>
      <c r="H88" s="19"/>
      <c r="I88" s="24">
        <v>744854</v>
      </c>
      <c r="J88" s="24">
        <v>423272</v>
      </c>
      <c r="K88" s="24">
        <f aca="true" t="shared" si="4" ref="K88:K94">I88+J88</f>
        <v>1168126</v>
      </c>
    </row>
    <row r="89" spans="1:11" ht="15.75">
      <c r="A89" s="1"/>
      <c r="B89" s="219" t="s">
        <v>99</v>
      </c>
      <c r="C89" s="194" t="s">
        <v>521</v>
      </c>
      <c r="D89" s="16"/>
      <c r="E89" s="24">
        <v>71350</v>
      </c>
      <c r="F89" s="24">
        <v>20912</v>
      </c>
      <c r="G89" s="24">
        <f t="shared" si="2"/>
        <v>92262</v>
      </c>
      <c r="H89" s="19"/>
      <c r="I89" s="24">
        <v>68907</v>
      </c>
      <c r="J89" s="24">
        <v>28634</v>
      </c>
      <c r="K89" s="24">
        <f t="shared" si="4"/>
        <v>97541</v>
      </c>
    </row>
    <row r="90" spans="1:11" ht="15.75">
      <c r="A90" s="1"/>
      <c r="B90" s="218" t="s">
        <v>239</v>
      </c>
      <c r="C90" s="194" t="s">
        <v>522</v>
      </c>
      <c r="D90" s="16"/>
      <c r="E90" s="24">
        <v>1277</v>
      </c>
      <c r="F90" s="24">
        <v>749</v>
      </c>
      <c r="G90" s="24">
        <f t="shared" si="2"/>
        <v>2026</v>
      </c>
      <c r="H90" s="19"/>
      <c r="I90" s="24">
        <v>1277</v>
      </c>
      <c r="J90" s="24">
        <v>668</v>
      </c>
      <c r="K90" s="24">
        <f t="shared" si="4"/>
        <v>1945</v>
      </c>
    </row>
    <row r="91" spans="1:11" ht="15.75">
      <c r="A91" s="1"/>
      <c r="B91" s="218" t="s">
        <v>240</v>
      </c>
      <c r="C91" s="194" t="s">
        <v>523</v>
      </c>
      <c r="D91" s="16"/>
      <c r="E91" s="24">
        <v>72670202</v>
      </c>
      <c r="F91" s="24">
        <v>39088531</v>
      </c>
      <c r="G91" s="24">
        <f t="shared" si="2"/>
        <v>111758733</v>
      </c>
      <c r="H91" s="19"/>
      <c r="I91" s="24">
        <v>63940850</v>
      </c>
      <c r="J91" s="24">
        <v>30269306</v>
      </c>
      <c r="K91" s="24">
        <f t="shared" si="4"/>
        <v>94210156</v>
      </c>
    </row>
    <row r="92" spans="1:11" ht="15.75">
      <c r="A92" s="1"/>
      <c r="B92" s="218" t="s">
        <v>241</v>
      </c>
      <c r="C92" s="194" t="s">
        <v>524</v>
      </c>
      <c r="D92" s="16"/>
      <c r="E92" s="24">
        <v>28585435</v>
      </c>
      <c r="F92" s="24">
        <v>16926577</v>
      </c>
      <c r="G92" s="24">
        <f t="shared" si="2"/>
        <v>45512012</v>
      </c>
      <c r="H92" s="19"/>
      <c r="I92" s="24">
        <v>33858772</v>
      </c>
      <c r="J92" s="24">
        <v>14188464</v>
      </c>
      <c r="K92" s="24">
        <f t="shared" si="4"/>
        <v>48047236</v>
      </c>
    </row>
    <row r="93" spans="1:11" ht="15.75">
      <c r="A93" s="1"/>
      <c r="B93" s="218" t="s">
        <v>242</v>
      </c>
      <c r="C93" s="194" t="s">
        <v>525</v>
      </c>
      <c r="D93" s="16"/>
      <c r="E93" s="24">
        <v>4416</v>
      </c>
      <c r="F93" s="24">
        <v>18901</v>
      </c>
      <c r="G93" s="24">
        <f t="shared" si="2"/>
        <v>23317</v>
      </c>
      <c r="H93" s="19"/>
      <c r="I93" s="24">
        <v>5180</v>
      </c>
      <c r="J93" s="24">
        <v>15660</v>
      </c>
      <c r="K93" s="24">
        <f t="shared" si="4"/>
        <v>20840</v>
      </c>
    </row>
    <row r="94" spans="1:11" s="106" customFormat="1" ht="16.5">
      <c r="A94" s="62"/>
      <c r="B94" s="191" t="s">
        <v>19</v>
      </c>
      <c r="C94" s="191" t="s">
        <v>526</v>
      </c>
      <c r="D94" s="107"/>
      <c r="E94" s="110">
        <v>367805827</v>
      </c>
      <c r="F94" s="110">
        <v>89541317</v>
      </c>
      <c r="G94" s="110">
        <f t="shared" si="2"/>
        <v>457347144</v>
      </c>
      <c r="H94" s="102"/>
      <c r="I94" s="110">
        <v>347870482</v>
      </c>
      <c r="J94" s="110">
        <v>79120703</v>
      </c>
      <c r="K94" s="110">
        <f t="shared" si="4"/>
        <v>426991185</v>
      </c>
    </row>
    <row r="95" spans="1:11" s="106" customFormat="1" ht="16.5">
      <c r="A95" s="62"/>
      <c r="B95" s="62"/>
      <c r="C95" s="62"/>
      <c r="D95" s="107"/>
      <c r="E95" s="112"/>
      <c r="F95" s="112"/>
      <c r="G95" s="112"/>
      <c r="H95" s="102"/>
      <c r="I95" s="112"/>
      <c r="J95" s="112"/>
      <c r="K95" s="112"/>
    </row>
    <row r="96" spans="1:11" s="106" customFormat="1" ht="16.5">
      <c r="A96" s="62"/>
      <c r="B96" s="66"/>
      <c r="C96" s="200" t="s">
        <v>527</v>
      </c>
      <c r="D96" s="118"/>
      <c r="E96" s="113">
        <f>E76+E10</f>
        <v>683034579</v>
      </c>
      <c r="F96" s="113">
        <f>F76+F10</f>
        <v>354507091</v>
      </c>
      <c r="G96" s="113">
        <f>G76+G10</f>
        <v>1037541670</v>
      </c>
      <c r="H96" s="103"/>
      <c r="I96" s="113">
        <f>I76+I10</f>
        <v>642575211</v>
      </c>
      <c r="J96" s="113">
        <f>J76+J10</f>
        <v>302473097</v>
      </c>
      <c r="K96" s="113">
        <f>I96+J96</f>
        <v>945048308</v>
      </c>
    </row>
    <row r="97" spans="1:11" ht="13.5">
      <c r="A97" s="11"/>
      <c r="B97" s="11"/>
      <c r="C97" s="12"/>
      <c r="D97" s="21"/>
      <c r="I97" s="13"/>
      <c r="J97" s="13"/>
      <c r="K97" s="13"/>
    </row>
    <row r="98" spans="1:11" ht="15.75">
      <c r="A98" s="11"/>
      <c r="B98" s="11"/>
      <c r="C98" s="12"/>
      <c r="D98" s="21"/>
      <c r="G98" s="24"/>
      <c r="I98" s="13"/>
      <c r="J98" s="13"/>
      <c r="K98" s="13"/>
    </row>
    <row r="99" spans="1:11" ht="13.5">
      <c r="A99" s="11"/>
      <c r="B99" s="11"/>
      <c r="C99" s="12"/>
      <c r="D99" s="21"/>
      <c r="I99" s="13"/>
      <c r="J99" s="13"/>
      <c r="K99" s="13"/>
    </row>
    <row r="100" spans="1:11" ht="13.5">
      <c r="A100" s="11"/>
      <c r="B100" s="11"/>
      <c r="C100" s="12"/>
      <c r="D100" s="21"/>
      <c r="I100" s="13"/>
      <c r="J100" s="13"/>
      <c r="K100" s="13"/>
    </row>
    <row r="101" spans="1:11" ht="15.75">
      <c r="A101" s="234" t="s">
        <v>328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</row>
    <row r="102" spans="1:11" ht="13.5">
      <c r="A102" s="11"/>
      <c r="B102" s="11"/>
      <c r="C102" s="12"/>
      <c r="D102" s="21"/>
      <c r="I102" s="13"/>
      <c r="J102" s="13"/>
      <c r="K102" s="13"/>
    </row>
    <row r="103" spans="1:11" ht="13.5">
      <c r="A103" s="11"/>
      <c r="B103" s="11"/>
      <c r="C103" s="12"/>
      <c r="D103" s="21"/>
      <c r="I103" s="13"/>
      <c r="J103" s="13"/>
      <c r="K103" s="13"/>
    </row>
    <row r="104" spans="1:11" ht="13.5">
      <c r="A104" s="41"/>
      <c r="B104" s="41"/>
      <c r="C104" s="42"/>
      <c r="D104" s="43"/>
      <c r="E104" s="44"/>
      <c r="F104" s="44"/>
      <c r="G104" s="44"/>
      <c r="H104" s="44"/>
      <c r="I104" s="45"/>
      <c r="J104" s="45"/>
      <c r="K104" s="45"/>
    </row>
  </sheetData>
  <sheetProtection/>
  <mergeCells count="1">
    <mergeCell ref="A101:K101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0" customWidth="1"/>
    <col min="6" max="7" width="9.140625" style="1" customWidth="1"/>
    <col min="8" max="8" width="9.7109375" style="1" bestFit="1" customWidth="1"/>
    <col min="9" max="16384" width="9.140625" style="1" customWidth="1"/>
  </cols>
  <sheetData>
    <row r="2" spans="3:5" s="58" customFormat="1" ht="19.5">
      <c r="C2" s="168" t="s">
        <v>0</v>
      </c>
      <c r="D2" s="220"/>
      <c r="E2" s="220"/>
    </row>
    <row r="3" spans="3:5" s="58" customFormat="1" ht="19.5">
      <c r="C3" s="168" t="s">
        <v>641</v>
      </c>
      <c r="D3" s="220"/>
      <c r="E3" s="220"/>
    </row>
    <row r="4" spans="3:5" s="58" customFormat="1" ht="19.5">
      <c r="C4" s="168" t="s">
        <v>640</v>
      </c>
      <c r="D4" s="220"/>
      <c r="E4" s="220"/>
    </row>
    <row r="5" spans="3:5" ht="15.75">
      <c r="C5" s="221" t="s">
        <v>263</v>
      </c>
      <c r="D5" s="222"/>
      <c r="E5" s="222"/>
    </row>
    <row r="6" spans="3:5" ht="15.75">
      <c r="C6" s="194"/>
      <c r="D6" s="222"/>
      <c r="E6" s="222"/>
    </row>
    <row r="7" spans="3:5" s="60" customFormat="1" ht="16.5">
      <c r="C7" s="207" t="s">
        <v>528</v>
      </c>
      <c r="D7" s="223" t="s">
        <v>264</v>
      </c>
      <c r="E7" s="223" t="s">
        <v>265</v>
      </c>
    </row>
    <row r="8" spans="2:5" s="60" customFormat="1" ht="16.5">
      <c r="B8" s="61"/>
      <c r="C8" s="209"/>
      <c r="D8" s="224" t="s">
        <v>256</v>
      </c>
      <c r="E8" s="224" t="s">
        <v>259</v>
      </c>
    </row>
    <row r="10" spans="2:5" s="70" customFormat="1" ht="16.5">
      <c r="B10" s="191" t="s">
        <v>1</v>
      </c>
      <c r="C10" s="192" t="s">
        <v>529</v>
      </c>
      <c r="D10" s="134"/>
      <c r="E10" s="134"/>
    </row>
    <row r="11" spans="2:9" s="70" customFormat="1" ht="16.5">
      <c r="B11" s="191"/>
      <c r="C11" s="192" t="s">
        <v>530</v>
      </c>
      <c r="D11" s="135">
        <v>-652775</v>
      </c>
      <c r="E11" s="135">
        <v>1479656</v>
      </c>
      <c r="H11" s="109"/>
      <c r="I11" s="109"/>
    </row>
    <row r="12" spans="2:9" s="70" customFormat="1" ht="16.5">
      <c r="B12" s="191" t="s">
        <v>5</v>
      </c>
      <c r="C12" s="192" t="s">
        <v>638</v>
      </c>
      <c r="D12" s="135">
        <v>0</v>
      </c>
      <c r="E12" s="135">
        <v>0</v>
      </c>
      <c r="H12" s="109"/>
      <c r="I12" s="109"/>
    </row>
    <row r="13" spans="2:9" s="70" customFormat="1" ht="16.5">
      <c r="B13" s="191" t="s">
        <v>12</v>
      </c>
      <c r="C13" s="192" t="s">
        <v>531</v>
      </c>
      <c r="D13" s="135">
        <v>0</v>
      </c>
      <c r="E13" s="135">
        <v>0</v>
      </c>
      <c r="H13" s="109"/>
      <c r="I13" s="109"/>
    </row>
    <row r="14" spans="2:9" s="70" customFormat="1" ht="16.5">
      <c r="B14" s="191" t="s">
        <v>13</v>
      </c>
      <c r="C14" s="192" t="s">
        <v>532</v>
      </c>
      <c r="D14" s="135">
        <v>57276</v>
      </c>
      <c r="E14" s="135">
        <v>-14613</v>
      </c>
      <c r="H14" s="109"/>
      <c r="I14" s="109"/>
    </row>
    <row r="15" spans="2:9" s="70" customFormat="1" ht="16.5">
      <c r="B15" s="191" t="s">
        <v>16</v>
      </c>
      <c r="C15" s="192" t="s">
        <v>533</v>
      </c>
      <c r="D15" s="135"/>
      <c r="E15" s="135"/>
      <c r="H15" s="109"/>
      <c r="I15" s="109"/>
    </row>
    <row r="16" spans="2:9" s="70" customFormat="1" ht="16.5">
      <c r="B16" s="191"/>
      <c r="C16" s="192" t="s">
        <v>534</v>
      </c>
      <c r="D16" s="135">
        <v>15275</v>
      </c>
      <c r="E16" s="135">
        <v>16894</v>
      </c>
      <c r="H16" s="109"/>
      <c r="I16" s="109"/>
    </row>
    <row r="17" spans="2:9" s="70" customFormat="1" ht="16.5">
      <c r="B17" s="191" t="s">
        <v>19</v>
      </c>
      <c r="C17" s="192" t="s">
        <v>535</v>
      </c>
      <c r="D17" s="135"/>
      <c r="E17" s="135"/>
      <c r="H17" s="109"/>
      <c r="I17" s="109"/>
    </row>
    <row r="18" spans="2:9" s="70" customFormat="1" ht="16.5">
      <c r="B18" s="191"/>
      <c r="C18" s="192" t="s">
        <v>536</v>
      </c>
      <c r="D18" s="135">
        <v>-26805</v>
      </c>
      <c r="E18" s="135">
        <v>8030</v>
      </c>
      <c r="H18" s="109"/>
      <c r="I18" s="109"/>
    </row>
    <row r="19" spans="2:9" s="70" customFormat="1" ht="16.5">
      <c r="B19" s="191" t="s">
        <v>22</v>
      </c>
      <c r="C19" s="192" t="s">
        <v>537</v>
      </c>
      <c r="D19" s="135">
        <v>0</v>
      </c>
      <c r="E19" s="135">
        <v>0</v>
      </c>
      <c r="H19" s="109"/>
      <c r="I19" s="109"/>
    </row>
    <row r="20" spans="2:9" s="70" customFormat="1" ht="16.5">
      <c r="B20" s="191" t="s">
        <v>23</v>
      </c>
      <c r="C20" s="191" t="s">
        <v>538</v>
      </c>
      <c r="D20" s="135">
        <v>0</v>
      </c>
      <c r="E20" s="135">
        <v>0</v>
      </c>
      <c r="H20" s="109"/>
      <c r="I20" s="109"/>
    </row>
    <row r="21" spans="2:9" s="70" customFormat="1" ht="16.5">
      <c r="B21" s="191" t="s">
        <v>24</v>
      </c>
      <c r="C21" s="191" t="s">
        <v>539</v>
      </c>
      <c r="D21" s="135">
        <v>132861</v>
      </c>
      <c r="E21" s="135">
        <v>-300916</v>
      </c>
      <c r="H21" s="109"/>
      <c r="I21" s="109"/>
    </row>
    <row r="22" spans="2:9" s="70" customFormat="1" ht="16.5">
      <c r="B22" s="191" t="s">
        <v>25</v>
      </c>
      <c r="C22" s="191" t="s">
        <v>540</v>
      </c>
      <c r="D22" s="135">
        <f>+D11+D12+D13+D14+D16+D18+D19+D20+D21</f>
        <v>-474168</v>
      </c>
      <c r="E22" s="135">
        <f>+E11+E12+E13+E14+E16+E18+E19+E20+E21</f>
        <v>1189051</v>
      </c>
      <c r="H22" s="109"/>
      <c r="I22" s="109"/>
    </row>
    <row r="23" spans="2:9" s="70" customFormat="1" ht="16.5">
      <c r="B23" s="191" t="s">
        <v>26</v>
      </c>
      <c r="C23" s="191" t="s">
        <v>541</v>
      </c>
      <c r="D23" s="135">
        <f>+D24+D26+D27+D28</f>
        <v>1511882</v>
      </c>
      <c r="E23" s="135">
        <f>+E24+E26+E27+E28</f>
        <v>1611613</v>
      </c>
      <c r="H23" s="109"/>
      <c r="I23" s="109"/>
    </row>
    <row r="24" spans="2:9" ht="15.75">
      <c r="B24" s="193" t="s">
        <v>92</v>
      </c>
      <c r="C24" s="194" t="s">
        <v>542</v>
      </c>
      <c r="D24" s="136">
        <v>73860</v>
      </c>
      <c r="E24" s="136">
        <v>44123</v>
      </c>
      <c r="H24" s="109"/>
      <c r="I24" s="109"/>
    </row>
    <row r="25" spans="2:9" ht="15.75">
      <c r="B25" s="193" t="s">
        <v>93</v>
      </c>
      <c r="C25" s="194" t="s">
        <v>636</v>
      </c>
      <c r="D25" s="136"/>
      <c r="E25" s="136"/>
      <c r="H25" s="109"/>
      <c r="I25" s="109"/>
    </row>
    <row r="26" spans="2:9" ht="15.75">
      <c r="B26" s="193"/>
      <c r="C26" s="194" t="s">
        <v>637</v>
      </c>
      <c r="D26" s="136">
        <v>-12900</v>
      </c>
      <c r="E26" s="136">
        <v>-13515</v>
      </c>
      <c r="H26" s="109"/>
      <c r="I26" s="109"/>
    </row>
    <row r="27" spans="2:9" ht="15.75">
      <c r="B27" s="193" t="s">
        <v>94</v>
      </c>
      <c r="C27" s="175" t="s">
        <v>543</v>
      </c>
      <c r="D27" s="136">
        <v>0</v>
      </c>
      <c r="E27" s="136">
        <v>0</v>
      </c>
      <c r="H27" s="109"/>
      <c r="I27" s="109"/>
    </row>
    <row r="28" spans="2:9" ht="15.75">
      <c r="B28" s="193" t="s">
        <v>249</v>
      </c>
      <c r="C28" s="194" t="s">
        <v>289</v>
      </c>
      <c r="D28" s="136">
        <v>1450922</v>
      </c>
      <c r="E28" s="136">
        <v>1581005</v>
      </c>
      <c r="H28" s="109"/>
      <c r="I28" s="109"/>
    </row>
    <row r="29" spans="8:9" ht="15.75">
      <c r="H29" s="109"/>
      <c r="I29" s="109"/>
    </row>
    <row r="30" spans="2:9" ht="16.5">
      <c r="B30" s="200" t="s">
        <v>27</v>
      </c>
      <c r="C30" s="200" t="s">
        <v>544</v>
      </c>
      <c r="D30" s="138">
        <f>D22+D23</f>
        <v>1037714</v>
      </c>
      <c r="E30" s="138">
        <f>E22+E23</f>
        <v>2800664</v>
      </c>
      <c r="H30" s="109"/>
      <c r="I30" s="109"/>
    </row>
    <row r="31" spans="8:9" s="70" customFormat="1" ht="15.75">
      <c r="H31" s="109"/>
      <c r="I31" s="109"/>
    </row>
    <row r="32" spans="4:8" ht="15.75">
      <c r="D32" s="116"/>
      <c r="E32" s="19"/>
      <c r="H32" s="109"/>
    </row>
    <row r="33" spans="4:8" ht="15.75">
      <c r="D33" s="19"/>
      <c r="E33" s="19"/>
      <c r="H33" s="109"/>
    </row>
    <row r="35" spans="1:5" ht="31.5" customHeight="1">
      <c r="A35" s="236" t="s">
        <v>386</v>
      </c>
      <c r="B35" s="236"/>
      <c r="C35" s="236"/>
      <c r="D35" s="236"/>
      <c r="E35" s="236"/>
    </row>
    <row r="64" ht="15.75" customHeight="1"/>
    <row r="80" spans="1:5" ht="15.75">
      <c r="A80" s="235" t="s">
        <v>189</v>
      </c>
      <c r="B80" s="235"/>
      <c r="C80" s="235"/>
      <c r="D80" s="235"/>
      <c r="E80" s="235"/>
    </row>
    <row r="82" spans="1:5" ht="15.75">
      <c r="A82" s="39"/>
      <c r="B82" s="39"/>
      <c r="C82" s="39"/>
      <c r="D82" s="47"/>
      <c r="E82" s="47"/>
    </row>
  </sheetData>
  <sheetProtection/>
  <mergeCells count="2">
    <mergeCell ref="A80:E80"/>
    <mergeCell ref="A35:E35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75" zoomScaleNormal="60" zoomScaleSheetLayoutView="75"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1" sqref="B1"/>
    </sheetView>
  </sheetViews>
  <sheetFormatPr defaultColWidth="9.140625" defaultRowHeight="19.5" customHeight="1"/>
  <cols>
    <col min="1" max="1" width="1.8515625" style="25" customWidth="1"/>
    <col min="2" max="2" width="8.140625" style="89" customWidth="1"/>
    <col min="3" max="3" width="75.28125" style="25" customWidth="1"/>
    <col min="4" max="4" width="20.28125" style="33" bestFit="1" customWidth="1"/>
    <col min="5" max="5" width="17.140625" style="25" bestFit="1" customWidth="1"/>
    <col min="6" max="6" width="27.140625" style="25" bestFit="1" customWidth="1"/>
    <col min="7" max="7" width="17.140625" style="25" bestFit="1" customWidth="1"/>
    <col min="8" max="8" width="17.421875" style="25" customWidth="1"/>
    <col min="9" max="9" width="17.140625" style="25" bestFit="1" customWidth="1"/>
    <col min="10" max="10" width="12.7109375" style="25" bestFit="1" customWidth="1"/>
    <col min="11" max="11" width="18.8515625" style="25" bestFit="1" customWidth="1"/>
    <col min="12" max="12" width="14.28125" style="25" bestFit="1" customWidth="1"/>
    <col min="13" max="13" width="18.8515625" style="25" bestFit="1" customWidth="1"/>
    <col min="14" max="14" width="17.421875" style="25" bestFit="1" customWidth="1"/>
    <col min="15" max="16" width="23.00390625" style="25" bestFit="1" customWidth="1"/>
    <col min="17" max="17" width="24.28125" style="25" bestFit="1" customWidth="1"/>
    <col min="18" max="18" width="18.7109375" style="25" bestFit="1" customWidth="1"/>
    <col min="19" max="19" width="27.140625" style="25" bestFit="1" customWidth="1"/>
    <col min="20" max="21" width="24.28125" style="25" bestFit="1" customWidth="1"/>
    <col min="22" max="22" width="27.140625" style="25" bestFit="1" customWidth="1"/>
    <col min="23" max="23" width="9.140625" style="25" customWidth="1"/>
    <col min="24" max="24" width="10.57421875" style="25" bestFit="1" customWidth="1"/>
    <col min="25" max="16384" width="9.140625" style="25" customWidth="1"/>
  </cols>
  <sheetData>
    <row r="1" spans="2:10" s="85" customFormat="1" ht="24" customHeight="1">
      <c r="B1" s="82"/>
      <c r="C1" s="225" t="s">
        <v>0</v>
      </c>
      <c r="D1" s="83"/>
      <c r="E1" s="84"/>
      <c r="F1" s="84"/>
      <c r="G1" s="84"/>
      <c r="H1" s="84"/>
      <c r="I1" s="84"/>
      <c r="J1" s="84"/>
    </row>
    <row r="2" spans="2:13" s="85" customFormat="1" ht="19.5" customHeight="1">
      <c r="B2" s="82"/>
      <c r="C2" s="225" t="s">
        <v>545</v>
      </c>
      <c r="D2" s="86"/>
      <c r="E2" s="87"/>
      <c r="F2" s="87"/>
      <c r="G2" s="87"/>
      <c r="H2" s="87"/>
      <c r="I2" s="87"/>
      <c r="J2" s="87"/>
      <c r="K2" s="88"/>
      <c r="L2" s="88"/>
      <c r="M2" s="88"/>
    </row>
    <row r="3" spans="2:10" s="77" customFormat="1" ht="15" customHeight="1">
      <c r="B3" s="89"/>
      <c r="C3" s="90" t="s">
        <v>263</v>
      </c>
      <c r="D3" s="91"/>
      <c r="E3" s="90"/>
      <c r="F3" s="90"/>
      <c r="G3" s="92"/>
      <c r="H3" s="92"/>
      <c r="I3" s="92"/>
      <c r="J3" s="92"/>
    </row>
    <row r="4" ht="16.5"/>
    <row r="5" spans="2:22" s="94" customFormat="1" ht="75.75" customHeight="1">
      <c r="B5" s="93"/>
      <c r="D5" s="226" t="s">
        <v>546</v>
      </c>
      <c r="E5" s="226" t="s">
        <v>547</v>
      </c>
      <c r="F5" s="226" t="s">
        <v>548</v>
      </c>
      <c r="G5" s="226" t="s">
        <v>549</v>
      </c>
      <c r="H5" s="226" t="s">
        <v>368</v>
      </c>
      <c r="I5" s="226" t="s">
        <v>377</v>
      </c>
      <c r="J5" s="226" t="s">
        <v>378</v>
      </c>
      <c r="K5" s="226" t="s">
        <v>379</v>
      </c>
      <c r="L5" s="226" t="s">
        <v>550</v>
      </c>
      <c r="M5" s="226" t="s">
        <v>551</v>
      </c>
      <c r="N5" s="226" t="s">
        <v>552</v>
      </c>
      <c r="O5" s="226" t="s">
        <v>553</v>
      </c>
      <c r="P5" s="226" t="s">
        <v>554</v>
      </c>
      <c r="Q5" s="226" t="s">
        <v>555</v>
      </c>
      <c r="R5" s="226" t="s">
        <v>556</v>
      </c>
      <c r="S5" s="226" t="s">
        <v>557</v>
      </c>
      <c r="T5" s="226" t="s">
        <v>558</v>
      </c>
      <c r="U5" s="226" t="s">
        <v>384</v>
      </c>
      <c r="V5" s="226" t="s">
        <v>559</v>
      </c>
    </row>
    <row r="6" spans="2:22" ht="9" customHeight="1">
      <c r="B6" s="95"/>
      <c r="C6" s="52"/>
      <c r="D6" s="53"/>
      <c r="E6" s="51"/>
      <c r="F6" s="54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3:4" ht="9" customHeight="1">
      <c r="C7" s="27"/>
      <c r="D7" s="150"/>
    </row>
    <row r="8" spans="2:22" s="97" customFormat="1" ht="15.75" customHeight="1">
      <c r="B8" s="89"/>
      <c r="C8" s="96" t="s">
        <v>265</v>
      </c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s="97" customFormat="1" ht="15.75" customHeight="1">
      <c r="B9" s="89"/>
      <c r="C9" s="96" t="s">
        <v>259</v>
      </c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3:22" ht="9" customHeight="1">
      <c r="C10" s="28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3:22" ht="9" customHeight="1">
      <c r="C11" s="28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2:24" ht="15.75" customHeight="1">
      <c r="B12" s="98" t="s">
        <v>1</v>
      </c>
      <c r="C12" s="29" t="s">
        <v>560</v>
      </c>
      <c r="D12" s="143"/>
      <c r="E12" s="136">
        <v>4000000</v>
      </c>
      <c r="F12" s="136">
        <v>1405892</v>
      </c>
      <c r="G12" s="136">
        <v>1700000</v>
      </c>
      <c r="H12" s="136">
        <v>0</v>
      </c>
      <c r="I12" s="136">
        <v>1259069</v>
      </c>
      <c r="J12" s="136">
        <v>0</v>
      </c>
      <c r="K12" s="136">
        <v>11631754</v>
      </c>
      <c r="L12" s="136">
        <v>442620</v>
      </c>
      <c r="M12" s="136">
        <v>3077177</v>
      </c>
      <c r="N12" s="136">
        <v>209221</v>
      </c>
      <c r="O12" s="136">
        <v>-1368346</v>
      </c>
      <c r="P12" s="136">
        <v>47106</v>
      </c>
      <c r="Q12" s="136">
        <v>2729</v>
      </c>
      <c r="R12" s="136">
        <v>-272328</v>
      </c>
      <c r="S12" s="136">
        <v>0</v>
      </c>
      <c r="T12" s="144">
        <f>+SUM(E12:S12)</f>
        <v>22134894</v>
      </c>
      <c r="U12" s="136">
        <v>85</v>
      </c>
      <c r="V12" s="136">
        <f>+T12+U12</f>
        <v>22134979</v>
      </c>
      <c r="X12" s="32"/>
    </row>
    <row r="13" spans="2:22" ht="15.75" customHeight="1">
      <c r="B13" s="98" t="s">
        <v>5</v>
      </c>
      <c r="C13" s="29" t="s">
        <v>561</v>
      </c>
      <c r="D13" s="145"/>
      <c r="E13" s="136">
        <f aca="true" t="shared" si="0" ref="E13:P13">SUM(E14:E15)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>SUM(Q14:Q15)</f>
        <v>0</v>
      </c>
      <c r="R13" s="136">
        <f>SUM(R14:R15)</f>
        <v>0</v>
      </c>
      <c r="S13" s="136">
        <f>SUM(S14:S15)</f>
        <v>0</v>
      </c>
      <c r="T13" s="144">
        <f>+SUM(E13:S13)</f>
        <v>0</v>
      </c>
      <c r="U13" s="136">
        <f>SUM(U14:U15)</f>
        <v>0</v>
      </c>
      <c r="V13" s="136">
        <f>+T13+U13</f>
        <v>0</v>
      </c>
    </row>
    <row r="14" spans="2:22" ht="15.75" customHeight="1">
      <c r="B14" s="98" t="s">
        <v>6</v>
      </c>
      <c r="C14" s="29" t="s">
        <v>562</v>
      </c>
      <c r="D14" s="145"/>
      <c r="E14" s="35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44">
        <f>+SUM(E14:S14)</f>
        <v>0</v>
      </c>
      <c r="U14" s="136">
        <v>0</v>
      </c>
      <c r="V14" s="136">
        <f>+T14+U14</f>
        <v>0</v>
      </c>
    </row>
    <row r="15" spans="2:24" ht="15.75" customHeight="1">
      <c r="B15" s="98" t="s">
        <v>10</v>
      </c>
      <c r="C15" s="29" t="s">
        <v>563</v>
      </c>
      <c r="D15" s="145"/>
      <c r="E15" s="35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44">
        <f>+SUM(E15:S15)</f>
        <v>0</v>
      </c>
      <c r="U15" s="136">
        <v>0</v>
      </c>
      <c r="V15" s="136">
        <f>+T15+U15</f>
        <v>0</v>
      </c>
      <c r="X15" s="32"/>
    </row>
    <row r="16" spans="2:24" ht="15.75" customHeight="1">
      <c r="B16" s="98" t="s">
        <v>12</v>
      </c>
      <c r="C16" s="29" t="s">
        <v>564</v>
      </c>
      <c r="D16" s="80" t="s">
        <v>219</v>
      </c>
      <c r="E16" s="136">
        <f aca="true" t="shared" si="1" ref="E16:U16">+E12+E13</f>
        <v>4000000</v>
      </c>
      <c r="F16" s="136">
        <f t="shared" si="1"/>
        <v>1405892</v>
      </c>
      <c r="G16" s="136">
        <f t="shared" si="1"/>
        <v>1700000</v>
      </c>
      <c r="H16" s="136">
        <f t="shared" si="1"/>
        <v>0</v>
      </c>
      <c r="I16" s="136">
        <f t="shared" si="1"/>
        <v>1259069</v>
      </c>
      <c r="J16" s="136">
        <f t="shared" si="1"/>
        <v>0</v>
      </c>
      <c r="K16" s="136">
        <f t="shared" si="1"/>
        <v>11631754</v>
      </c>
      <c r="L16" s="136">
        <f t="shared" si="1"/>
        <v>442620</v>
      </c>
      <c r="M16" s="136">
        <f t="shared" si="1"/>
        <v>3077177</v>
      </c>
      <c r="N16" s="136">
        <f t="shared" si="1"/>
        <v>209221</v>
      </c>
      <c r="O16" s="136">
        <f t="shared" si="1"/>
        <v>-1368346</v>
      </c>
      <c r="P16" s="136">
        <f t="shared" si="1"/>
        <v>47106</v>
      </c>
      <c r="Q16" s="136">
        <f t="shared" si="1"/>
        <v>2729</v>
      </c>
      <c r="R16" s="136">
        <f t="shared" si="1"/>
        <v>-272328</v>
      </c>
      <c r="S16" s="136">
        <f t="shared" si="1"/>
        <v>0</v>
      </c>
      <c r="T16" s="136">
        <f>+SUM(E16:S16)</f>
        <v>22134894</v>
      </c>
      <c r="U16" s="136">
        <f t="shared" si="1"/>
        <v>85</v>
      </c>
      <c r="V16" s="136">
        <f>+T16+U16</f>
        <v>22134979</v>
      </c>
      <c r="X16" s="32"/>
    </row>
    <row r="17" spans="2:24" ht="15.75" customHeight="1">
      <c r="B17" s="98"/>
      <c r="C17" s="29"/>
      <c r="D17" s="145"/>
      <c r="E17" s="136"/>
      <c r="F17" s="136"/>
      <c r="G17" s="136"/>
      <c r="H17" s="136"/>
      <c r="I17" s="136"/>
      <c r="J17" s="136"/>
      <c r="K17" s="136"/>
      <c r="L17" s="136"/>
      <c r="M17" s="35"/>
      <c r="N17" s="35"/>
      <c r="O17" s="136"/>
      <c r="P17" s="136"/>
      <c r="Q17" s="136"/>
      <c r="R17" s="136"/>
      <c r="S17" s="136"/>
      <c r="T17" s="136"/>
      <c r="U17" s="136"/>
      <c r="V17" s="136"/>
      <c r="X17" s="32"/>
    </row>
    <row r="18" spans="2:24" s="68" customFormat="1" ht="15.75" customHeight="1">
      <c r="B18" s="98"/>
      <c r="C18" s="99" t="s">
        <v>565</v>
      </c>
      <c r="D18" s="146"/>
      <c r="E18" s="147"/>
      <c r="F18" s="147"/>
      <c r="G18" s="147"/>
      <c r="H18" s="147"/>
      <c r="I18" s="147"/>
      <c r="J18" s="147"/>
      <c r="K18" s="147"/>
      <c r="L18" s="147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X18" s="32"/>
    </row>
    <row r="19" spans="2:24" ht="15.75" customHeight="1">
      <c r="B19" s="98" t="s">
        <v>13</v>
      </c>
      <c r="C19" s="29" t="s">
        <v>566</v>
      </c>
      <c r="D19" s="145"/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f>+SUM(E19:S19)</f>
        <v>0</v>
      </c>
      <c r="U19" s="136">
        <v>0</v>
      </c>
      <c r="V19" s="136">
        <f>+T19+U19</f>
        <v>0</v>
      </c>
      <c r="X19" s="32"/>
    </row>
    <row r="20" spans="2:24" ht="15.75" customHeight="1">
      <c r="B20" s="98" t="s">
        <v>16</v>
      </c>
      <c r="C20" s="29" t="s">
        <v>369</v>
      </c>
      <c r="D20" s="145"/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1183725</v>
      </c>
      <c r="P20" s="136">
        <v>0</v>
      </c>
      <c r="Q20" s="136">
        <v>0</v>
      </c>
      <c r="R20" s="136">
        <v>0</v>
      </c>
      <c r="S20" s="136">
        <v>0</v>
      </c>
      <c r="T20" s="136">
        <f>+SUM(E20:S20)</f>
        <v>1183725</v>
      </c>
      <c r="U20" s="136">
        <v>0</v>
      </c>
      <c r="V20" s="136">
        <f>+T20+U20</f>
        <v>1183725</v>
      </c>
      <c r="X20" s="32"/>
    </row>
    <row r="21" spans="2:24" ht="15.75" customHeight="1">
      <c r="B21" s="98" t="s">
        <v>19</v>
      </c>
      <c r="C21" s="29" t="s">
        <v>556</v>
      </c>
      <c r="D21" s="145"/>
      <c r="E21" s="136">
        <f aca="true" t="shared" si="2" ref="E21:P21">SUM(E22:E23)</f>
        <v>0</v>
      </c>
      <c r="F21" s="136">
        <f t="shared" si="2"/>
        <v>0</v>
      </c>
      <c r="G21" s="136">
        <f t="shared" si="2"/>
        <v>0</v>
      </c>
      <c r="H21" s="136">
        <f t="shared" si="2"/>
        <v>0</v>
      </c>
      <c r="I21" s="136">
        <f t="shared" si="2"/>
        <v>0</v>
      </c>
      <c r="J21" s="136">
        <f t="shared" si="2"/>
        <v>0</v>
      </c>
      <c r="K21" s="136">
        <f t="shared" si="2"/>
        <v>0</v>
      </c>
      <c r="L21" s="136">
        <f t="shared" si="2"/>
        <v>0</v>
      </c>
      <c r="M21" s="136">
        <f t="shared" si="2"/>
        <v>0</v>
      </c>
      <c r="N21" s="136">
        <f>SUM(N22:N23)</f>
        <v>0</v>
      </c>
      <c r="O21" s="136">
        <f t="shared" si="2"/>
        <v>0</v>
      </c>
      <c r="P21" s="136">
        <f t="shared" si="2"/>
        <v>0</v>
      </c>
      <c r="Q21" s="136">
        <f>SUM(Q22:Q23)</f>
        <v>0</v>
      </c>
      <c r="R21" s="136">
        <f>SUM(R22:R23)</f>
        <v>19939</v>
      </c>
      <c r="S21" s="136">
        <f>SUM(S22:S23)</f>
        <v>0</v>
      </c>
      <c r="T21" s="136">
        <f>+SUM(E21:S21)</f>
        <v>19939</v>
      </c>
      <c r="U21" s="136">
        <f>SUM(U22:U23)</f>
        <v>0</v>
      </c>
      <c r="V21" s="136">
        <f>+T21+U21</f>
        <v>19939</v>
      </c>
      <c r="X21" s="32"/>
    </row>
    <row r="22" spans="2:24" ht="15.75" customHeight="1">
      <c r="B22" s="98" t="s">
        <v>20</v>
      </c>
      <c r="C22" s="29" t="s">
        <v>313</v>
      </c>
      <c r="D22" s="145"/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13515</v>
      </c>
      <c r="S22" s="136">
        <v>0</v>
      </c>
      <c r="T22" s="136">
        <f>+SUM(E22:S22)</f>
        <v>13515</v>
      </c>
      <c r="U22" s="136">
        <v>0</v>
      </c>
      <c r="V22" s="136">
        <f aca="true" t="shared" si="3" ref="V22:V37">+T22+U22</f>
        <v>13515</v>
      </c>
      <c r="W22" s="68"/>
      <c r="X22" s="32"/>
    </row>
    <row r="23" spans="2:24" ht="15.75" customHeight="1">
      <c r="B23" s="98" t="s">
        <v>21</v>
      </c>
      <c r="C23" s="29" t="s">
        <v>314</v>
      </c>
      <c r="D23" s="145"/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6424</v>
      </c>
      <c r="S23" s="136">
        <v>0</v>
      </c>
      <c r="T23" s="136">
        <f>+SUM(E23:S23)</f>
        <v>6424</v>
      </c>
      <c r="U23" s="136">
        <v>0</v>
      </c>
      <c r="V23" s="136">
        <f t="shared" si="3"/>
        <v>6424</v>
      </c>
      <c r="X23" s="32"/>
    </row>
    <row r="24" spans="2:24" ht="15.75" customHeight="1">
      <c r="B24" s="98" t="s">
        <v>22</v>
      </c>
      <c r="C24" s="29" t="s">
        <v>370</v>
      </c>
      <c r="D24" s="145"/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f aca="true" t="shared" si="4" ref="T24:T37">+SUM(E24:S24)</f>
        <v>0</v>
      </c>
      <c r="U24" s="136">
        <v>0</v>
      </c>
      <c r="V24" s="136">
        <f>+T24+U24</f>
        <v>0</v>
      </c>
      <c r="X24" s="32"/>
    </row>
    <row r="25" spans="2:24" ht="15.75" customHeight="1">
      <c r="B25" s="98" t="s">
        <v>23</v>
      </c>
      <c r="C25" s="29" t="s">
        <v>567</v>
      </c>
      <c r="D25" s="145"/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f t="shared" si="4"/>
        <v>0</v>
      </c>
      <c r="U25" s="136">
        <v>0</v>
      </c>
      <c r="V25" s="136">
        <f t="shared" si="3"/>
        <v>0</v>
      </c>
      <c r="X25" s="32"/>
    </row>
    <row r="26" spans="2:24" ht="15.75" customHeight="1">
      <c r="B26" s="98" t="s">
        <v>24</v>
      </c>
      <c r="C26" s="29" t="s">
        <v>373</v>
      </c>
      <c r="D26" s="145"/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1166</v>
      </c>
      <c r="R26" s="136">
        <v>0</v>
      </c>
      <c r="S26" s="136">
        <v>0</v>
      </c>
      <c r="T26" s="136">
        <f t="shared" si="4"/>
        <v>1166</v>
      </c>
      <c r="U26" s="136">
        <v>0</v>
      </c>
      <c r="V26" s="136">
        <f t="shared" si="3"/>
        <v>1166</v>
      </c>
      <c r="X26" s="32"/>
    </row>
    <row r="27" spans="2:24" ht="15.75" customHeight="1">
      <c r="B27" s="98" t="s">
        <v>25</v>
      </c>
      <c r="C27" s="29" t="s">
        <v>568</v>
      </c>
      <c r="D27" s="145"/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-14613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f t="shared" si="4"/>
        <v>-14613</v>
      </c>
      <c r="U27" s="136">
        <v>0</v>
      </c>
      <c r="V27" s="136">
        <f t="shared" si="3"/>
        <v>-14613</v>
      </c>
      <c r="X27" s="32"/>
    </row>
    <row r="28" spans="2:24" ht="15.75" customHeight="1">
      <c r="B28" s="98" t="s">
        <v>26</v>
      </c>
      <c r="C28" s="29" t="s">
        <v>569</v>
      </c>
      <c r="D28" s="145"/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f t="shared" si="4"/>
        <v>0</v>
      </c>
      <c r="U28" s="136">
        <v>0</v>
      </c>
      <c r="V28" s="136">
        <f t="shared" si="3"/>
        <v>0</v>
      </c>
      <c r="X28" s="32"/>
    </row>
    <row r="29" spans="2:24" ht="15.75" customHeight="1">
      <c r="B29" s="98" t="s">
        <v>27</v>
      </c>
      <c r="C29" s="29" t="s">
        <v>570</v>
      </c>
      <c r="D29" s="145"/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f t="shared" si="4"/>
        <v>0</v>
      </c>
      <c r="U29" s="136">
        <v>0</v>
      </c>
      <c r="V29" s="136">
        <f t="shared" si="3"/>
        <v>0</v>
      </c>
      <c r="X29" s="32"/>
    </row>
    <row r="30" spans="2:24" ht="15.75" customHeight="1">
      <c r="B30" s="98" t="s">
        <v>28</v>
      </c>
      <c r="C30" s="29" t="s">
        <v>571</v>
      </c>
      <c r="D30" s="145"/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f t="shared" si="4"/>
        <v>0</v>
      </c>
      <c r="U30" s="136">
        <v>0</v>
      </c>
      <c r="V30" s="136">
        <f t="shared" si="3"/>
        <v>0</v>
      </c>
      <c r="X30" s="32"/>
    </row>
    <row r="31" spans="2:24" ht="15.75" customHeight="1">
      <c r="B31" s="98" t="s">
        <v>29</v>
      </c>
      <c r="C31" s="29" t="s">
        <v>572</v>
      </c>
      <c r="D31" s="145"/>
      <c r="E31" s="136">
        <f>+SUM(E32:E33)</f>
        <v>0</v>
      </c>
      <c r="F31" s="136">
        <f aca="true" t="shared" si="5" ref="F31:P31">+SUM(F32:F33)</f>
        <v>0</v>
      </c>
      <c r="G31" s="136">
        <f t="shared" si="5"/>
        <v>0</v>
      </c>
      <c r="H31" s="136">
        <f t="shared" si="5"/>
        <v>0</v>
      </c>
      <c r="I31" s="136">
        <f t="shared" si="5"/>
        <v>0</v>
      </c>
      <c r="J31" s="136">
        <f t="shared" si="5"/>
        <v>0</v>
      </c>
      <c r="K31" s="136">
        <f t="shared" si="5"/>
        <v>0</v>
      </c>
      <c r="L31" s="136">
        <f t="shared" si="5"/>
        <v>0</v>
      </c>
      <c r="M31" s="136">
        <f t="shared" si="5"/>
        <v>0</v>
      </c>
      <c r="N31" s="136">
        <f>+SUM(N32:N33)</f>
        <v>0</v>
      </c>
      <c r="O31" s="136">
        <f t="shared" si="5"/>
        <v>0</v>
      </c>
      <c r="P31" s="136">
        <f t="shared" si="5"/>
        <v>0</v>
      </c>
      <c r="Q31" s="136">
        <f>+SUM(Q32:Q33)</f>
        <v>0</v>
      </c>
      <c r="R31" s="136">
        <f>+SUM(R32:R33)</f>
        <v>0</v>
      </c>
      <c r="S31" s="136">
        <f>+SUM(S32:S33)</f>
        <v>0</v>
      </c>
      <c r="T31" s="136">
        <f t="shared" si="4"/>
        <v>0</v>
      </c>
      <c r="U31" s="136">
        <f>+SUM(U32:U33)</f>
        <v>8</v>
      </c>
      <c r="V31" s="136">
        <f t="shared" si="3"/>
        <v>8</v>
      </c>
      <c r="X31" s="32"/>
    </row>
    <row r="32" spans="2:24" ht="15.75" customHeight="1">
      <c r="B32" s="98" t="s">
        <v>195</v>
      </c>
      <c r="C32" s="29" t="s">
        <v>573</v>
      </c>
      <c r="D32" s="145"/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f t="shared" si="4"/>
        <v>0</v>
      </c>
      <c r="U32" s="136">
        <v>8</v>
      </c>
      <c r="V32" s="136">
        <f t="shared" si="3"/>
        <v>8</v>
      </c>
      <c r="X32" s="32"/>
    </row>
    <row r="33" spans="2:24" ht="15.75" customHeight="1">
      <c r="B33" s="98" t="s">
        <v>196</v>
      </c>
      <c r="C33" s="29" t="s">
        <v>574</v>
      </c>
      <c r="D33" s="145"/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f t="shared" si="4"/>
        <v>0</v>
      </c>
      <c r="U33" s="136">
        <v>0</v>
      </c>
      <c r="V33" s="136">
        <f t="shared" si="3"/>
        <v>0</v>
      </c>
      <c r="X33" s="32"/>
    </row>
    <row r="34" spans="2:24" ht="15.75" customHeight="1">
      <c r="B34" s="98" t="s">
        <v>30</v>
      </c>
      <c r="C34" s="29" t="s">
        <v>575</v>
      </c>
      <c r="D34" s="145"/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f t="shared" si="4"/>
        <v>0</v>
      </c>
      <c r="U34" s="136">
        <v>0</v>
      </c>
      <c r="V34" s="136">
        <f t="shared" si="3"/>
        <v>0</v>
      </c>
      <c r="X34" s="32"/>
    </row>
    <row r="35" spans="2:24" ht="15.75" customHeight="1">
      <c r="B35" s="98" t="s">
        <v>31</v>
      </c>
      <c r="C35" s="29" t="s">
        <v>368</v>
      </c>
      <c r="D35" s="145"/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f t="shared" si="4"/>
        <v>0</v>
      </c>
      <c r="U35" s="136">
        <v>0</v>
      </c>
      <c r="V35" s="136">
        <f t="shared" si="3"/>
        <v>0</v>
      </c>
      <c r="X35" s="32"/>
    </row>
    <row r="36" spans="2:24" ht="15.75" customHeight="1">
      <c r="B36" s="98" t="s">
        <v>32</v>
      </c>
      <c r="C36" s="29" t="s">
        <v>576</v>
      </c>
      <c r="D36" s="145"/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f t="shared" si="4"/>
        <v>0</v>
      </c>
      <c r="U36" s="136">
        <v>0</v>
      </c>
      <c r="V36" s="136">
        <f t="shared" si="3"/>
        <v>0</v>
      </c>
      <c r="X36" s="32"/>
    </row>
    <row r="37" spans="2:24" ht="15.75" customHeight="1">
      <c r="B37" s="98" t="s">
        <v>33</v>
      </c>
      <c r="C37" s="29" t="s">
        <v>289</v>
      </c>
      <c r="D37" s="145"/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f t="shared" si="4"/>
        <v>0</v>
      </c>
      <c r="U37" s="136">
        <v>0</v>
      </c>
      <c r="V37" s="136">
        <f t="shared" si="3"/>
        <v>0</v>
      </c>
      <c r="X37" s="32"/>
    </row>
    <row r="38" spans="2:24" ht="15.75" customHeight="1">
      <c r="B38" s="98" t="s">
        <v>194</v>
      </c>
      <c r="C38" s="29" t="s">
        <v>383</v>
      </c>
      <c r="D38" s="145"/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1611610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f>+SUM(E38:S38)</f>
        <v>1611610</v>
      </c>
      <c r="U38" s="136">
        <v>3</v>
      </c>
      <c r="V38" s="136">
        <f>+T38+U38</f>
        <v>1611613</v>
      </c>
      <c r="X38" s="32"/>
    </row>
    <row r="39" spans="2:24" ht="15.75" customHeight="1">
      <c r="B39" s="98" t="s">
        <v>202</v>
      </c>
      <c r="C39" s="29" t="s">
        <v>577</v>
      </c>
      <c r="D39" s="145"/>
      <c r="E39" s="136">
        <f>+SUM(E40:E42)</f>
        <v>0</v>
      </c>
      <c r="F39" s="136">
        <f aca="true" t="shared" si="6" ref="F39:P39">+SUM(F40:F42)</f>
        <v>0</v>
      </c>
      <c r="G39" s="136">
        <f t="shared" si="6"/>
        <v>0</v>
      </c>
      <c r="H39" s="136">
        <f t="shared" si="6"/>
        <v>0</v>
      </c>
      <c r="I39" s="136">
        <f t="shared" si="6"/>
        <v>36399</v>
      </c>
      <c r="J39" s="136">
        <f t="shared" si="6"/>
        <v>0</v>
      </c>
      <c r="K39" s="136">
        <f t="shared" si="6"/>
        <v>2518900</v>
      </c>
      <c r="L39" s="136">
        <f t="shared" si="6"/>
        <v>2732</v>
      </c>
      <c r="M39" s="136">
        <f t="shared" si="6"/>
        <v>-3077177</v>
      </c>
      <c r="N39" s="136">
        <f>+SUM(N40:N42)</f>
        <v>51663</v>
      </c>
      <c r="O39" s="136">
        <f t="shared" si="6"/>
        <v>0</v>
      </c>
      <c r="P39" s="136">
        <f t="shared" si="6"/>
        <v>0</v>
      </c>
      <c r="Q39" s="136">
        <f>+SUM(Q40:Q42)</f>
        <v>0</v>
      </c>
      <c r="R39" s="136">
        <f>+SUM(R40:R42)</f>
        <v>0</v>
      </c>
      <c r="S39" s="136">
        <f>+SUM(S40:S42)</f>
        <v>0</v>
      </c>
      <c r="T39" s="136">
        <f>+SUM(E39:S39)</f>
        <v>-467483</v>
      </c>
      <c r="U39" s="136">
        <f>+SUM(U40:U42)</f>
        <v>0</v>
      </c>
      <c r="V39" s="136">
        <f>+T39+U39</f>
        <v>-467483</v>
      </c>
      <c r="X39" s="32"/>
    </row>
    <row r="40" spans="2:24" ht="15.75" customHeight="1">
      <c r="B40" s="98" t="s">
        <v>208</v>
      </c>
      <c r="C40" s="29" t="s">
        <v>578</v>
      </c>
      <c r="D40" s="145"/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-467483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f>+SUM(E40:S40)</f>
        <v>-467483</v>
      </c>
      <c r="U40" s="136">
        <v>0</v>
      </c>
      <c r="V40" s="136">
        <f>+T40+U40</f>
        <v>-467483</v>
      </c>
      <c r="X40" s="32"/>
    </row>
    <row r="41" spans="2:24" ht="15.75" customHeight="1">
      <c r="B41" s="98" t="s">
        <v>209</v>
      </c>
      <c r="C41" s="29" t="s">
        <v>579</v>
      </c>
      <c r="D41" s="145"/>
      <c r="E41" s="136">
        <v>0</v>
      </c>
      <c r="F41" s="136">
        <v>0</v>
      </c>
      <c r="G41" s="136">
        <v>0</v>
      </c>
      <c r="H41" s="136">
        <v>0</v>
      </c>
      <c r="I41" s="136">
        <v>36399</v>
      </c>
      <c r="J41" s="136"/>
      <c r="K41" s="136">
        <v>2518900</v>
      </c>
      <c r="L41" s="136">
        <v>2732</v>
      </c>
      <c r="M41" s="136">
        <v>-2609694</v>
      </c>
      <c r="N41" s="136">
        <v>51663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f>+SUM(E41:S41)</f>
        <v>0</v>
      </c>
      <c r="U41" s="136">
        <v>0</v>
      </c>
      <c r="V41" s="136">
        <f>+T41+U41</f>
        <v>0</v>
      </c>
      <c r="X41" s="32"/>
    </row>
    <row r="42" spans="2:22" ht="15.75" customHeight="1">
      <c r="B42" s="98" t="s">
        <v>210</v>
      </c>
      <c r="C42" s="29" t="s">
        <v>289</v>
      </c>
      <c r="D42" s="145"/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f>+SUM(E42:S42)</f>
        <v>0</v>
      </c>
      <c r="U42" s="136">
        <v>0</v>
      </c>
      <c r="V42" s="136">
        <f>+T42+U42</f>
        <v>0</v>
      </c>
    </row>
    <row r="43" spans="4:22" ht="15.75" customHeight="1">
      <c r="D43" s="5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2:24" s="68" customFormat="1" ht="16.5">
      <c r="B44" s="100"/>
      <c r="C44" s="100" t="s">
        <v>580</v>
      </c>
      <c r="D44" s="149"/>
      <c r="E44" s="138">
        <f aca="true" t="shared" si="7" ref="E44:V44">+E16+E19+E20+E21+E24+E25+E26+E27+E28+E29+E30+E34+E35+E36+E37+E39+E31+E38</f>
        <v>4000000</v>
      </c>
      <c r="F44" s="138">
        <f t="shared" si="7"/>
        <v>1405892</v>
      </c>
      <c r="G44" s="138">
        <f t="shared" si="7"/>
        <v>1700000</v>
      </c>
      <c r="H44" s="138">
        <f t="shared" si="7"/>
        <v>0</v>
      </c>
      <c r="I44" s="138">
        <f t="shared" si="7"/>
        <v>1295468</v>
      </c>
      <c r="J44" s="138">
        <f t="shared" si="7"/>
        <v>0</v>
      </c>
      <c r="K44" s="138">
        <f t="shared" si="7"/>
        <v>14150654</v>
      </c>
      <c r="L44" s="138">
        <f t="shared" si="7"/>
        <v>430739</v>
      </c>
      <c r="M44" s="138">
        <f t="shared" si="7"/>
        <v>1611610</v>
      </c>
      <c r="N44" s="138">
        <f t="shared" si="7"/>
        <v>260884</v>
      </c>
      <c r="O44" s="138">
        <f t="shared" si="7"/>
        <v>-184621</v>
      </c>
      <c r="P44" s="138">
        <f t="shared" si="7"/>
        <v>47106</v>
      </c>
      <c r="Q44" s="138">
        <f t="shared" si="7"/>
        <v>3895</v>
      </c>
      <c r="R44" s="138">
        <f t="shared" si="7"/>
        <v>-252389</v>
      </c>
      <c r="S44" s="138">
        <f t="shared" si="7"/>
        <v>0</v>
      </c>
      <c r="T44" s="138">
        <f t="shared" si="7"/>
        <v>24469238</v>
      </c>
      <c r="U44" s="138">
        <f t="shared" si="7"/>
        <v>96</v>
      </c>
      <c r="V44" s="138">
        <f t="shared" si="7"/>
        <v>24469334</v>
      </c>
      <c r="W44" s="25"/>
      <c r="X44" s="124"/>
    </row>
    <row r="45" spans="3:22" ht="16.5">
      <c r="C45" s="30"/>
      <c r="D45" s="158"/>
      <c r="E45" s="137"/>
      <c r="F45" s="137"/>
      <c r="G45" s="137"/>
      <c r="H45" s="137"/>
      <c r="I45" s="137"/>
      <c r="J45" s="137"/>
      <c r="K45" s="137"/>
      <c r="L45" s="137"/>
      <c r="M45" s="162"/>
      <c r="N45" s="162"/>
      <c r="O45" s="137"/>
      <c r="P45" s="137"/>
      <c r="Q45" s="137"/>
      <c r="R45" s="137"/>
      <c r="S45" s="137"/>
      <c r="T45" s="163"/>
      <c r="U45" s="136"/>
      <c r="V45" s="136"/>
    </row>
    <row r="46" spans="2:22" ht="15" customHeight="1">
      <c r="B46" s="98"/>
      <c r="C46" s="30"/>
      <c r="D46" s="15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</row>
    <row r="47" spans="2:22" s="96" customFormat="1" ht="15.75" customHeight="1">
      <c r="B47" s="126"/>
      <c r="C47" s="96" t="s">
        <v>264</v>
      </c>
      <c r="D47" s="13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</row>
    <row r="48" spans="2:22" s="96" customFormat="1" ht="15.75" customHeight="1">
      <c r="B48" s="126"/>
      <c r="C48" s="96" t="s">
        <v>256</v>
      </c>
      <c r="D48" s="139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64"/>
      <c r="U48" s="165"/>
      <c r="V48" s="165"/>
    </row>
    <row r="49" spans="3:22" ht="9" customHeight="1">
      <c r="C49" s="28"/>
      <c r="D49" s="141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66"/>
      <c r="U49" s="32"/>
      <c r="V49" s="32"/>
    </row>
    <row r="50" spans="3:22" ht="9" customHeight="1">
      <c r="C50" s="28"/>
      <c r="D50" s="141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66"/>
      <c r="U50" s="32"/>
      <c r="V50" s="32"/>
    </row>
    <row r="51" spans="2:22" ht="15.75" customHeight="1">
      <c r="B51" s="98" t="s">
        <v>1</v>
      </c>
      <c r="C51" s="29" t="s">
        <v>581</v>
      </c>
      <c r="D51" s="143"/>
      <c r="E51" s="136">
        <v>4000000</v>
      </c>
      <c r="F51" s="136">
        <v>1405892</v>
      </c>
      <c r="G51" s="136">
        <v>1700000</v>
      </c>
      <c r="H51" s="136">
        <v>0</v>
      </c>
      <c r="I51" s="136">
        <v>1295468</v>
      </c>
      <c r="J51" s="136">
        <v>0</v>
      </c>
      <c r="K51" s="136">
        <v>14150654</v>
      </c>
      <c r="L51" s="136">
        <v>399725</v>
      </c>
      <c r="M51" s="136">
        <v>3378639</v>
      </c>
      <c r="N51" s="136">
        <v>260884</v>
      </c>
      <c r="O51" s="136">
        <v>-270179</v>
      </c>
      <c r="P51" s="136">
        <v>47106</v>
      </c>
      <c r="Q51" s="136">
        <v>3895</v>
      </c>
      <c r="R51" s="136">
        <v>-232140</v>
      </c>
      <c r="S51" s="136">
        <v>0</v>
      </c>
      <c r="T51" s="144">
        <f>+SUM(E51:S51)</f>
        <v>26139944</v>
      </c>
      <c r="U51" s="136">
        <v>100</v>
      </c>
      <c r="V51" s="136">
        <f>+T51+U51</f>
        <v>26140044</v>
      </c>
    </row>
    <row r="52" spans="2:22" ht="9" customHeight="1">
      <c r="B52" s="98"/>
      <c r="C52" s="29"/>
      <c r="D52" s="143"/>
      <c r="E52" s="137"/>
      <c r="F52" s="137"/>
      <c r="G52" s="137"/>
      <c r="H52" s="137"/>
      <c r="I52" s="137"/>
      <c r="J52" s="137"/>
      <c r="K52" s="137"/>
      <c r="L52" s="137"/>
      <c r="M52" s="162"/>
      <c r="N52" s="162"/>
      <c r="O52" s="137"/>
      <c r="P52" s="137"/>
      <c r="Q52" s="137"/>
      <c r="R52" s="137"/>
      <c r="S52" s="137"/>
      <c r="T52" s="163"/>
      <c r="U52" s="136"/>
      <c r="V52" s="136"/>
    </row>
    <row r="53" spans="2:22" s="77" customFormat="1" ht="15.75" customHeight="1">
      <c r="B53" s="89"/>
      <c r="C53" s="99" t="s">
        <v>565</v>
      </c>
      <c r="D53" s="159"/>
      <c r="E53" s="157"/>
      <c r="F53" s="157"/>
      <c r="G53" s="157"/>
      <c r="H53" s="157"/>
      <c r="I53" s="157"/>
      <c r="J53" s="157"/>
      <c r="K53" s="157"/>
      <c r="L53" s="157"/>
      <c r="M53" s="167"/>
      <c r="N53" s="167"/>
      <c r="O53" s="167"/>
      <c r="P53" s="167"/>
      <c r="Q53" s="167"/>
      <c r="R53" s="167"/>
      <c r="S53" s="167"/>
      <c r="T53" s="164"/>
      <c r="U53" s="148"/>
      <c r="V53" s="148"/>
    </row>
    <row r="54" spans="2:22" ht="15.75" customHeight="1">
      <c r="B54" s="98" t="s">
        <v>5</v>
      </c>
      <c r="C54" s="29" t="s">
        <v>582</v>
      </c>
      <c r="D54" s="143"/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44">
        <f>+SUM(E54:S54)</f>
        <v>0</v>
      </c>
      <c r="U54" s="136">
        <v>0</v>
      </c>
      <c r="V54" s="136">
        <f>+T54+U54</f>
        <v>0</v>
      </c>
    </row>
    <row r="55" spans="2:22" ht="15.75" customHeight="1">
      <c r="B55" s="98" t="s">
        <v>12</v>
      </c>
      <c r="C55" s="29" t="s">
        <v>369</v>
      </c>
      <c r="D55" s="80" t="s">
        <v>248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35">
        <v>-522220</v>
      </c>
      <c r="P55" s="136">
        <v>0</v>
      </c>
      <c r="Q55" s="136">
        <v>0</v>
      </c>
      <c r="R55" s="136">
        <v>0</v>
      </c>
      <c r="S55" s="136">
        <v>0</v>
      </c>
      <c r="T55" s="144">
        <f>+SUM(E55:S55)</f>
        <v>-522220</v>
      </c>
      <c r="U55" s="136">
        <v>0</v>
      </c>
      <c r="V55" s="136">
        <f>+T55+U55</f>
        <v>-522220</v>
      </c>
    </row>
    <row r="56" spans="2:22" ht="15.75" customHeight="1">
      <c r="B56" s="98" t="s">
        <v>13</v>
      </c>
      <c r="C56" s="29" t="s">
        <v>556</v>
      </c>
      <c r="D56" s="63"/>
      <c r="E56" s="136">
        <f aca="true" t="shared" si="8" ref="E56:P56">SUM(E57:E58)</f>
        <v>0</v>
      </c>
      <c r="F56" s="136">
        <f t="shared" si="8"/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136">
        <f t="shared" si="8"/>
        <v>0</v>
      </c>
      <c r="M56" s="136">
        <f t="shared" si="8"/>
        <v>0</v>
      </c>
      <c r="N56" s="136">
        <f>SUM(N57:N58)</f>
        <v>0</v>
      </c>
      <c r="O56" s="136">
        <f t="shared" si="8"/>
        <v>0</v>
      </c>
      <c r="P56" s="136">
        <f t="shared" si="8"/>
        <v>0</v>
      </c>
      <c r="Q56" s="136">
        <f>SUM(Q57:Q58)</f>
        <v>0</v>
      </c>
      <c r="R56" s="136">
        <f>SUM(R57:R58)</f>
        <v>-9224</v>
      </c>
      <c r="S56" s="136">
        <f>SUM(S57:S58)</f>
        <v>0</v>
      </c>
      <c r="T56" s="144">
        <f>+SUM(E56:S56)</f>
        <v>-9224</v>
      </c>
      <c r="U56" s="136">
        <f>SUM(U57:U58)</f>
        <v>0</v>
      </c>
      <c r="V56" s="136">
        <f>+T56+U56</f>
        <v>-9224</v>
      </c>
    </row>
    <row r="57" spans="2:22" ht="15.75" customHeight="1">
      <c r="B57" s="98" t="s">
        <v>14</v>
      </c>
      <c r="C57" s="29" t="s">
        <v>313</v>
      </c>
      <c r="D57" s="143"/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52">
        <v>12220</v>
      </c>
      <c r="S57" s="136">
        <v>0</v>
      </c>
      <c r="T57" s="144">
        <f>+SUM(E57:S57)</f>
        <v>12220</v>
      </c>
      <c r="U57" s="136">
        <v>0</v>
      </c>
      <c r="V57" s="136">
        <f aca="true" t="shared" si="9" ref="V57:V77">+T57+U57</f>
        <v>12220</v>
      </c>
    </row>
    <row r="58" spans="2:22" ht="15.75" customHeight="1">
      <c r="B58" s="98" t="s">
        <v>15</v>
      </c>
      <c r="C58" s="29" t="s">
        <v>583</v>
      </c>
      <c r="D58" s="143"/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-21444</v>
      </c>
      <c r="S58" s="136">
        <v>0</v>
      </c>
      <c r="T58" s="144">
        <f>+SUM(E58:S58)</f>
        <v>-21444</v>
      </c>
      <c r="U58" s="136">
        <v>0</v>
      </c>
      <c r="V58" s="136">
        <f t="shared" si="9"/>
        <v>-21444</v>
      </c>
    </row>
    <row r="59" spans="2:22" ht="15.75" customHeight="1">
      <c r="B59" s="98" t="s">
        <v>16</v>
      </c>
      <c r="C59" s="29" t="s">
        <v>370</v>
      </c>
      <c r="D59" s="143"/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44">
        <f aca="true" t="shared" si="10" ref="T59:T77">+SUM(E59:S59)</f>
        <v>0</v>
      </c>
      <c r="U59" s="136">
        <v>0</v>
      </c>
      <c r="V59" s="136">
        <f>+T59+U59</f>
        <v>0</v>
      </c>
    </row>
    <row r="60" spans="2:22" ht="15.75" customHeight="1">
      <c r="B60" s="98" t="s">
        <v>19</v>
      </c>
      <c r="C60" s="29" t="s">
        <v>567</v>
      </c>
      <c r="D60" s="143"/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44">
        <f t="shared" si="10"/>
        <v>0</v>
      </c>
      <c r="U60" s="136">
        <v>0</v>
      </c>
      <c r="V60" s="136">
        <f t="shared" si="9"/>
        <v>0</v>
      </c>
    </row>
    <row r="61" spans="2:22" ht="15.75" customHeight="1">
      <c r="B61" s="98" t="s">
        <v>22</v>
      </c>
      <c r="C61" s="29" t="s">
        <v>373</v>
      </c>
      <c r="D61" s="143"/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35">
        <v>0</v>
      </c>
      <c r="R61" s="136">
        <v>0</v>
      </c>
      <c r="S61" s="136">
        <v>0</v>
      </c>
      <c r="T61" s="144">
        <f t="shared" si="10"/>
        <v>0</v>
      </c>
      <c r="U61" s="136">
        <v>0</v>
      </c>
      <c r="V61" s="136">
        <f t="shared" si="9"/>
        <v>0</v>
      </c>
    </row>
    <row r="62" spans="2:22" ht="15.75" customHeight="1">
      <c r="B62" s="98" t="s">
        <v>23</v>
      </c>
      <c r="C62" s="29" t="s">
        <v>568</v>
      </c>
      <c r="D62" s="143"/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57276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44">
        <f t="shared" si="10"/>
        <v>57276</v>
      </c>
      <c r="U62" s="136">
        <v>0</v>
      </c>
      <c r="V62" s="136">
        <f t="shared" si="9"/>
        <v>57276</v>
      </c>
    </row>
    <row r="63" spans="2:22" ht="15.75" customHeight="1">
      <c r="B63" s="98" t="s">
        <v>24</v>
      </c>
      <c r="C63" s="29" t="s">
        <v>584</v>
      </c>
      <c r="D63" s="143"/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44">
        <f t="shared" si="10"/>
        <v>0</v>
      </c>
      <c r="U63" s="136">
        <v>0</v>
      </c>
      <c r="V63" s="136">
        <f t="shared" si="9"/>
        <v>0</v>
      </c>
    </row>
    <row r="64" spans="2:22" ht="15.75" customHeight="1">
      <c r="B64" s="98" t="s">
        <v>25</v>
      </c>
      <c r="C64" s="29" t="s">
        <v>570</v>
      </c>
      <c r="D64" s="143"/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44">
        <f t="shared" si="10"/>
        <v>0</v>
      </c>
      <c r="U64" s="136">
        <v>0</v>
      </c>
      <c r="V64" s="136">
        <f t="shared" si="9"/>
        <v>0</v>
      </c>
    </row>
    <row r="65" spans="2:22" ht="15.75" customHeight="1">
      <c r="B65" s="98" t="s">
        <v>26</v>
      </c>
      <c r="C65" s="29" t="s">
        <v>571</v>
      </c>
      <c r="D65" s="143"/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44">
        <f t="shared" si="10"/>
        <v>0</v>
      </c>
      <c r="U65" s="136">
        <v>0</v>
      </c>
      <c r="V65" s="136">
        <f t="shared" si="9"/>
        <v>0</v>
      </c>
    </row>
    <row r="66" spans="2:22" ht="15.75" customHeight="1">
      <c r="B66" s="98" t="s">
        <v>27</v>
      </c>
      <c r="C66" s="29" t="s">
        <v>572</v>
      </c>
      <c r="D66" s="143"/>
      <c r="E66" s="136">
        <f>+SUM(E67:E68)</f>
        <v>0</v>
      </c>
      <c r="F66" s="136">
        <f aca="true" t="shared" si="11" ref="F66:P66">+SUM(F67:F68)</f>
        <v>0</v>
      </c>
      <c r="G66" s="136">
        <f t="shared" si="11"/>
        <v>0</v>
      </c>
      <c r="H66" s="136">
        <f t="shared" si="11"/>
        <v>0</v>
      </c>
      <c r="I66" s="136">
        <f t="shared" si="11"/>
        <v>0</v>
      </c>
      <c r="J66" s="136">
        <f t="shared" si="11"/>
        <v>0</v>
      </c>
      <c r="K66" s="136">
        <f t="shared" si="11"/>
        <v>0</v>
      </c>
      <c r="L66" s="136">
        <f t="shared" si="11"/>
        <v>0</v>
      </c>
      <c r="M66" s="136">
        <f t="shared" si="11"/>
        <v>0</v>
      </c>
      <c r="N66" s="136">
        <f>+SUM(N67:N68)</f>
        <v>0</v>
      </c>
      <c r="O66" s="136">
        <f t="shared" si="11"/>
        <v>0</v>
      </c>
      <c r="P66" s="136">
        <f t="shared" si="11"/>
        <v>0</v>
      </c>
      <c r="Q66" s="136">
        <f>+SUM(Q67:Q68)</f>
        <v>0</v>
      </c>
      <c r="R66" s="136">
        <f>+SUM(R67:R68)</f>
        <v>0</v>
      </c>
      <c r="S66" s="136">
        <f>+SUM(S67:S68)</f>
        <v>0</v>
      </c>
      <c r="T66" s="144">
        <f t="shared" si="10"/>
        <v>0</v>
      </c>
      <c r="U66" s="136">
        <f>+SUM(U67:U68)</f>
        <v>10</v>
      </c>
      <c r="V66" s="136">
        <f t="shared" si="9"/>
        <v>10</v>
      </c>
    </row>
    <row r="67" spans="2:22" ht="15.75" customHeight="1">
      <c r="B67" s="98" t="s">
        <v>76</v>
      </c>
      <c r="C67" s="29" t="s">
        <v>573</v>
      </c>
      <c r="D67" s="143"/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44">
        <f t="shared" si="10"/>
        <v>0</v>
      </c>
      <c r="U67" s="136">
        <v>10</v>
      </c>
      <c r="V67" s="136">
        <f t="shared" si="9"/>
        <v>10</v>
      </c>
    </row>
    <row r="68" spans="2:22" ht="15.75" customHeight="1">
      <c r="B68" s="98" t="s">
        <v>77</v>
      </c>
      <c r="C68" s="29" t="s">
        <v>574</v>
      </c>
      <c r="D68" s="143"/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0</v>
      </c>
      <c r="T68" s="144">
        <f t="shared" si="10"/>
        <v>0</v>
      </c>
      <c r="U68" s="136">
        <v>0</v>
      </c>
      <c r="V68" s="136">
        <f t="shared" si="9"/>
        <v>0</v>
      </c>
    </row>
    <row r="69" spans="2:22" ht="15.75" customHeight="1">
      <c r="B69" s="98" t="s">
        <v>28</v>
      </c>
      <c r="C69" s="29" t="s">
        <v>575</v>
      </c>
      <c r="D69" s="143"/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44">
        <f t="shared" si="10"/>
        <v>0</v>
      </c>
      <c r="U69" s="136">
        <v>0</v>
      </c>
      <c r="V69" s="136">
        <f t="shared" si="9"/>
        <v>0</v>
      </c>
    </row>
    <row r="70" spans="2:22" ht="15.75" customHeight="1">
      <c r="B70" s="98" t="s">
        <v>29</v>
      </c>
      <c r="C70" s="29" t="s">
        <v>368</v>
      </c>
      <c r="D70" s="143"/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44">
        <f t="shared" si="10"/>
        <v>0</v>
      </c>
      <c r="U70" s="136">
        <v>0</v>
      </c>
      <c r="V70" s="136">
        <f t="shared" si="9"/>
        <v>0</v>
      </c>
    </row>
    <row r="71" spans="2:22" ht="15.75" customHeight="1">
      <c r="B71" s="98" t="s">
        <v>30</v>
      </c>
      <c r="C71" s="29" t="s">
        <v>576</v>
      </c>
      <c r="D71" s="143"/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44">
        <f t="shared" si="10"/>
        <v>0</v>
      </c>
      <c r="U71" s="136">
        <v>0</v>
      </c>
      <c r="V71" s="136">
        <f t="shared" si="9"/>
        <v>0</v>
      </c>
    </row>
    <row r="72" spans="2:22" ht="15.75" customHeight="1">
      <c r="B72" s="98" t="s">
        <v>31</v>
      </c>
      <c r="C72" s="29" t="s">
        <v>585</v>
      </c>
      <c r="D72" s="143"/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44">
        <f t="shared" si="10"/>
        <v>0</v>
      </c>
      <c r="U72" s="136">
        <v>0</v>
      </c>
      <c r="V72" s="136">
        <f t="shared" si="9"/>
        <v>0</v>
      </c>
    </row>
    <row r="73" spans="2:22" ht="15.75" customHeight="1">
      <c r="B73" s="98" t="s">
        <v>32</v>
      </c>
      <c r="C73" s="29" t="s">
        <v>383</v>
      </c>
      <c r="D73" s="143"/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52">
        <v>1511878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44">
        <f t="shared" si="10"/>
        <v>1511878</v>
      </c>
      <c r="U73" s="136">
        <v>4</v>
      </c>
      <c r="V73" s="136">
        <f t="shared" si="9"/>
        <v>1511882</v>
      </c>
    </row>
    <row r="74" spans="2:22" ht="15.75" customHeight="1">
      <c r="B74" s="98" t="s">
        <v>33</v>
      </c>
      <c r="C74" s="29" t="s">
        <v>577</v>
      </c>
      <c r="D74" s="63"/>
      <c r="E74" s="136">
        <f>+SUM(E75:E77)</f>
        <v>0</v>
      </c>
      <c r="F74" s="136">
        <f aca="true" t="shared" si="12" ref="F74:P74">+SUM(F75:F77)</f>
        <v>0</v>
      </c>
      <c r="G74" s="136">
        <f t="shared" si="12"/>
        <v>0</v>
      </c>
      <c r="H74" s="136">
        <f t="shared" si="12"/>
        <v>0</v>
      </c>
      <c r="I74" s="136">
        <f t="shared" si="12"/>
        <v>40843</v>
      </c>
      <c r="J74" s="136">
        <f t="shared" si="12"/>
        <v>0</v>
      </c>
      <c r="K74" s="136">
        <f t="shared" si="12"/>
        <v>2621742</v>
      </c>
      <c r="L74" s="136">
        <f t="shared" si="12"/>
        <v>4505</v>
      </c>
      <c r="M74" s="136">
        <f t="shared" si="12"/>
        <v>-3378639</v>
      </c>
      <c r="N74" s="136">
        <f>+SUM(N75:N77)</f>
        <v>141949</v>
      </c>
      <c r="O74" s="136">
        <f t="shared" si="12"/>
        <v>0</v>
      </c>
      <c r="P74" s="136">
        <f t="shared" si="12"/>
        <v>0</v>
      </c>
      <c r="Q74" s="136">
        <f>+SUM(Q75:Q77)</f>
        <v>0</v>
      </c>
      <c r="R74" s="136">
        <f>+SUM(R75:R77)</f>
        <v>0</v>
      </c>
      <c r="S74" s="136">
        <f>+SUM(S75:S77)</f>
        <v>0</v>
      </c>
      <c r="T74" s="144">
        <f t="shared" si="10"/>
        <v>-569600</v>
      </c>
      <c r="U74" s="136">
        <f>+SUM(U75:U77)</f>
        <v>0</v>
      </c>
      <c r="V74" s="136">
        <f t="shared" si="9"/>
        <v>-569600</v>
      </c>
    </row>
    <row r="75" spans="2:22" ht="15.75" customHeight="1">
      <c r="B75" s="98" t="s">
        <v>157</v>
      </c>
      <c r="C75" s="29" t="s">
        <v>578</v>
      </c>
      <c r="D75" s="143"/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35">
        <v>-569600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44">
        <f t="shared" si="10"/>
        <v>-569600</v>
      </c>
      <c r="U75" s="136">
        <v>0</v>
      </c>
      <c r="V75" s="136">
        <f t="shared" si="9"/>
        <v>-569600</v>
      </c>
    </row>
    <row r="76" spans="2:22" ht="15.75" customHeight="1">
      <c r="B76" s="98" t="s">
        <v>158</v>
      </c>
      <c r="C76" s="29" t="s">
        <v>579</v>
      </c>
      <c r="D76" s="143"/>
      <c r="E76" s="136">
        <v>0</v>
      </c>
      <c r="F76" s="136">
        <v>0</v>
      </c>
      <c r="G76" s="136">
        <v>0</v>
      </c>
      <c r="H76" s="136">
        <v>0</v>
      </c>
      <c r="I76" s="136">
        <v>40843</v>
      </c>
      <c r="J76" s="136"/>
      <c r="K76" s="136">
        <v>2621742</v>
      </c>
      <c r="L76" s="136">
        <v>4505</v>
      </c>
      <c r="M76" s="35">
        <v>-2809039</v>
      </c>
      <c r="N76" s="136">
        <v>141949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44">
        <f t="shared" si="10"/>
        <v>0</v>
      </c>
      <c r="U76" s="136">
        <v>0</v>
      </c>
      <c r="V76" s="136">
        <f t="shared" si="9"/>
        <v>0</v>
      </c>
    </row>
    <row r="77" spans="2:22" ht="15.75" customHeight="1">
      <c r="B77" s="98" t="s">
        <v>198</v>
      </c>
      <c r="C77" s="29" t="s">
        <v>289</v>
      </c>
      <c r="D77" s="143"/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44">
        <f t="shared" si="10"/>
        <v>0</v>
      </c>
      <c r="U77" s="136">
        <v>0</v>
      </c>
      <c r="V77" s="136">
        <f t="shared" si="9"/>
        <v>0</v>
      </c>
    </row>
    <row r="78" spans="3:22" ht="16.5">
      <c r="C78" s="29"/>
      <c r="D78" s="143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63"/>
      <c r="U78" s="136"/>
      <c r="V78" s="136"/>
    </row>
    <row r="79" spans="2:22" ht="16.5">
      <c r="B79" s="98"/>
      <c r="C79" s="127"/>
      <c r="D79" s="143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63"/>
      <c r="U79" s="136"/>
      <c r="V79" s="136"/>
    </row>
    <row r="80" spans="2:23" s="68" customFormat="1" ht="16.5">
      <c r="B80" s="100"/>
      <c r="C80" s="100" t="s">
        <v>586</v>
      </c>
      <c r="D80" s="149"/>
      <c r="E80" s="138">
        <f aca="true" t="shared" si="13" ref="E80:V80">+E51+E54+E55+E56+E59+E60+E61+E62+E63+E64+E65+E69+E70+E71+E72+E74+E66+E73</f>
        <v>4000000</v>
      </c>
      <c r="F80" s="138">
        <f t="shared" si="13"/>
        <v>1405892</v>
      </c>
      <c r="G80" s="138">
        <f t="shared" si="13"/>
        <v>1700000</v>
      </c>
      <c r="H80" s="138">
        <f t="shared" si="13"/>
        <v>0</v>
      </c>
      <c r="I80" s="138">
        <f t="shared" si="13"/>
        <v>1336311</v>
      </c>
      <c r="J80" s="138">
        <f t="shared" si="13"/>
        <v>0</v>
      </c>
      <c r="K80" s="138">
        <f t="shared" si="13"/>
        <v>16772396</v>
      </c>
      <c r="L80" s="138">
        <f t="shared" si="13"/>
        <v>461506</v>
      </c>
      <c r="M80" s="138">
        <f>+M51+M54+M55+M56+M59+M60+M61+M62+M63+M64+M65+M69+M70+M71+M72+M74+M66+M73</f>
        <v>1511878</v>
      </c>
      <c r="N80" s="138">
        <f>+N51+N54+N55+N56+N59+N60+N61+N62+N63+N64+N65+N69+N70+N71+N72+N74+N66+N73</f>
        <v>402833</v>
      </c>
      <c r="O80" s="138">
        <f t="shared" si="13"/>
        <v>-792399</v>
      </c>
      <c r="P80" s="138">
        <f t="shared" si="13"/>
        <v>47106</v>
      </c>
      <c r="Q80" s="138">
        <f t="shared" si="13"/>
        <v>3895</v>
      </c>
      <c r="R80" s="138">
        <f t="shared" si="13"/>
        <v>-241364</v>
      </c>
      <c r="S80" s="138">
        <f t="shared" si="13"/>
        <v>0</v>
      </c>
      <c r="T80" s="160">
        <f t="shared" si="13"/>
        <v>26608054</v>
      </c>
      <c r="U80" s="138">
        <f t="shared" si="13"/>
        <v>114</v>
      </c>
      <c r="V80" s="138">
        <f t="shared" si="13"/>
        <v>26608168</v>
      </c>
      <c r="W80" s="25"/>
    </row>
    <row r="81" spans="3:22" ht="7.5" customHeight="1">
      <c r="C81" s="30"/>
      <c r="D81" s="141"/>
      <c r="E81" s="230"/>
      <c r="F81" s="230"/>
      <c r="G81" s="230"/>
      <c r="H81" s="230"/>
      <c r="I81" s="230"/>
      <c r="J81" s="230"/>
      <c r="K81" s="231"/>
      <c r="L81" s="231"/>
      <c r="M81" s="231"/>
      <c r="N81" s="231"/>
      <c r="O81" s="230"/>
      <c r="P81" s="230"/>
      <c r="Q81" s="230"/>
      <c r="R81" s="230"/>
      <c r="S81" s="230"/>
      <c r="T81" s="230"/>
      <c r="U81" s="230"/>
      <c r="V81" s="230"/>
    </row>
    <row r="82" ht="19.5" customHeight="1">
      <c r="B82" s="25" t="s">
        <v>387</v>
      </c>
    </row>
    <row r="83" spans="2:22" ht="7.5" customHeight="1">
      <c r="B83" s="114"/>
      <c r="E83" s="32"/>
      <c r="F83" s="32"/>
      <c r="G83" s="32"/>
      <c r="H83" s="32"/>
      <c r="I83" s="32"/>
      <c r="J83" s="32"/>
      <c r="K83" s="32"/>
      <c r="L83" s="32"/>
      <c r="M83" s="32"/>
      <c r="N83" s="32"/>
      <c r="V83" s="31"/>
    </row>
    <row r="84" spans="2:22" ht="19.5" customHeight="1">
      <c r="B84" s="237" t="s">
        <v>328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ht="19.5" customHeight="1">
      <c r="A85" s="50"/>
      <c r="B85" s="101"/>
      <c r="C85" s="51"/>
      <c r="D85" s="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1" r:id="rId1"/>
  <headerFooter alignWithMargins="0">
    <oddFooter xml:space="preserve">&amp;C&amp;"Times New Roman,Normal"&amp;14 
&amp;16
&amp;"DINPro-Medium,Regular"8&amp;R&amp;"DINPro-Medium,Italic"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9.140625" defaultRowHeight="12.75"/>
  <cols>
    <col min="1" max="1" width="1.421875" style="26" customWidth="1"/>
    <col min="2" max="2" width="9.140625" style="26" customWidth="1"/>
    <col min="3" max="3" width="88.57421875" style="26" customWidth="1"/>
    <col min="4" max="4" width="17.8515625" style="26" customWidth="1"/>
    <col min="5" max="5" width="21.8515625" style="25" customWidth="1"/>
    <col min="6" max="6" width="23.7109375" style="26" customWidth="1"/>
    <col min="7" max="9" width="9.140625" style="26" customWidth="1"/>
    <col min="10" max="10" width="10.28125" style="26" bestFit="1" customWidth="1"/>
    <col min="11" max="16384" width="9.140625" style="26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58" customFormat="1" ht="18.75" customHeight="1">
      <c r="B2" s="168" t="s">
        <v>0</v>
      </c>
      <c r="C2" s="169"/>
      <c r="D2" s="56"/>
      <c r="E2" s="56"/>
      <c r="F2" s="56"/>
    </row>
    <row r="3" spans="2:6" s="58" customFormat="1" ht="18.75" customHeight="1">
      <c r="B3" s="171" t="s">
        <v>587</v>
      </c>
      <c r="C3" s="172"/>
      <c r="F3" s="69"/>
    </row>
    <row r="4" spans="1:6" s="73" customFormat="1" ht="18.75" customHeight="1">
      <c r="A4" s="70"/>
      <c r="B4" s="174" t="s">
        <v>263</v>
      </c>
      <c r="C4" s="174"/>
      <c r="D4" s="70"/>
      <c r="E4" s="71"/>
      <c r="F4" s="72"/>
    </row>
    <row r="5" spans="1:6" s="3" customFormat="1" ht="18.75" customHeight="1">
      <c r="A5" s="1"/>
      <c r="B5" s="1"/>
      <c r="C5" s="1"/>
      <c r="D5" s="18"/>
      <c r="E5" s="4"/>
      <c r="F5" s="4"/>
    </row>
    <row r="6" spans="1:6" s="75" customFormat="1" ht="18.75" customHeight="1">
      <c r="A6" s="74"/>
      <c r="B6" s="74"/>
      <c r="C6" s="74"/>
      <c r="D6" s="227" t="s">
        <v>267</v>
      </c>
      <c r="E6" s="208" t="s">
        <v>264</v>
      </c>
      <c r="F6" s="184" t="s">
        <v>265</v>
      </c>
    </row>
    <row r="7" spans="1:6" s="75" customFormat="1" ht="18.75" customHeight="1">
      <c r="A7" s="74"/>
      <c r="B7" s="76"/>
      <c r="C7" s="76"/>
      <c r="D7" s="228" t="s">
        <v>268</v>
      </c>
      <c r="E7" s="229" t="s">
        <v>256</v>
      </c>
      <c r="F7" s="229" t="s">
        <v>259</v>
      </c>
    </row>
    <row r="8" spans="1:6" ht="18.75" customHeight="1">
      <c r="A8" s="25"/>
      <c r="B8" s="25"/>
      <c r="C8" s="25"/>
      <c r="D8" s="132"/>
      <c r="E8" s="32"/>
      <c r="F8" s="32"/>
    </row>
    <row r="9" spans="1:6" s="78" customFormat="1" ht="16.5">
      <c r="A9" s="77"/>
      <c r="B9" s="68" t="s">
        <v>100</v>
      </c>
      <c r="C9" s="68" t="s">
        <v>588</v>
      </c>
      <c r="D9" s="133"/>
      <c r="E9" s="148"/>
      <c r="F9" s="151"/>
    </row>
    <row r="10" spans="1:6" ht="12.75" customHeight="1">
      <c r="A10" s="25"/>
      <c r="B10" s="68"/>
      <c r="C10" s="34"/>
      <c r="D10" s="128"/>
      <c r="E10" s="35"/>
      <c r="F10" s="32"/>
    </row>
    <row r="11" spans="1:10" ht="16.5">
      <c r="A11" s="25"/>
      <c r="B11" s="79" t="s">
        <v>2</v>
      </c>
      <c r="C11" s="25" t="s">
        <v>589</v>
      </c>
      <c r="D11" s="128"/>
      <c r="E11" s="152">
        <f>SUM(E13:E21)</f>
        <v>1486864</v>
      </c>
      <c r="F11" s="152">
        <f>SUM(F13:F21)</f>
        <v>4530160</v>
      </c>
      <c r="J11" s="125"/>
    </row>
    <row r="12" spans="1:10" ht="12.75" customHeight="1">
      <c r="A12" s="25"/>
      <c r="B12" s="68"/>
      <c r="C12" s="25"/>
      <c r="D12" s="128"/>
      <c r="E12" s="35"/>
      <c r="F12" s="35"/>
      <c r="J12" s="125"/>
    </row>
    <row r="13" spans="1:10" ht="16.5">
      <c r="A13" s="25"/>
      <c r="B13" s="79" t="s">
        <v>38</v>
      </c>
      <c r="C13" s="25" t="s">
        <v>590</v>
      </c>
      <c r="D13" s="128"/>
      <c r="E13" s="35">
        <v>7670831</v>
      </c>
      <c r="F13" s="35">
        <v>7768804</v>
      </c>
      <c r="J13" s="125"/>
    </row>
    <row r="14" spans="1:10" ht="16.5">
      <c r="A14" s="25"/>
      <c r="B14" s="79" t="s">
        <v>39</v>
      </c>
      <c r="C14" s="25" t="s">
        <v>591</v>
      </c>
      <c r="D14" s="128"/>
      <c r="E14" s="35">
        <v>-3816051</v>
      </c>
      <c r="F14" s="35">
        <v>-3714085</v>
      </c>
      <c r="J14" s="125"/>
    </row>
    <row r="15" spans="1:10" ht="16.5">
      <c r="A15" s="25"/>
      <c r="B15" s="79" t="s">
        <v>40</v>
      </c>
      <c r="C15" s="25" t="s">
        <v>592</v>
      </c>
      <c r="D15" s="128"/>
      <c r="E15" s="35">
        <v>2264</v>
      </c>
      <c r="F15" s="35">
        <v>1381</v>
      </c>
      <c r="J15" s="125"/>
    </row>
    <row r="16" spans="1:10" ht="16.5">
      <c r="A16" s="25"/>
      <c r="B16" s="79" t="s">
        <v>41</v>
      </c>
      <c r="C16" s="25" t="s">
        <v>593</v>
      </c>
      <c r="D16" s="128"/>
      <c r="E16" s="35">
        <v>1375547</v>
      </c>
      <c r="F16" s="35">
        <v>1312746</v>
      </c>
      <c r="J16" s="125"/>
    </row>
    <row r="17" spans="1:10" ht="16.5">
      <c r="A17" s="25"/>
      <c r="B17" s="79" t="s">
        <v>101</v>
      </c>
      <c r="C17" s="25" t="s">
        <v>594</v>
      </c>
      <c r="D17" s="128"/>
      <c r="E17" s="35">
        <v>-171645</v>
      </c>
      <c r="F17" s="35">
        <v>195645</v>
      </c>
      <c r="J17" s="125"/>
    </row>
    <row r="18" spans="1:10" ht="16.5">
      <c r="A18" s="25"/>
      <c r="B18" s="79" t="s">
        <v>102</v>
      </c>
      <c r="C18" s="25" t="s">
        <v>595</v>
      </c>
      <c r="D18" s="128"/>
      <c r="E18" s="35">
        <v>340689</v>
      </c>
      <c r="F18" s="35">
        <v>293599</v>
      </c>
      <c r="J18" s="125"/>
    </row>
    <row r="19" spans="1:10" ht="16.5">
      <c r="A19" s="25"/>
      <c r="B19" s="79" t="s">
        <v>103</v>
      </c>
      <c r="C19" s="25" t="s">
        <v>596</v>
      </c>
      <c r="D19" s="128"/>
      <c r="E19" s="35">
        <v>-1954570</v>
      </c>
      <c r="F19" s="35">
        <v>-1620387</v>
      </c>
      <c r="J19" s="125"/>
    </row>
    <row r="20" spans="1:10" ht="16.5">
      <c r="A20" s="25"/>
      <c r="B20" s="79" t="s">
        <v>104</v>
      </c>
      <c r="C20" s="25" t="s">
        <v>597</v>
      </c>
      <c r="D20" s="128"/>
      <c r="E20" s="35">
        <v>-518358</v>
      </c>
      <c r="F20" s="35">
        <v>-525190</v>
      </c>
      <c r="J20" s="125"/>
    </row>
    <row r="21" spans="1:10" ht="16.5">
      <c r="A21" s="25"/>
      <c r="B21" s="79" t="s">
        <v>105</v>
      </c>
      <c r="C21" s="25" t="s">
        <v>289</v>
      </c>
      <c r="D21" s="63"/>
      <c r="E21" s="35">
        <v>-1441843</v>
      </c>
      <c r="F21" s="35">
        <v>817647</v>
      </c>
      <c r="J21" s="125"/>
    </row>
    <row r="22" spans="1:10" ht="12.75" customHeight="1">
      <c r="A22" s="25"/>
      <c r="B22" s="77"/>
      <c r="C22" s="25"/>
      <c r="D22" s="128"/>
      <c r="E22" s="35"/>
      <c r="F22" s="35"/>
      <c r="J22" s="125"/>
    </row>
    <row r="23" spans="1:10" ht="16.5">
      <c r="A23" s="25"/>
      <c r="B23" s="79" t="s">
        <v>3</v>
      </c>
      <c r="C23" s="25" t="s">
        <v>598</v>
      </c>
      <c r="D23" s="128"/>
      <c r="E23" s="152">
        <f>SUM(E25:E34)</f>
        <v>486139</v>
      </c>
      <c r="F23" s="152">
        <f>SUM(F25:F34)</f>
        <v>-2456016</v>
      </c>
      <c r="J23" s="125"/>
    </row>
    <row r="24" spans="1:10" ht="12.75" customHeight="1">
      <c r="A24" s="25"/>
      <c r="B24" s="77"/>
      <c r="C24" s="25"/>
      <c r="D24" s="128"/>
      <c r="E24" s="153"/>
      <c r="F24" s="153"/>
      <c r="J24" s="125"/>
    </row>
    <row r="25" spans="1:10" ht="16.5">
      <c r="A25" s="25"/>
      <c r="B25" s="79" t="s">
        <v>106</v>
      </c>
      <c r="C25" s="25" t="s">
        <v>599</v>
      </c>
      <c r="D25" s="128"/>
      <c r="E25" s="35">
        <v>16133</v>
      </c>
      <c r="F25" s="35">
        <v>39891</v>
      </c>
      <c r="J25" s="125"/>
    </row>
    <row r="26" spans="1:10" ht="16.5">
      <c r="A26" s="25"/>
      <c r="B26" s="79" t="s">
        <v>107</v>
      </c>
      <c r="C26" s="25" t="s">
        <v>600</v>
      </c>
      <c r="D26" s="128"/>
      <c r="E26" s="35">
        <v>0</v>
      </c>
      <c r="F26" s="35">
        <v>0</v>
      </c>
      <c r="J26" s="125"/>
    </row>
    <row r="27" spans="1:10" ht="16.5">
      <c r="A27" s="25"/>
      <c r="B27" s="79" t="s">
        <v>108</v>
      </c>
      <c r="C27" s="25" t="s">
        <v>601</v>
      </c>
      <c r="D27" s="128"/>
      <c r="E27" s="35">
        <v>420443</v>
      </c>
      <c r="F27" s="35">
        <v>947092</v>
      </c>
      <c r="J27" s="125"/>
    </row>
    <row r="28" spans="1:10" ht="16.5">
      <c r="A28" s="25"/>
      <c r="B28" s="79" t="s">
        <v>109</v>
      </c>
      <c r="C28" s="25" t="s">
        <v>602</v>
      </c>
      <c r="D28" s="128"/>
      <c r="E28" s="35">
        <v>-10572453</v>
      </c>
      <c r="F28" s="35">
        <v>-9713761</v>
      </c>
      <c r="J28" s="125"/>
    </row>
    <row r="29" spans="1:10" ht="16.5">
      <c r="A29" s="25"/>
      <c r="B29" s="81" t="s">
        <v>110</v>
      </c>
      <c r="C29" s="25" t="s">
        <v>603</v>
      </c>
      <c r="D29" s="128"/>
      <c r="E29" s="35">
        <v>-3758797</v>
      </c>
      <c r="F29" s="35">
        <v>-2997830</v>
      </c>
      <c r="J29" s="125"/>
    </row>
    <row r="30" spans="1:10" ht="16.5">
      <c r="A30" s="25"/>
      <c r="B30" s="79" t="s">
        <v>111</v>
      </c>
      <c r="C30" s="25" t="s">
        <v>604</v>
      </c>
      <c r="D30" s="128"/>
      <c r="E30" s="35">
        <v>-4296173</v>
      </c>
      <c r="F30" s="35">
        <v>1864662</v>
      </c>
      <c r="J30" s="125"/>
    </row>
    <row r="31" spans="1:10" ht="16.5">
      <c r="A31" s="25"/>
      <c r="B31" s="79" t="s">
        <v>112</v>
      </c>
      <c r="C31" s="25" t="s">
        <v>605</v>
      </c>
      <c r="D31" s="128"/>
      <c r="E31" s="35">
        <v>14969648</v>
      </c>
      <c r="F31" s="35">
        <v>6417441</v>
      </c>
      <c r="J31" s="125"/>
    </row>
    <row r="32" spans="1:10" ht="16.5">
      <c r="A32" s="25"/>
      <c r="B32" s="79" t="s">
        <v>113</v>
      </c>
      <c r="C32" s="25" t="s">
        <v>606</v>
      </c>
      <c r="D32" s="128"/>
      <c r="E32" s="35">
        <v>2640575</v>
      </c>
      <c r="F32" s="35">
        <v>62442</v>
      </c>
      <c r="J32" s="125"/>
    </row>
    <row r="33" spans="1:10" ht="16.5">
      <c r="A33" s="25"/>
      <c r="B33" s="79" t="s">
        <v>114</v>
      </c>
      <c r="C33" s="25" t="s">
        <v>607</v>
      </c>
      <c r="D33" s="128"/>
      <c r="E33" s="35">
        <v>0</v>
      </c>
      <c r="F33" s="35">
        <v>0</v>
      </c>
      <c r="J33" s="125"/>
    </row>
    <row r="34" spans="1:10" ht="16.5">
      <c r="A34" s="25"/>
      <c r="B34" s="79" t="s">
        <v>182</v>
      </c>
      <c r="C34" s="25" t="s">
        <v>608</v>
      </c>
      <c r="D34" s="63"/>
      <c r="E34" s="35">
        <v>1066763</v>
      </c>
      <c r="F34" s="35">
        <v>924047</v>
      </c>
      <c r="J34" s="125"/>
    </row>
    <row r="35" spans="1:10" ht="12.75" customHeight="1">
      <c r="A35" s="25"/>
      <c r="B35" s="68"/>
      <c r="C35" s="25"/>
      <c r="D35" s="25"/>
      <c r="E35" s="32"/>
      <c r="F35" s="32"/>
      <c r="J35" s="125"/>
    </row>
    <row r="36" spans="1:10" ht="16.5">
      <c r="A36" s="25"/>
      <c r="B36" s="68" t="s">
        <v>1</v>
      </c>
      <c r="C36" s="25" t="s">
        <v>609</v>
      </c>
      <c r="D36" s="128"/>
      <c r="E36" s="152">
        <f>E11+E23</f>
        <v>1973003</v>
      </c>
      <c r="F36" s="152">
        <f>F11+F23</f>
        <v>2074144</v>
      </c>
      <c r="J36" s="125"/>
    </row>
    <row r="37" spans="1:10" ht="12.75" customHeight="1">
      <c r="A37" s="25"/>
      <c r="B37" s="68"/>
      <c r="C37" s="25"/>
      <c r="D37" s="25"/>
      <c r="E37" s="154"/>
      <c r="F37" s="154"/>
      <c r="J37" s="125"/>
    </row>
    <row r="38" spans="1:10" ht="16.5">
      <c r="A38" s="25"/>
      <c r="B38" s="68" t="s">
        <v>115</v>
      </c>
      <c r="C38" s="68" t="s">
        <v>610</v>
      </c>
      <c r="D38" s="25"/>
      <c r="E38" s="151"/>
      <c r="F38" s="151"/>
      <c r="J38" s="125"/>
    </row>
    <row r="39" spans="1:10" ht="12.75" customHeight="1">
      <c r="A39" s="25"/>
      <c r="B39" s="77"/>
      <c r="C39" s="25"/>
      <c r="D39" s="25"/>
      <c r="E39" s="154"/>
      <c r="F39" s="154"/>
      <c r="J39" s="125"/>
    </row>
    <row r="40" spans="1:10" ht="16.5">
      <c r="A40" s="25"/>
      <c r="B40" s="68" t="s">
        <v>5</v>
      </c>
      <c r="C40" s="25" t="s">
        <v>611</v>
      </c>
      <c r="D40" s="128"/>
      <c r="E40" s="35">
        <f>SUM(E42:E50)</f>
        <v>136190</v>
      </c>
      <c r="F40" s="35">
        <f>SUM(F42:F50)</f>
        <v>-2798768</v>
      </c>
      <c r="J40" s="125"/>
    </row>
    <row r="41" spans="1:10" ht="12.75" customHeight="1">
      <c r="A41" s="25"/>
      <c r="B41" s="77"/>
      <c r="C41" s="25"/>
      <c r="D41" s="25"/>
      <c r="E41" s="32"/>
      <c r="F41" s="32"/>
      <c r="J41" s="125"/>
    </row>
    <row r="42" spans="1:10" ht="16.5">
      <c r="A42" s="25"/>
      <c r="B42" s="79" t="s">
        <v>6</v>
      </c>
      <c r="C42" s="25" t="s">
        <v>612</v>
      </c>
      <c r="D42" s="128"/>
      <c r="E42" s="152">
        <v>0</v>
      </c>
      <c r="F42" s="152">
        <v>0</v>
      </c>
      <c r="J42" s="125"/>
    </row>
    <row r="43" spans="1:10" ht="16.5">
      <c r="A43" s="25"/>
      <c r="B43" s="79" t="s">
        <v>10</v>
      </c>
      <c r="C43" s="25" t="s">
        <v>613</v>
      </c>
      <c r="D43" s="128"/>
      <c r="E43" s="35">
        <v>0</v>
      </c>
      <c r="F43" s="35">
        <v>0</v>
      </c>
      <c r="J43" s="125"/>
    </row>
    <row r="44" spans="1:10" ht="16.5">
      <c r="A44" s="25"/>
      <c r="B44" s="79" t="s">
        <v>11</v>
      </c>
      <c r="C44" s="25" t="s">
        <v>614</v>
      </c>
      <c r="D44" s="128"/>
      <c r="E44" s="35">
        <v>-84481</v>
      </c>
      <c r="F44" s="35">
        <v>-100385</v>
      </c>
      <c r="J44" s="125"/>
    </row>
    <row r="45" spans="1:10" ht="16.5">
      <c r="A45" s="25"/>
      <c r="B45" s="79" t="s">
        <v>46</v>
      </c>
      <c r="C45" s="25" t="s">
        <v>615</v>
      </c>
      <c r="D45" s="128"/>
      <c r="E45" s="35">
        <v>7739</v>
      </c>
      <c r="F45" s="35">
        <v>27626</v>
      </c>
      <c r="J45" s="125"/>
    </row>
    <row r="46" spans="1:10" ht="16.5">
      <c r="A46" s="25"/>
      <c r="B46" s="79" t="s">
        <v>47</v>
      </c>
      <c r="C46" s="25" t="s">
        <v>616</v>
      </c>
      <c r="D46" s="128"/>
      <c r="E46" s="35">
        <v>-17717743</v>
      </c>
      <c r="F46" s="35">
        <v>-22244010</v>
      </c>
      <c r="J46" s="125"/>
    </row>
    <row r="47" spans="1:10" ht="16.5">
      <c r="A47" s="25"/>
      <c r="B47" s="79" t="s">
        <v>116</v>
      </c>
      <c r="C47" s="25" t="s">
        <v>617</v>
      </c>
      <c r="D47" s="128"/>
      <c r="E47" s="35">
        <v>17297433</v>
      </c>
      <c r="F47" s="35">
        <v>18193318</v>
      </c>
      <c r="J47" s="125"/>
    </row>
    <row r="48" spans="1:10" ht="16.5">
      <c r="A48" s="25"/>
      <c r="B48" s="79" t="s">
        <v>117</v>
      </c>
      <c r="C48" s="25" t="s">
        <v>618</v>
      </c>
      <c r="D48" s="128"/>
      <c r="E48" s="35">
        <v>-189</v>
      </c>
      <c r="F48" s="35">
        <v>-6741</v>
      </c>
      <c r="J48" s="125"/>
    </row>
    <row r="49" spans="1:10" ht="16.5">
      <c r="A49" s="25"/>
      <c r="B49" s="79" t="s">
        <v>118</v>
      </c>
      <c r="C49" s="25" t="s">
        <v>619</v>
      </c>
      <c r="D49" s="128"/>
      <c r="E49" s="35">
        <v>1112654</v>
      </c>
      <c r="F49" s="35">
        <v>1774615</v>
      </c>
      <c r="J49" s="125"/>
    </row>
    <row r="50" spans="1:10" ht="16.5">
      <c r="A50" s="25"/>
      <c r="B50" s="79" t="s">
        <v>119</v>
      </c>
      <c r="C50" s="25" t="s">
        <v>289</v>
      </c>
      <c r="D50" s="128"/>
      <c r="E50" s="35">
        <v>-479223</v>
      </c>
      <c r="F50" s="35">
        <v>-443191</v>
      </c>
      <c r="J50" s="125"/>
    </row>
    <row r="51" spans="1:10" ht="16.5">
      <c r="A51" s="25"/>
      <c r="B51" s="79"/>
      <c r="C51" s="25"/>
      <c r="D51" s="128"/>
      <c r="E51" s="153"/>
      <c r="F51" s="153"/>
      <c r="J51" s="125"/>
    </row>
    <row r="52" spans="1:10" ht="16.5">
      <c r="A52" s="25"/>
      <c r="B52" s="68" t="s">
        <v>120</v>
      </c>
      <c r="C52" s="68" t="s">
        <v>620</v>
      </c>
      <c r="D52" s="128"/>
      <c r="E52" s="148"/>
      <c r="F52" s="148"/>
      <c r="J52" s="125"/>
    </row>
    <row r="53" spans="1:10" ht="12.75" customHeight="1">
      <c r="A53" s="25"/>
      <c r="B53" s="77"/>
      <c r="C53" s="25"/>
      <c r="D53" s="128"/>
      <c r="E53" s="153"/>
      <c r="F53" s="153"/>
      <c r="J53" s="125"/>
    </row>
    <row r="54" spans="1:10" ht="16.5">
      <c r="A54" s="25"/>
      <c r="B54" s="68" t="s">
        <v>12</v>
      </c>
      <c r="C54" s="25" t="s">
        <v>621</v>
      </c>
      <c r="D54" s="128"/>
      <c r="E54" s="35">
        <f>SUM(E56:E61)</f>
        <v>3388621</v>
      </c>
      <c r="F54" s="35">
        <f>SUM(F56:F61)</f>
        <v>1343529</v>
      </c>
      <c r="J54" s="125"/>
    </row>
    <row r="55" spans="1:10" ht="12.75" customHeight="1">
      <c r="A55" s="25"/>
      <c r="B55" s="68"/>
      <c r="C55" s="25"/>
      <c r="D55" s="128"/>
      <c r="E55" s="35"/>
      <c r="F55" s="35"/>
      <c r="J55" s="125"/>
    </row>
    <row r="56" spans="1:10" ht="15.75" customHeight="1">
      <c r="A56" s="25"/>
      <c r="B56" s="79" t="s">
        <v>57</v>
      </c>
      <c r="C56" s="25" t="s">
        <v>622</v>
      </c>
      <c r="D56" s="128"/>
      <c r="E56" s="35">
        <v>8065675</v>
      </c>
      <c r="F56" s="35">
        <v>4179853</v>
      </c>
      <c r="J56" s="125"/>
    </row>
    <row r="57" spans="1:10" ht="15.75" customHeight="1">
      <c r="A57" s="25"/>
      <c r="B57" s="79" t="s">
        <v>61</v>
      </c>
      <c r="C57" s="25" t="s">
        <v>623</v>
      </c>
      <c r="D57" s="128"/>
      <c r="E57" s="35">
        <v>-4107454</v>
      </c>
      <c r="F57" s="35">
        <v>-2368841</v>
      </c>
      <c r="J57" s="125"/>
    </row>
    <row r="58" spans="1:10" ht="15.75" customHeight="1">
      <c r="A58" s="25"/>
      <c r="B58" s="79" t="s">
        <v>121</v>
      </c>
      <c r="C58" s="25" t="s">
        <v>624</v>
      </c>
      <c r="D58" s="128"/>
      <c r="E58" s="35">
        <v>0</v>
      </c>
      <c r="F58" s="35">
        <v>0</v>
      </c>
      <c r="J58" s="125"/>
    </row>
    <row r="59" spans="1:10" ht="15.75" customHeight="1">
      <c r="A59" s="25"/>
      <c r="B59" s="79" t="s">
        <v>122</v>
      </c>
      <c r="C59" s="25" t="s">
        <v>578</v>
      </c>
      <c r="D59" s="128"/>
      <c r="E59" s="152">
        <v>-569600</v>
      </c>
      <c r="F59" s="152">
        <v>-467483</v>
      </c>
      <c r="J59" s="125"/>
    </row>
    <row r="60" spans="1:10" ht="15.75" customHeight="1">
      <c r="A60" s="25"/>
      <c r="B60" s="79" t="s">
        <v>123</v>
      </c>
      <c r="C60" s="25" t="s">
        <v>625</v>
      </c>
      <c r="D60" s="128"/>
      <c r="E60" s="35">
        <v>0</v>
      </c>
      <c r="F60" s="35">
        <v>0</v>
      </c>
      <c r="J60" s="125"/>
    </row>
    <row r="61" spans="1:10" ht="15.75" customHeight="1">
      <c r="A61" s="25"/>
      <c r="B61" s="79" t="s">
        <v>124</v>
      </c>
      <c r="C61" s="25" t="s">
        <v>289</v>
      </c>
      <c r="D61" s="128"/>
      <c r="E61" s="35">
        <v>0</v>
      </c>
      <c r="F61" s="35">
        <v>0</v>
      </c>
      <c r="J61" s="125"/>
    </row>
    <row r="62" spans="1:10" ht="12.75" customHeight="1">
      <c r="A62" s="25"/>
      <c r="B62" s="79"/>
      <c r="C62" s="25"/>
      <c r="D62" s="128"/>
      <c r="E62" s="35"/>
      <c r="F62" s="35"/>
      <c r="J62" s="125"/>
    </row>
    <row r="63" spans="1:10" ht="16.5">
      <c r="A63" s="25"/>
      <c r="B63" s="68" t="s">
        <v>13</v>
      </c>
      <c r="C63" s="25" t="s">
        <v>626</v>
      </c>
      <c r="D63" s="80"/>
      <c r="E63" s="35">
        <v>379009</v>
      </c>
      <c r="F63" s="35">
        <v>-28946</v>
      </c>
      <c r="J63" s="125"/>
    </row>
    <row r="64" spans="1:10" ht="12.75" customHeight="1">
      <c r="A64" s="25"/>
      <c r="B64" s="77"/>
      <c r="C64" s="25"/>
      <c r="D64" s="25"/>
      <c r="E64" s="32"/>
      <c r="F64" s="32"/>
      <c r="J64" s="125"/>
    </row>
    <row r="65" spans="1:10" ht="16.5">
      <c r="A65" s="25"/>
      <c r="B65" s="68" t="s">
        <v>16</v>
      </c>
      <c r="C65" s="25" t="s">
        <v>627</v>
      </c>
      <c r="D65" s="80"/>
      <c r="E65" s="35">
        <f>+E36+E40+E54+E63</f>
        <v>5876823</v>
      </c>
      <c r="F65" s="35">
        <f>+F36+F40+F54+F63</f>
        <v>589959</v>
      </c>
      <c r="J65" s="125"/>
    </row>
    <row r="66" spans="1:10" ht="12.75" customHeight="1">
      <c r="A66" s="25"/>
      <c r="B66" s="68"/>
      <c r="C66" s="34"/>
      <c r="D66" s="80"/>
      <c r="E66" s="35"/>
      <c r="F66" s="35"/>
      <c r="J66" s="125"/>
    </row>
    <row r="67" spans="1:10" ht="16.5">
      <c r="A67" s="25"/>
      <c r="B67" s="68" t="s">
        <v>19</v>
      </c>
      <c r="C67" s="25" t="s">
        <v>628</v>
      </c>
      <c r="D67" s="63" t="s">
        <v>253</v>
      </c>
      <c r="E67" s="35">
        <v>5345529</v>
      </c>
      <c r="F67" s="35">
        <v>4933284</v>
      </c>
      <c r="J67" s="125"/>
    </row>
    <row r="68" spans="1:10" ht="12.75" customHeight="1">
      <c r="A68" s="25"/>
      <c r="B68" s="68"/>
      <c r="C68" s="25"/>
      <c r="D68" s="128"/>
      <c r="E68" s="35"/>
      <c r="F68" s="35"/>
      <c r="J68" s="125"/>
    </row>
    <row r="69" spans="1:10" ht="16.5">
      <c r="A69" s="25"/>
      <c r="B69" s="68" t="s">
        <v>22</v>
      </c>
      <c r="C69" s="25" t="s">
        <v>629</v>
      </c>
      <c r="D69" s="63" t="s">
        <v>253</v>
      </c>
      <c r="E69" s="35">
        <f>E65+E67</f>
        <v>11222352</v>
      </c>
      <c r="F69" s="35">
        <f>F65+F67</f>
        <v>5523243</v>
      </c>
      <c r="J69" s="125"/>
    </row>
    <row r="70" spans="1:10" s="11" customFormat="1" ht="16.5">
      <c r="A70" s="2"/>
      <c r="B70" s="36"/>
      <c r="C70" s="37"/>
      <c r="D70" s="49"/>
      <c r="E70" s="161"/>
      <c r="F70" s="44"/>
      <c r="J70" s="125"/>
    </row>
    <row r="71" spans="1:10" s="11" customFormat="1" ht="16.5">
      <c r="A71" s="2"/>
      <c r="B71" s="2"/>
      <c r="C71" s="7"/>
      <c r="D71" s="14"/>
      <c r="E71" s="3"/>
      <c r="F71" s="10"/>
      <c r="J71" s="125"/>
    </row>
    <row r="72" spans="1:10" s="11" customFormat="1" ht="16.5">
      <c r="A72" s="2"/>
      <c r="B72" s="2"/>
      <c r="C72" s="7"/>
      <c r="D72" s="14"/>
      <c r="E72" s="35"/>
      <c r="F72" s="35"/>
      <c r="J72" s="125"/>
    </row>
    <row r="73" spans="1:10" s="11" customFormat="1" ht="16.5">
      <c r="A73" s="2"/>
      <c r="B73" s="2"/>
      <c r="C73" s="7"/>
      <c r="D73" s="14"/>
      <c r="E73" s="35"/>
      <c r="F73" s="35"/>
      <c r="J73" s="125"/>
    </row>
    <row r="74" spans="1:10" s="11" customFormat="1" ht="16.5">
      <c r="A74" s="2"/>
      <c r="B74" s="2"/>
      <c r="C74" s="7"/>
      <c r="D74" s="14"/>
      <c r="E74" s="35"/>
      <c r="F74" s="35"/>
      <c r="J74" s="125"/>
    </row>
    <row r="75" spans="1:10" s="11" customFormat="1" ht="16.5">
      <c r="A75" s="2"/>
      <c r="B75" s="2"/>
      <c r="C75" s="7"/>
      <c r="D75" s="14"/>
      <c r="E75" s="3"/>
      <c r="F75" s="22"/>
      <c r="J75" s="125"/>
    </row>
    <row r="76" spans="1:10" s="11" customFormat="1" ht="16.5">
      <c r="A76" s="2"/>
      <c r="B76" s="2"/>
      <c r="C76" s="7"/>
      <c r="D76" s="14"/>
      <c r="E76" s="3"/>
      <c r="F76" s="3"/>
      <c r="J76" s="125"/>
    </row>
    <row r="77" spans="1:10" ht="15.75">
      <c r="A77" s="234" t="s">
        <v>328</v>
      </c>
      <c r="B77" s="234"/>
      <c r="C77" s="234"/>
      <c r="D77" s="234"/>
      <c r="E77" s="234"/>
      <c r="F77" s="234"/>
      <c r="J77" s="125"/>
    </row>
    <row r="78" spans="1:10" s="11" customFormat="1" ht="16.5">
      <c r="A78" s="2"/>
      <c r="B78" s="2"/>
      <c r="C78" s="7"/>
      <c r="D78" s="14"/>
      <c r="E78" s="3"/>
      <c r="F78" s="3"/>
      <c r="J78" s="125"/>
    </row>
    <row r="79" spans="1:10" s="11" customFormat="1" ht="16.5">
      <c r="A79" s="2"/>
      <c r="B79" s="2"/>
      <c r="C79" s="7"/>
      <c r="D79" s="14"/>
      <c r="E79" s="3"/>
      <c r="F79" s="3"/>
      <c r="J79" s="125"/>
    </row>
    <row r="80" spans="1:10" s="11" customFormat="1" ht="16.5">
      <c r="A80" s="2"/>
      <c r="B80" s="2"/>
      <c r="C80" s="7"/>
      <c r="D80" s="14"/>
      <c r="E80" s="3"/>
      <c r="F80" s="3"/>
      <c r="J80" s="125"/>
    </row>
    <row r="81" spans="1:6" s="11" customFormat="1" ht="16.5">
      <c r="A81" s="2"/>
      <c r="B81" s="2"/>
      <c r="C81" s="7"/>
      <c r="D81" s="14"/>
      <c r="E81" s="3"/>
      <c r="F81" s="3"/>
    </row>
    <row r="82" spans="1:6" s="11" customFormat="1" ht="16.5">
      <c r="A82" s="2"/>
      <c r="B82" s="2"/>
      <c r="C82" s="7"/>
      <c r="D82" s="14"/>
      <c r="E82" s="3"/>
      <c r="F82" s="3"/>
    </row>
    <row r="83" spans="1:6" s="11" customFormat="1" ht="16.5">
      <c r="A83" s="2"/>
      <c r="B83" s="2"/>
      <c r="C83" s="7"/>
      <c r="D83" s="14"/>
      <c r="E83" s="3"/>
      <c r="F83" s="3"/>
    </row>
    <row r="84" spans="1:6" s="11" customFormat="1" ht="16.5">
      <c r="A84" s="2"/>
      <c r="B84" s="2"/>
      <c r="C84" s="7"/>
      <c r="D84" s="14"/>
      <c r="E84" s="3"/>
      <c r="F84" s="3"/>
    </row>
    <row r="85" spans="1:6" s="11" customFormat="1" ht="16.5">
      <c r="A85" s="2"/>
      <c r="B85" s="2"/>
      <c r="C85" s="7"/>
      <c r="D85" s="14"/>
      <c r="E85" s="3"/>
      <c r="F85" s="3"/>
    </row>
    <row r="86" spans="1:6" s="11" customFormat="1" ht="16.5">
      <c r="A86" s="36"/>
      <c r="B86" s="36"/>
      <c r="C86" s="37"/>
      <c r="D86" s="49"/>
      <c r="E86" s="44"/>
      <c r="F86" s="44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2015-07-31T06:06:16Z</cp:lastPrinted>
  <dcterms:created xsi:type="dcterms:W3CDTF">2003-03-28T08:44:38Z</dcterms:created>
  <dcterms:modified xsi:type="dcterms:W3CDTF">2019-11-15T07:52:15Z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