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9440" windowHeight="12405" tabRatio="936" activeTab="0"/>
  </bookViews>
  <sheets>
    <sheet name="Assets" sheetId="1" r:id="rId1"/>
    <sheet name="Liabilities" sheetId="2" r:id="rId2"/>
    <sheet name="OFF BS" sheetId="3" r:id="rId3"/>
    <sheet name="PL" sheetId="4" r:id="rId4"/>
    <sheet name="OCI" sheetId="5" r:id="rId5"/>
    <sheet name="Equity" sheetId="6" r:id="rId6"/>
    <sheet name="Equity'18" sheetId="7" r:id="rId7"/>
    <sheet name="Cash Flow" sheetId="8" r:id="rId8"/>
  </sheets>
  <definedNames>
    <definedName name="_xlnm.Print_Area" localSheetId="0">'Assets'!$A$1:$K$94</definedName>
    <definedName name="_xlnm.Print_Area" localSheetId="7">'Cash Flow'!$A$1:$F$88</definedName>
    <definedName name="_xlnm.Print_Area" localSheetId="5">'Equity'!$A$1:$T$40</definedName>
    <definedName name="_xlnm.Print_Area" localSheetId="6">'Equity''18'!$A$1:$T$42</definedName>
    <definedName name="_xlnm.Print_Area" localSheetId="1">'Liabilities'!$A$1:$K$84</definedName>
    <definedName name="_xlnm.Print_Area" localSheetId="4">'OCI'!$A$1:$E$79</definedName>
    <definedName name="_xlnm.Print_Area" localSheetId="2">'OFF BS'!$A$1:$K$105</definedName>
    <definedName name="_xlnm.Print_Area" localSheetId="3">'PL'!$A$1:$H$89</definedName>
  </definedNames>
  <calcPr fullCalcOnLoad="1"/>
</workbook>
</file>

<file path=xl/sharedStrings.xml><?xml version="1.0" encoding="utf-8"?>
<sst xmlns="http://schemas.openxmlformats.org/spreadsheetml/2006/main" count="857" uniqueCount="596">
  <si>
    <t>AKBANK T.A.Ş.</t>
  </si>
  <si>
    <t>I.</t>
  </si>
  <si>
    <t>1.1</t>
  </si>
  <si>
    <t>1.2</t>
  </si>
  <si>
    <t>1.3</t>
  </si>
  <si>
    <t>II.</t>
  </si>
  <si>
    <t>2.1</t>
  </si>
  <si>
    <t>2.1.1</t>
  </si>
  <si>
    <t>2.1.2</t>
  </si>
  <si>
    <t>2.1.3</t>
  </si>
  <si>
    <t>2.2</t>
  </si>
  <si>
    <t>2.3</t>
  </si>
  <si>
    <t>III.</t>
  </si>
  <si>
    <t>IV.</t>
  </si>
  <si>
    <t>4.1</t>
  </si>
  <si>
    <t>4.2</t>
  </si>
  <si>
    <t>V.</t>
  </si>
  <si>
    <t>5.1</t>
  </si>
  <si>
    <t>5.2</t>
  </si>
  <si>
    <t>VI.</t>
  </si>
  <si>
    <t>6.1</t>
  </si>
  <si>
    <t>6.2</t>
  </si>
  <si>
    <t>VII.</t>
  </si>
  <si>
    <t>VIII.</t>
  </si>
  <si>
    <t>IX.</t>
  </si>
  <si>
    <t>X.</t>
  </si>
  <si>
    <t>XI.</t>
  </si>
  <si>
    <t>XII.</t>
  </si>
  <si>
    <t>XIII.</t>
  </si>
  <si>
    <t>XIV.</t>
  </si>
  <si>
    <t>XV.</t>
  </si>
  <si>
    <t>XVI.</t>
  </si>
  <si>
    <t>XVII.</t>
  </si>
  <si>
    <t>XVIII.</t>
  </si>
  <si>
    <t>1.4</t>
  </si>
  <si>
    <t>1.5</t>
  </si>
  <si>
    <t>1.6</t>
  </si>
  <si>
    <t>1.1.1</t>
  </si>
  <si>
    <t>1.1.2</t>
  </si>
  <si>
    <t>1.1.3</t>
  </si>
  <si>
    <t>1.1.4</t>
  </si>
  <si>
    <t>1.5.1</t>
  </si>
  <si>
    <t>1.5.2</t>
  </si>
  <si>
    <t>1.5.3</t>
  </si>
  <si>
    <t>2.4</t>
  </si>
  <si>
    <t>2.5</t>
  </si>
  <si>
    <t>4.1.1</t>
  </si>
  <si>
    <t>4.1.2</t>
  </si>
  <si>
    <t>4.2.1</t>
  </si>
  <si>
    <t>4.2.2</t>
  </si>
  <si>
    <t>(I-a)</t>
  </si>
  <si>
    <t>(I-b)</t>
  </si>
  <si>
    <t>3.1</t>
  </si>
  <si>
    <t>3.1.1</t>
  </si>
  <si>
    <t>3.1.2</t>
  </si>
  <si>
    <t>3.1.3</t>
  </si>
  <si>
    <t>3.2</t>
  </si>
  <si>
    <t>4.3</t>
  </si>
  <si>
    <t>(I-d)</t>
  </si>
  <si>
    <t>(I-e)</t>
  </si>
  <si>
    <t>(I-f)</t>
  </si>
  <si>
    <t>10.1</t>
  </si>
  <si>
    <t>10.2</t>
  </si>
  <si>
    <t>(I-h)</t>
  </si>
  <si>
    <t>16.1</t>
  </si>
  <si>
    <t>16.2</t>
  </si>
  <si>
    <t>(II-a)</t>
  </si>
  <si>
    <t>1.7</t>
  </si>
  <si>
    <t>3.2.1</t>
  </si>
  <si>
    <t>3.2.2</t>
  </si>
  <si>
    <t>(II-f)</t>
  </si>
  <si>
    <t>(II-h)</t>
  </si>
  <si>
    <t>(II-i)</t>
  </si>
  <si>
    <t>11.1</t>
  </si>
  <si>
    <t>11.2</t>
  </si>
  <si>
    <t>11.3</t>
  </si>
  <si>
    <t>5.3</t>
  </si>
  <si>
    <t>A.</t>
  </si>
  <si>
    <t>1.1.5</t>
  </si>
  <si>
    <t>1.1.6</t>
  </si>
  <si>
    <t>1.1.7</t>
  </si>
  <si>
    <t>1.1.8</t>
  </si>
  <si>
    <t>1.1.9</t>
  </si>
  <si>
    <t>1.2.1</t>
  </si>
  <si>
    <t>1.2.2</t>
  </si>
  <si>
    <t>1.2.3</t>
  </si>
  <si>
    <t>1.2.4</t>
  </si>
  <si>
    <t>1.2.5</t>
  </si>
  <si>
    <t>1.2.6</t>
  </si>
  <si>
    <t>1.2.7</t>
  </si>
  <si>
    <t>1.2.8</t>
  </si>
  <si>
    <t>1.2.9</t>
  </si>
  <si>
    <t>B.</t>
  </si>
  <si>
    <t>2.6</t>
  </si>
  <si>
    <t>2.7</t>
  </si>
  <si>
    <t>2.8</t>
  </si>
  <si>
    <t>2.9</t>
  </si>
  <si>
    <t>C.</t>
  </si>
  <si>
    <t>3.3</t>
  </si>
  <si>
    <t>3.4</t>
  </si>
  <si>
    <t>3.5</t>
  </si>
  <si>
    <t>3.6</t>
  </si>
  <si>
    <t>10.3</t>
  </si>
  <si>
    <t>10.4</t>
  </si>
  <si>
    <t>2.2.1</t>
  </si>
  <si>
    <t>2.2.2</t>
  </si>
  <si>
    <t>2.2.3</t>
  </si>
  <si>
    <t>13.1</t>
  </si>
  <si>
    <t>13.2</t>
  </si>
  <si>
    <t>16.2.1</t>
  </si>
  <si>
    <t>16.2.2</t>
  </si>
  <si>
    <t>16.2.3</t>
  </si>
  <si>
    <t>16.3</t>
  </si>
  <si>
    <t>16.4</t>
  </si>
  <si>
    <t>3.2.1.1</t>
  </si>
  <si>
    <t>3.2.1.2</t>
  </si>
  <si>
    <t>3.2.2.1</t>
  </si>
  <si>
    <t>3.2.2.2</t>
  </si>
  <si>
    <t>3.2.2.3</t>
  </si>
  <si>
    <t>3.2.2.4</t>
  </si>
  <si>
    <t>3.2.3</t>
  </si>
  <si>
    <t>3.2.3.1</t>
  </si>
  <si>
    <t>3.2.3.2</t>
  </si>
  <si>
    <t>3.2.3.3</t>
  </si>
  <si>
    <t>3.2.3.4</t>
  </si>
  <si>
    <t>3.2.3.5</t>
  </si>
  <si>
    <t>3.2.3.6</t>
  </si>
  <si>
    <t>3.2.4</t>
  </si>
  <si>
    <t>3.2.4.1</t>
  </si>
  <si>
    <t>3.2.4.2</t>
  </si>
  <si>
    <t>3.2.5</t>
  </si>
  <si>
    <t>3.2.5.1</t>
  </si>
  <si>
    <t>3.2.5.2</t>
  </si>
  <si>
    <t>3.2.6</t>
  </si>
  <si>
    <t>1.2.10</t>
  </si>
  <si>
    <t>XIX.</t>
  </si>
  <si>
    <t>14.1</t>
  </si>
  <si>
    <t>14.2</t>
  </si>
  <si>
    <t>XXI.</t>
  </si>
  <si>
    <t>XXII.</t>
  </si>
  <si>
    <t>XXIII.</t>
  </si>
  <si>
    <t>20.1</t>
  </si>
  <si>
    <t>20.2</t>
  </si>
  <si>
    <t>20.3</t>
  </si>
  <si>
    <t>(II-j)</t>
  </si>
  <si>
    <t>1.3.1</t>
  </si>
  <si>
    <t>1.3.2</t>
  </si>
  <si>
    <t>1.8</t>
  </si>
  <si>
    <t>1.9</t>
  </si>
  <si>
    <t>2.1.4</t>
  </si>
  <si>
    <t>2.1.5</t>
  </si>
  <si>
    <t>2.1.6</t>
  </si>
  <si>
    <t>2.1.7</t>
  </si>
  <si>
    <t>2.1.8</t>
  </si>
  <si>
    <t>2.1.9</t>
  </si>
  <si>
    <t>2.1.10</t>
  </si>
  <si>
    <t>2.1.11</t>
  </si>
  <si>
    <t>2.1.12</t>
  </si>
  <si>
    <t>2.1.13</t>
  </si>
  <si>
    <t>5.4</t>
  </si>
  <si>
    <t>5.5</t>
  </si>
  <si>
    <t>5.6</t>
  </si>
  <si>
    <t>5.7</t>
  </si>
  <si>
    <t>(I-n)</t>
  </si>
  <si>
    <t>4.4</t>
  </si>
  <si>
    <t>4.5</t>
  </si>
  <si>
    <t>4.6</t>
  </si>
  <si>
    <t>4.7</t>
  </si>
  <si>
    <t>4.8</t>
  </si>
  <si>
    <t>(I-o)</t>
  </si>
  <si>
    <t>(II-k)</t>
  </si>
  <si>
    <t>7.1</t>
  </si>
  <si>
    <t>7.2</t>
  </si>
  <si>
    <t>XXIV.</t>
  </si>
  <si>
    <t xml:space="preserve">X. </t>
  </si>
  <si>
    <t>16.5</t>
  </si>
  <si>
    <t>16.5.1</t>
  </si>
  <si>
    <t>16.5.2</t>
  </si>
  <si>
    <t>16.5.3</t>
  </si>
  <si>
    <t>16.5.4</t>
  </si>
  <si>
    <t>16.6</t>
  </si>
  <si>
    <t>16.6.2</t>
  </si>
  <si>
    <t>16.6.1</t>
  </si>
  <si>
    <t>1.3.3</t>
  </si>
  <si>
    <t>1.4.1</t>
  </si>
  <si>
    <t>1.4.2</t>
  </si>
  <si>
    <t xml:space="preserve">2.4 </t>
  </si>
  <si>
    <t xml:space="preserve">2.5 </t>
  </si>
  <si>
    <t>4.3.1</t>
  </si>
  <si>
    <t>4.3.2</t>
  </si>
  <si>
    <t>XX.</t>
  </si>
  <si>
    <t>2.2.4</t>
  </si>
  <si>
    <t>2.2.5</t>
  </si>
  <si>
    <t>2.2.6</t>
  </si>
  <si>
    <t>6.3</t>
  </si>
  <si>
    <t>(I-i)</t>
  </si>
  <si>
    <t>(I-k)</t>
  </si>
  <si>
    <t>(I-m)</t>
  </si>
  <si>
    <t>18.1</t>
  </si>
  <si>
    <t>18.2</t>
  </si>
  <si>
    <t>18.3</t>
  </si>
  <si>
    <t>21.1</t>
  </si>
  <si>
    <t>21.2</t>
  </si>
  <si>
    <t>(II-c)</t>
  </si>
  <si>
    <t>(II-d)</t>
  </si>
  <si>
    <t>(IV-a)</t>
  </si>
  <si>
    <t>(IV-a-1)</t>
  </si>
  <si>
    <t>(IV-a-2)</t>
  </si>
  <si>
    <t>(IV-a-3)</t>
  </si>
  <si>
    <t>(IV-b)</t>
  </si>
  <si>
    <t>(IV-b-4)</t>
  </si>
  <si>
    <t>(IV-b-1)</t>
  </si>
  <si>
    <t>(IV-b-3)</t>
  </si>
  <si>
    <t>(IV-c)</t>
  </si>
  <si>
    <t>(IV-d)</t>
  </si>
  <si>
    <t>(IV-e)</t>
  </si>
  <si>
    <t>(IV-f)</t>
  </si>
  <si>
    <t>(IV-g)</t>
  </si>
  <si>
    <t>(IV-h)</t>
  </si>
  <si>
    <t>(I-p)</t>
  </si>
  <si>
    <t>(I-j)</t>
  </si>
  <si>
    <t>(II-b, II-g)</t>
  </si>
  <si>
    <t>(I-c, l-l)</t>
  </si>
  <si>
    <t>(31/12/2018)</t>
  </si>
  <si>
    <t>(IV-i)</t>
  </si>
  <si>
    <t>(V-a)</t>
  </si>
  <si>
    <t>2.4.1</t>
  </si>
  <si>
    <t>2.4.2</t>
  </si>
  <si>
    <t>21.3</t>
  </si>
  <si>
    <t>23.1</t>
  </si>
  <si>
    <t>23.2</t>
  </si>
  <si>
    <t>23.3</t>
  </si>
  <si>
    <t>XXV.</t>
  </si>
  <si>
    <t>25.1</t>
  </si>
  <si>
    <t>25.2</t>
  </si>
  <si>
    <t>16.7</t>
  </si>
  <si>
    <t>(Amounts are expressed in thousands of Turkish Lira (TL).)</t>
  </si>
  <si>
    <t>ASSETS</t>
  </si>
  <si>
    <t>Note</t>
  </si>
  <si>
    <t>(Section Five)</t>
  </si>
  <si>
    <t>CURRENT PERIOD</t>
  </si>
  <si>
    <t>PRIOR PERIOD</t>
  </si>
  <si>
    <t>TL</t>
  </si>
  <si>
    <t>FC</t>
  </si>
  <si>
    <t>Total</t>
  </si>
  <si>
    <t>FINANCIAL ASSETS (Net)</t>
  </si>
  <si>
    <t>Cash and Cash Equivalents</t>
  </si>
  <si>
    <t>Cash and Balances with Central Bank</t>
  </si>
  <si>
    <t>Banks</t>
  </si>
  <si>
    <t>Money Markets</t>
  </si>
  <si>
    <t>Expected Loss Provision (-)</t>
  </si>
  <si>
    <t>Financial Assets at Fair Value Through Profit or Loss</t>
  </si>
  <si>
    <t>Government Debt Securities</t>
  </si>
  <si>
    <t>Other Financial Assets</t>
  </si>
  <si>
    <t>Financial Assets at Fair Value Through Other Comprehensive Income</t>
  </si>
  <si>
    <t>Derivative Financial Assets</t>
  </si>
  <si>
    <t>Derivative Financial Assets at Fair Value Through Profit or Loss</t>
  </si>
  <si>
    <t>Derivative Financial Assets at Fair Value Through Other Comprehensive Income</t>
  </si>
  <si>
    <t>FINANCIAL ASSETS MEASURED AT AMORTISED COST (Net)</t>
  </si>
  <si>
    <t xml:space="preserve">Loans </t>
  </si>
  <si>
    <t>Lease Receivables</t>
  </si>
  <si>
    <t>Factoring Receivables</t>
  </si>
  <si>
    <t>Other Financial Assets Measured at Amortised Cost</t>
  </si>
  <si>
    <t>Expected Credit Loss (-)</t>
  </si>
  <si>
    <t>Held for Sale Purpose</t>
  </si>
  <si>
    <t>Related to Discontinued Operations</t>
  </si>
  <si>
    <t>EQUITY INVESTMENTS</t>
  </si>
  <si>
    <t>Investments in Associates (Net)</t>
  </si>
  <si>
    <t>Associates Valued Based on Equity Method</t>
  </si>
  <si>
    <t>Unconsolidated Associates</t>
  </si>
  <si>
    <t>Subsidiaries (Net)</t>
  </si>
  <si>
    <t>Unconsolidated Financial Subsidiaries</t>
  </si>
  <si>
    <t>Unconsolidated Non-Financial Subsidiaries</t>
  </si>
  <si>
    <t>Joint Ventures (Net)</t>
  </si>
  <si>
    <t>Joint Ventures Valued Based on Equity Method</t>
  </si>
  <si>
    <t>Unconsolidated Joint Ventures</t>
  </si>
  <si>
    <t>PROPERTY AND EQUIPMENT (Net)</t>
  </si>
  <si>
    <t>INTANGIBLE ASSETS (Net)</t>
  </si>
  <si>
    <t>Goodwill</t>
  </si>
  <si>
    <t>Other</t>
  </si>
  <si>
    <t>INVESTMENT PROPERTY (Net)</t>
  </si>
  <si>
    <t>CURRENT TAX ASSET</t>
  </si>
  <si>
    <t>DEFERRED TAX ASSET</t>
  </si>
  <si>
    <t>OTHER ASSETS (Net)</t>
  </si>
  <si>
    <t xml:space="preserve">                                                                                                                  The accompanying explanations and notes form an integral part of these financial statements.</t>
  </si>
  <si>
    <t>TOTAL ASSETS</t>
  </si>
  <si>
    <t>LIABILITIES</t>
  </si>
  <si>
    <t>DEPOSITS</t>
  </si>
  <si>
    <t>FUNDS BORROWED</t>
  </si>
  <si>
    <t>MONEY MARKETS</t>
  </si>
  <si>
    <t>SECURITIES ISSUED (Net)</t>
  </si>
  <si>
    <t>Bills</t>
  </si>
  <si>
    <t>Asset Backed Securities</t>
  </si>
  <si>
    <t>Bonds</t>
  </si>
  <si>
    <t>FUNDS</t>
  </si>
  <si>
    <t>Borrower Funds</t>
  </si>
  <si>
    <t>FINANCIAL LIABILITIES AT FAIR VALUE THROUGH PROFIT OR LOSS</t>
  </si>
  <si>
    <t>DERIVATIVE FINANCIAL LIABILITIES</t>
  </si>
  <si>
    <t>Derivative Financial Liabilities at Fair Value Through Profit or Loss</t>
  </si>
  <si>
    <t>Derivative Financial Liabilities at Fair Value Through Other Comprehensive Income</t>
  </si>
  <si>
    <t>LEASE LIABILITIES (Net)</t>
  </si>
  <si>
    <t>PROVISIONS</t>
  </si>
  <si>
    <t>Restructuring Provisions</t>
  </si>
  <si>
    <t>Reserve for Employee Benefits</t>
  </si>
  <si>
    <t>Insurance Technical Provisions (Net)</t>
  </si>
  <si>
    <t>Other Provisions</t>
  </si>
  <si>
    <t>CURRENT TAX LIABILITY</t>
  </si>
  <si>
    <t>DEFERRED TAX LIABILITY</t>
  </si>
  <si>
    <t>SUBORDINATED DEBT INSTRUMENTS</t>
  </si>
  <si>
    <t>Loans</t>
  </si>
  <si>
    <t>Other Debt Instruments</t>
  </si>
  <si>
    <t>OTHER LIABILITIES</t>
  </si>
  <si>
    <t>SHAREHOLDERS' EQUITY</t>
  </si>
  <si>
    <t>Paid-in capital</t>
  </si>
  <si>
    <t>Capital Reserves</t>
  </si>
  <si>
    <t>Share Premium</t>
  </si>
  <si>
    <t>Share Cancellation Profits</t>
  </si>
  <si>
    <t>Other Capital Reserves</t>
  </si>
  <si>
    <t>Accumulated Other Comprehensive Income or Loss Not Reclassified Through Profit or Loss</t>
  </si>
  <si>
    <t>Accumulated Other Comprehensive Income or Loss Reclassified Through Profit or Loss</t>
  </si>
  <si>
    <t>Profit Reserves</t>
  </si>
  <si>
    <t>Legal Reserves</t>
  </si>
  <si>
    <t>Status Reserves</t>
  </si>
  <si>
    <t>Extraordinary Reserves</t>
  </si>
  <si>
    <t>Other Profit Reserves</t>
  </si>
  <si>
    <t>Income or (Loss)</t>
  </si>
  <si>
    <t>Prior Periods' Income or (Loss)</t>
  </si>
  <si>
    <t>Current Period Income or (Loss)</t>
  </si>
  <si>
    <t>FACTORING LIABILITIES</t>
  </si>
  <si>
    <t>Minority Interest</t>
  </si>
  <si>
    <t>TOTAL LIABILITIES AND SHAREHOLDERS' EQUITY</t>
  </si>
  <si>
    <t>A. OFF-BALANCE SHEET COMMITMENTS (I+II+III)</t>
  </si>
  <si>
    <t>GUARANTEES AND WARRANTIES</t>
  </si>
  <si>
    <t>Letters of Guarantee</t>
  </si>
  <si>
    <t>Guarantees Subject to State Tender Law</t>
  </si>
  <si>
    <t>Guarantees Given for Foreign Trade Operations</t>
  </si>
  <si>
    <t>Other Letters of Guarantee</t>
  </si>
  <si>
    <t>Bank Acceptances</t>
  </si>
  <si>
    <t>Import Letter of Acceptance</t>
  </si>
  <si>
    <t>Other Bank Acceptances</t>
  </si>
  <si>
    <t>Letters of Credit</t>
  </si>
  <si>
    <t>Documentary Letters of Credit</t>
  </si>
  <si>
    <t>Other Letters of Credit</t>
  </si>
  <si>
    <t>Prefinancing Given as Guarantee</t>
  </si>
  <si>
    <t>Endorsements</t>
  </si>
  <si>
    <t>Endorsements to the Central Bank of Turkey</t>
  </si>
  <si>
    <t>Other Endorsements</t>
  </si>
  <si>
    <t>Purchase Guarantees for Securities Issued</t>
  </si>
  <si>
    <t>Factoring Guarantees</t>
  </si>
  <si>
    <t>Other Guarantees</t>
  </si>
  <si>
    <t>Other Collaterals</t>
  </si>
  <si>
    <t>COMMITMENTS</t>
  </si>
  <si>
    <t>Irrevocable Commitments</t>
  </si>
  <si>
    <t>Asset Purchase Commitments</t>
  </si>
  <si>
    <t>Deposit Purchase and Sales Commitments</t>
  </si>
  <si>
    <t>Share Capital Commitments to Associates and Subsidiaries</t>
  </si>
  <si>
    <t>Loan Granting Commitments</t>
  </si>
  <si>
    <t>Securities Issue Brokerage Commitments</t>
  </si>
  <si>
    <t>Commitments for Reserve Requirements</t>
  </si>
  <si>
    <t>Commitments for Cheque Payments</t>
  </si>
  <si>
    <t>Tax and Fund Liabilities from Export Commitments</t>
  </si>
  <si>
    <t>Commitments for Credit Card Limits</t>
  </si>
  <si>
    <t xml:space="preserve">Commitments for Credit Cards and Banking Services Promotions </t>
  </si>
  <si>
    <t>Receivables from Short Sale Commitments of Marketable Securities</t>
  </si>
  <si>
    <t>Payables for Short Sale Commitments of Marketable Securities</t>
  </si>
  <si>
    <t>Other Irrevocable Commitments</t>
  </si>
  <si>
    <t>Revocable Commitments</t>
  </si>
  <si>
    <t>Revocable Loan Granting Commitments</t>
  </si>
  <si>
    <t>Other Revocable Commitments</t>
  </si>
  <si>
    <t>DERIVATIVE FINANCIAL INSTRUMENTS</t>
  </si>
  <si>
    <t>Hedging Derivative Financial Instruments</t>
  </si>
  <si>
    <t>Fair Value Hedges</t>
  </si>
  <si>
    <t>Cash Flow Hedges</t>
  </si>
  <si>
    <t>Foreign Net Investment Hedges</t>
  </si>
  <si>
    <t>Trading Derivative Financial Instruments</t>
  </si>
  <si>
    <t>Forward Foreign Currency Buy/Sell Transactions</t>
  </si>
  <si>
    <t>Forward Foreign Currency Transactions-Buy</t>
  </si>
  <si>
    <t>Forward Foreign Currency Transactions-Sell</t>
  </si>
  <si>
    <t>Swap Transactions Related to Foreign Currency and Interest Rates</t>
  </si>
  <si>
    <t>Foreign Currency Swap-Buy</t>
  </si>
  <si>
    <t>Foreign Currency Swap-Sell</t>
  </si>
  <si>
    <t>Interest Rate Swap-Buy</t>
  </si>
  <si>
    <t>Interest Rate Swap-Sell</t>
  </si>
  <si>
    <t>Foreign Currency, Interest Rate and Securities Options</t>
  </si>
  <si>
    <t>Foreign Currency Options-Buy</t>
  </si>
  <si>
    <t>Foreign Currency Options-Sell</t>
  </si>
  <si>
    <t>Interest Rate Options-Buy</t>
  </si>
  <si>
    <t>Interest Rate Options-Sell</t>
  </si>
  <si>
    <t>Securities Options-Buy</t>
  </si>
  <si>
    <t>Securities Options-Sell</t>
  </si>
  <si>
    <t>Foreign Currency Futures</t>
  </si>
  <si>
    <t>Foreign Currency Futures-Buy</t>
  </si>
  <si>
    <t>Foreign Currency Futures-Sell</t>
  </si>
  <si>
    <t>Interest Rate Futures</t>
  </si>
  <si>
    <t>Interest Rate Futures-Buy</t>
  </si>
  <si>
    <t>Interest Rate Futures-Sell</t>
  </si>
  <si>
    <t>ITEMS HELD IN CUSTODY</t>
  </si>
  <si>
    <t>Customer Fund and Portfolio Balances</t>
  </si>
  <si>
    <t>Investment Securities Held in Custody</t>
  </si>
  <si>
    <t>Cheques Received for Collection</t>
  </si>
  <si>
    <t>Commercial Notes Received for Collection</t>
  </si>
  <si>
    <t>Other Assets Received for Collection</t>
  </si>
  <si>
    <t>Assets Received for Public Offering</t>
  </si>
  <si>
    <t>Other Items Under Custody</t>
  </si>
  <si>
    <t>Custodians</t>
  </si>
  <si>
    <t>PLEDGES RECEIVED</t>
  </si>
  <si>
    <t>Marketable Securities</t>
  </si>
  <si>
    <t>Guarantee Notes</t>
  </si>
  <si>
    <t>Commodity</t>
  </si>
  <si>
    <t>Warranty</t>
  </si>
  <si>
    <t>Immovables</t>
  </si>
  <si>
    <t>Other Pledged Items</t>
  </si>
  <si>
    <t>Pledged Items-Depository</t>
  </si>
  <si>
    <t xml:space="preserve">ACCEPTED BILL, GUARANTEES AND WARRANTEES </t>
  </si>
  <si>
    <t>B. CUSTODY AND PLEDGES RECEIVED (IV+V+VI)</t>
  </si>
  <si>
    <t>TOTAL OFF-BALANCE SHEET COMMITMENTS (A+B)</t>
  </si>
  <si>
    <t xml:space="preserve">                                                                                                            The accompanying explanations and notes form an integral part of these financial statements. </t>
  </si>
  <si>
    <t>INCOME AND EXPENSE ITEMS</t>
  </si>
  <si>
    <t>INTEREST INCOME</t>
  </si>
  <si>
    <t>Interest on Loans</t>
  </si>
  <si>
    <t>Interest on Reserve Requirements</t>
  </si>
  <si>
    <t>Interest on Banks</t>
  </si>
  <si>
    <t>Interest on Money Market Transactions</t>
  </si>
  <si>
    <t>Interest on Marketable Securities Portfolio</t>
  </si>
  <si>
    <t>Fair Value Through Profit or Loss</t>
  </si>
  <si>
    <t>Fair Value Through Other Comprehensive Income</t>
  </si>
  <si>
    <t>Measured at Amortised Cost</t>
  </si>
  <si>
    <t>Financial Lease Interest Income</t>
  </si>
  <si>
    <t>Other Interest Income</t>
  </si>
  <si>
    <t>INTEREST EXPENSE (-)</t>
  </si>
  <si>
    <t>Interest on Deposits</t>
  </si>
  <si>
    <t>Interest on Funds Borrowed</t>
  </si>
  <si>
    <t>Interest Expense on Money Market Transactions</t>
  </si>
  <si>
    <t>Interest on Securities Issued</t>
  </si>
  <si>
    <t>Interest on Leases</t>
  </si>
  <si>
    <t>Other Interest Expenses</t>
  </si>
  <si>
    <t>NET INTEREST INCOME (I - II)</t>
  </si>
  <si>
    <t>NET FEES AND COMMISSIONS INCOME</t>
  </si>
  <si>
    <t>Fees and Commissions Received</t>
  </si>
  <si>
    <t>Non-cash Loans</t>
  </si>
  <si>
    <t>Fees and Commissions Paid (-)</t>
  </si>
  <si>
    <t>DIVIDEND INCOME</t>
  </si>
  <si>
    <t>Trading Gains / (Losses) on Securities</t>
  </si>
  <si>
    <t>Gains / (Losses) on Derivative Financial Transactions</t>
  </si>
  <si>
    <t>Foreign Exchange Gains / (Losses)</t>
  </si>
  <si>
    <t>OTHER OPERATING INCOME</t>
  </si>
  <si>
    <t>EXPECTED CREDIT LOSS (-)</t>
  </si>
  <si>
    <t>OTHER OPERATING EXPENSES (-)</t>
  </si>
  <si>
    <t>PERSONNEL EXPENSE (-)</t>
  </si>
  <si>
    <t>NET OPERATING INCOME/(LOSS) (VIII-IX-X-XI-XII)</t>
  </si>
  <si>
    <t>INCOME/(LOSS) ON NET MONETARY POSITION</t>
  </si>
  <si>
    <t>PROFIT/LOSS BEFORE TAX FROM CONTINUED OPERATIONS (XIII+...+XVI)</t>
  </si>
  <si>
    <t>TAX PROVISION FOR CONTINUED OPERATIONS (±)</t>
  </si>
  <si>
    <t>Current Tax Provision</t>
  </si>
  <si>
    <t>Deferred Tax Income Effect (+)</t>
  </si>
  <si>
    <t>Deferred Tax Expense Effect (-)</t>
  </si>
  <si>
    <t>CURRENT PERIOD PROFIT/LOSS FROM CONTINUED OPERATIONS (XVII±XVIII)</t>
  </si>
  <si>
    <t>INCOME FROM DISCONTINUED OPERATIONS</t>
  </si>
  <si>
    <t>Income from Non-current Assets Held for Sale</t>
  </si>
  <si>
    <t>Profit from Sales of Associates, Subsidiaries and Joint Ventures</t>
  </si>
  <si>
    <t>Income from Other Discontinued Operations</t>
  </si>
  <si>
    <t>EXPENSES FOR DISCONTINUED OPERATIONS (-)</t>
  </si>
  <si>
    <t>Expenses for Non-current Assets Held for Sale</t>
  </si>
  <si>
    <t>Loss from Sales of Associates, Subsidiaries and Joint Ventures</t>
  </si>
  <si>
    <t>Expenses for Other Discontinued Operations</t>
  </si>
  <si>
    <t>TAX PROVISION FOR DISCONTINUED OPERATIONS (±)</t>
  </si>
  <si>
    <t>Deferred Tax Expense Effect (+)</t>
  </si>
  <si>
    <t>Deferred Tax Income Effect (-)</t>
  </si>
  <si>
    <t>CURRENT PERIOD PROFIT/LOSS FROM DISCONTINUED OPERATIONS (XXII±XXIII)</t>
  </si>
  <si>
    <t>NET INCOME/(LOSS) (XIX+XXIV)</t>
  </si>
  <si>
    <t>Income/(Loss) from the Group</t>
  </si>
  <si>
    <t>Income/(Loss) from Minority Interest</t>
  </si>
  <si>
    <t xml:space="preserve">Earning/(Loss) per share (in TL full) </t>
  </si>
  <si>
    <t xml:space="preserve">                                                      The accompanying explanations and notes form an integral part of these financial statements.</t>
  </si>
  <si>
    <t>PROFIT/LOSS BEFORE TAX FROM DISCONTINUED OPERATIONS (XX-XXI)</t>
  </si>
  <si>
    <t>CURRENT PERIOD INCOME/LOSS</t>
  </si>
  <si>
    <t>OTHER COMPREHENSIVE INCOME</t>
  </si>
  <si>
    <t>Not Reclassified Through Profit or Loss</t>
  </si>
  <si>
    <t>Property and Equipment Revaluation Increase/Decrease</t>
  </si>
  <si>
    <t>Intangible Assets Revaluation Increase/Decrease</t>
  </si>
  <si>
    <t>Other Comprehensive Income Items Not Reclassified Through Profit or Loss</t>
  </si>
  <si>
    <t>Tax Related Other Comprehensive Income Items Not Reclassified Through Profit or Loss</t>
  </si>
  <si>
    <t>Reclassified Through Profit or Loss</t>
  </si>
  <si>
    <t>Foreign Currency Translation Differences</t>
  </si>
  <si>
    <t>Valuation and/or Reclassification Income/Expense of the Financial Assets at Fair Value through Other Comprehensive Income</t>
  </si>
  <si>
    <t>Cash Flow Hedge Income/Loss</t>
  </si>
  <si>
    <t>Foreign Net Investment Hedge Income/Loss</t>
  </si>
  <si>
    <t>Tax Related Other Comprehensive Income Items Reclassified Through Profit or Loss</t>
  </si>
  <si>
    <t>TOTAL COMPREHENSIVE INCOME (I+II)</t>
  </si>
  <si>
    <t>The accompanying explanations and notes form an integral part of these financial statements.</t>
  </si>
  <si>
    <t>IV. CONSOLIDATED STATEMENT OF PROFIT OR LOSS AND OTHER COMPREHENSIVE INCOME</t>
  </si>
  <si>
    <t>(Amounts are expressed in thousands of Turkish Lira (TL)).</t>
  </si>
  <si>
    <t>Accumulated Other Comprehensive Income or Expense Not Reclassified through Profit or Loss</t>
  </si>
  <si>
    <t>Accumulated Other Comprehensive Income or Expense Reclassified through Profit or Loss</t>
  </si>
  <si>
    <t>Note
(Section Five)</t>
  </si>
  <si>
    <t>Paid-in Capital</t>
  </si>
  <si>
    <t>Share Premiums</t>
  </si>
  <si>
    <t>Accumulated Revaluation and/or Remeasurement Gain/Loss of the Financial Assets at Fair Value Through Other Comprehensive Income</t>
  </si>
  <si>
    <t>Prior Period Profit or (Loss)</t>
  </si>
  <si>
    <t>Current Period Profit or (Loss)</t>
  </si>
  <si>
    <t>Total Shareholders' Equity</t>
  </si>
  <si>
    <t>Total Equity Except from Minority Interest</t>
  </si>
  <si>
    <t>Prior Period End Balance</t>
  </si>
  <si>
    <t>Corrections and Accounting Policy Changes Made According to TAS 8</t>
  </si>
  <si>
    <t>Effects of Corrections</t>
  </si>
  <si>
    <t>Effects of the Changes in Accounting Policies</t>
  </si>
  <si>
    <t>Adjusted Beginning Balance (I+II)</t>
  </si>
  <si>
    <t>Total Comprehensive Income</t>
  </si>
  <si>
    <t>Capital Increase by Cash</t>
  </si>
  <si>
    <t>Capital Increase by Internal Sources</t>
  </si>
  <si>
    <t>Paid-in capital inflation adjustment difference</t>
  </si>
  <si>
    <t>Convertible Bonds to Shares</t>
  </si>
  <si>
    <t>Subordinated Debt Instruments</t>
  </si>
  <si>
    <t>Increase/Decrease by Other Changes</t>
  </si>
  <si>
    <t>Profit Distribution</t>
  </si>
  <si>
    <t>Dividends paid</t>
  </si>
  <si>
    <t>Transfers to Reserves</t>
  </si>
  <si>
    <t>Period-End Balance (I+II+III+…+X+XI)</t>
  </si>
  <si>
    <t xml:space="preserve">                  The accompanying explanations and notes form an integral part of these financial statements.</t>
  </si>
  <si>
    <t>CASH FLOWS FROM BANKING OPERATIONS</t>
  </si>
  <si>
    <t>Operating Profit before changes in operating assets and liabilities</t>
  </si>
  <si>
    <t>Interest received</t>
  </si>
  <si>
    <t>Interest paid</t>
  </si>
  <si>
    <t>Dividend received</t>
  </si>
  <si>
    <t>Fees and commissions received</t>
  </si>
  <si>
    <t>Other income</t>
  </si>
  <si>
    <t>Collections from previously written-off loans and other receivables</t>
  </si>
  <si>
    <t>Taxes paid</t>
  </si>
  <si>
    <t>Changes in operating assets and liabilities</t>
  </si>
  <si>
    <t>Net Increase/Decrease in Financial Assets at Fair Value Through Profit or Loss</t>
  </si>
  <si>
    <t>Net (increase) / decrease in due from banks and other financial institutions</t>
  </si>
  <si>
    <t>Net (increase) / decrease in loans</t>
  </si>
  <si>
    <t>Net (increase) / decrease in other assets</t>
  </si>
  <si>
    <t>Net increase / (decrease) in bank deposits</t>
  </si>
  <si>
    <t>Net increase / (decrease) in other deposits</t>
  </si>
  <si>
    <t>Net Increase/Decrease in Financial Liabilities at Fair Value Through Profit or Loss</t>
  </si>
  <si>
    <t>Net increase / (decrease) in funds borrowed</t>
  </si>
  <si>
    <t>Net increase / (decrease) in payables</t>
  </si>
  <si>
    <t>Net increase / (decrease) in other liabilities</t>
  </si>
  <si>
    <t>Net cash provided from banking operations</t>
  </si>
  <si>
    <t>CASH FLOWS FROM INVESTING ACTIVITIES</t>
  </si>
  <si>
    <t>Net cash provided from investing activities</t>
  </si>
  <si>
    <t>Cash paid for acquisition of investments, associates and subsidiaries</t>
  </si>
  <si>
    <t>Cash obtained from disposal of investments, associates and subsidiaries</t>
  </si>
  <si>
    <t>Purchases of property and equipment</t>
  </si>
  <si>
    <t>Disposals of property and equipment</t>
  </si>
  <si>
    <t>Purchase of Financial Assets at Fair Value Through Other Comprehensive Income</t>
  </si>
  <si>
    <t>Sale of Financial Assets at Fair Value Through Other Comprehensive Income</t>
  </si>
  <si>
    <t>Purchase of Financial Assets Measured at Amortised Cost</t>
  </si>
  <si>
    <t>Sale of Financial Assets Measured at Amortised Cost</t>
  </si>
  <si>
    <t>CASH FLOWS FROM FINANCING ACTIVITIES</t>
  </si>
  <si>
    <t>Net cash provided from financing activities</t>
  </si>
  <si>
    <t>Cash obtained from funds borrowed and securities issued</t>
  </si>
  <si>
    <t>Cash used for repayment of funds borrowed and securities issued</t>
  </si>
  <si>
    <t>Issued equity instruments</t>
  </si>
  <si>
    <t>Payments for finance leases</t>
  </si>
  <si>
    <t>Effect of change in foreign exchange rate on cash and cash equivalents</t>
  </si>
  <si>
    <t>Net increase in cash and cash equivalents (I+II+III+IV)</t>
  </si>
  <si>
    <t>Cash and cash equivalents at beginning of the period</t>
  </si>
  <si>
    <t>Cash and cash equivalents at end of the period</t>
  </si>
  <si>
    <t xml:space="preserve">                                                                         The accompanying explanations and notes form an integral part of these financial statements.</t>
  </si>
  <si>
    <t>Equity Instruments</t>
  </si>
  <si>
    <t xml:space="preserve">                                                                                                                                                </t>
  </si>
  <si>
    <t>Other Comprehensive Income Items Reclassified Through Profit or Loss</t>
  </si>
  <si>
    <t xml:space="preserve">GROSS OPERATING INCOME (III+IV+V+VI+VII) </t>
  </si>
  <si>
    <t>TRADING INCOME / (LOSS) (Net)</t>
  </si>
  <si>
    <t>(I-g)</t>
  </si>
  <si>
    <t>(III-2, 3)</t>
  </si>
  <si>
    <t xml:space="preserve">(III-1) </t>
  </si>
  <si>
    <t>OTHER PROVISION EXPENSES (-)</t>
  </si>
  <si>
    <t>LIABILITIES FOR ASSETS HELD FOR SALE AND RELATED TO THE DISCONTIUED OPERATIONS (Net)</t>
  </si>
  <si>
    <t>Defined Benefit Plan Remeasurement Gain/Loss</t>
  </si>
  <si>
    <t>Other (Cash Flow Hedge Gain/Loss, Investments Valued by Equity Method in Other Comprehensive Income Classified Through Profit or Loss and Other Accumulated Amounts of Other Comprehensive Income Items Reclassified Through Other Profit or Loss)</t>
  </si>
  <si>
    <t>Cash Payments to personnel and service suppliers</t>
  </si>
  <si>
    <t>Accumulated Revaluation Increase/Decrease of Property and Equipment</t>
  </si>
  <si>
    <t xml:space="preserve">Accumulated Remeasurement Gain/Loss of Defined Benefit Plan </t>
  </si>
  <si>
    <t xml:space="preserve">Other (Investments Valued by Equity Method in Other Comprehensive Income Not Classified Through Profit or Loss and Other Accumulated Amounts of Other Comprehensive Income Items Not Reclassified Through Other Profit or Loss) </t>
  </si>
  <si>
    <t xml:space="preserve">ASSETS HELD FOR SALE AND  RELATED TO DISCONTINUED </t>
  </si>
  <si>
    <t>OPERATIONS (Net)</t>
  </si>
  <si>
    <t xml:space="preserve">INCOME/(LOSS) FROM INVESTMENTS IN SUBSIDIARIES CONSOLIDATED </t>
  </si>
  <si>
    <t>BASED ON EQUITY METHOD</t>
  </si>
  <si>
    <t>EXCESS AMOUNT RECORDED AS INCOME AFTER MERGER</t>
  </si>
  <si>
    <t xml:space="preserve">                                                                                                                       The accompanying explanations and notes form an integral part of these financial statements. </t>
  </si>
  <si>
    <t>I. CONSOLIDATED BALANCE SHEET AS OF 30 SEPTEMBER 2019 (STATEMENT OF FINANCIAL POSITION)</t>
  </si>
  <si>
    <t>II. CONSOLIDATED OFF-BALANCE SHEET COMMITMENTS AS OF 30 SEPTEMBER 2019</t>
  </si>
  <si>
    <t>III. CONSOLIDATED INCOME STATEMENT FOR THE PERIOD ENDED 30 SEPTEMBER 2019</t>
  </si>
  <si>
    <t>FOR THE PERIOD ENDED 30 SEPTEMBER 2019</t>
  </si>
  <si>
    <t>V. CONSOLIDATED STATEMENT OF CHANGES IN THE SHAREHOLDERS' EQUITY FOR THE PERIOD ENDED 30 SEPTEMBER 2019</t>
  </si>
  <si>
    <t>VI. CONSOLIDATED STATEMENT OF CASH FLOWS FOR THE PERIOD ENDED 30 SEPTEMBER 2019</t>
  </si>
  <si>
    <t>(30/09/2019)</t>
  </si>
  <si>
    <t>(30/09/2018)</t>
  </si>
  <si>
    <t>(01/01-30/09/2019)</t>
  </si>
  <si>
    <t>(01/07-30/09/2019)</t>
  </si>
  <si>
    <t>(01/01-30/09/2018)</t>
  </si>
  <si>
    <t>(01/07-30/09/2018)</t>
  </si>
  <si>
    <t>(II-e)</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</si>
</sst>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0;_-* &quot;-&quot;;_-@_-"/>
    <numFmt numFmtId="181" formatCode="_(* #,##0_);_(* \(#,##0\);_(* &quot;-&quot;_);_(@_)"/>
    <numFmt numFmtId="182" formatCode="_-* #,##0\ _T_L_-;\-* #,##0\ _T_L_-;_-* &quot;-&quot;??\ _T_L_-;_-@_-"/>
    <numFmt numFmtId="183" formatCode="_(* #,##0.00000_);_(* \(#,##0.00000\);_(* &quot;-&quot;_);_(@_)"/>
    <numFmt numFmtId="184" formatCode="0.0"/>
    <numFmt numFmtId="185" formatCode="_(* #,##0.00_);_(* \(#,##0.00\);_(* &quot;-&quot;_);_(@_)"/>
    <numFmt numFmtId="186" formatCode="_(* #,##0.00_);_(* \(#,##0.00\);_(* &quot;-&quot;??_);_(@_)"/>
    <numFmt numFmtId="187" formatCode="_(* #,##0_);_(* \(#,##0\);_(* &quot;-&quot;??_);_(@_)"/>
    <numFmt numFmtId="188" formatCode="_(* #,##0.000_);_(* \(#,##0.000\);_(* &quot;-&quot;_);_(@_)"/>
    <numFmt numFmtId="189" formatCode="_(* #,##0.0_);_(* \(#,##0.0\);_(* &quot;-&quot;_);_(@_)"/>
    <numFmt numFmtId="190" formatCode="_(* #,##0.0_);_(* \(#,##0\);_(* &quot;-&quot;??_);_(@_)"/>
    <numFmt numFmtId="191" formatCode="_(* #,##0.0_);_(* \(#,##0.0\);_(* &quot;-&quot;??_);_(@_)"/>
    <numFmt numFmtId="192" formatCode="_-* #,##0.0\ _T_L_-;\-* #,##0.0\ _T_L_-;_-* &quot;-&quot;??\ _T_L_-;_-@_-"/>
    <numFmt numFmtId="193" formatCode="0.0000000"/>
    <numFmt numFmtId="194" formatCode="0.000000"/>
    <numFmt numFmtId="195" formatCode="0.00000"/>
  </numFmts>
  <fonts count="48">
    <font>
      <sz val="10"/>
      <name val="Arial"/>
      <family val="0"/>
    </font>
    <font>
      <u val="single"/>
      <sz val="10"/>
      <color indexed="36"/>
      <name val="MS Sans Serif"/>
      <family val="2"/>
    </font>
    <font>
      <u val="single"/>
      <sz val="10"/>
      <color indexed="12"/>
      <name val="MS Sans Serif"/>
      <family val="2"/>
    </font>
    <font>
      <sz val="10"/>
      <name val="MS Sans Serif"/>
      <family val="2"/>
    </font>
    <font>
      <sz val="8"/>
      <name val="Arial"/>
      <family val="2"/>
    </font>
    <font>
      <sz val="12"/>
      <name val="Arial"/>
      <family val="2"/>
    </font>
    <font>
      <b/>
      <sz val="12"/>
      <name val="Arial"/>
      <family val="2"/>
    </font>
    <font>
      <b/>
      <sz val="14"/>
      <name val="Arial"/>
      <family val="2"/>
    </font>
    <font>
      <sz val="14"/>
      <name val="Arial"/>
      <family val="2"/>
    </font>
    <font>
      <b/>
      <sz val="10"/>
      <name val="Arial"/>
      <family val="2"/>
    </font>
    <font>
      <b/>
      <sz val="13"/>
      <name val="Arial"/>
      <family val="2"/>
    </font>
    <font>
      <sz val="13"/>
      <name val="Arial"/>
      <family val="2"/>
    </font>
    <font>
      <b/>
      <u val="single"/>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2">
    <xf numFmtId="0" fontId="0" fillId="0" borderId="0" xfId="0" applyAlignment="1">
      <alignment/>
    </xf>
    <xf numFmtId="0" fontId="0" fillId="0" borderId="0" xfId="0" applyFont="1" applyFill="1" applyAlignment="1">
      <alignment/>
    </xf>
    <xf numFmtId="0" fontId="0" fillId="0" borderId="0" xfId="0" applyFont="1" applyFill="1" applyAlignment="1">
      <alignment horizontal="left"/>
    </xf>
    <xf numFmtId="0" fontId="5" fillId="0" borderId="0" xfId="0" applyFont="1" applyFill="1" applyBorder="1" applyAlignment="1">
      <alignment/>
    </xf>
    <xf numFmtId="0" fontId="5" fillId="0" borderId="0" xfId="0" applyFont="1" applyFill="1" applyBorder="1" applyAlignment="1">
      <alignment horizontal="right"/>
    </xf>
    <xf numFmtId="0" fontId="6" fillId="0" borderId="0" xfId="0" applyFont="1" applyFill="1" applyBorder="1" applyAlignment="1">
      <alignment/>
    </xf>
    <xf numFmtId="182" fontId="5" fillId="0" borderId="0" xfId="42" applyNumberFormat="1" applyFont="1" applyFill="1" applyBorder="1" applyAlignment="1">
      <alignment/>
    </xf>
    <xf numFmtId="0" fontId="7"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7" fillId="0" borderId="0" xfId="0" applyFont="1" applyFill="1" applyBorder="1" applyAlignment="1">
      <alignment horizontal="left"/>
    </xf>
    <xf numFmtId="0" fontId="5" fillId="0" borderId="0" xfId="0" applyFont="1" applyFill="1" applyBorder="1" applyAlignment="1">
      <alignment/>
    </xf>
    <xf numFmtId="18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5" fillId="0" borderId="10" xfId="0" applyFont="1" applyFill="1" applyBorder="1" applyAlignment="1">
      <alignment/>
    </xf>
    <xf numFmtId="0" fontId="6" fillId="0" borderId="10" xfId="0" applyFont="1" applyFill="1" applyBorder="1" applyAlignment="1">
      <alignment vertical="center"/>
    </xf>
    <xf numFmtId="0" fontId="5" fillId="0" borderId="10" xfId="0" applyFont="1" applyFill="1" applyBorder="1" applyAlignment="1">
      <alignment horizontal="right"/>
    </xf>
    <xf numFmtId="0" fontId="5" fillId="0" borderId="10" xfId="0" applyFont="1" applyFill="1" applyBorder="1" applyAlignment="1">
      <alignment horizontal="right" vertical="center"/>
    </xf>
    <xf numFmtId="0" fontId="6" fillId="0" borderId="0" xfId="0" applyFont="1" applyFill="1" applyBorder="1" applyAlignment="1" quotePrefix="1">
      <alignment horizontal="right"/>
    </xf>
    <xf numFmtId="181" fontId="6" fillId="0" borderId="0" xfId="0" applyNumberFormat="1" applyFont="1" applyFill="1" applyBorder="1" applyAlignment="1">
      <alignment/>
    </xf>
    <xf numFmtId="182" fontId="5" fillId="0" borderId="0" xfId="0" applyNumberFormat="1" applyFont="1" applyFill="1" applyBorder="1" applyAlignment="1">
      <alignment/>
    </xf>
    <xf numFmtId="173" fontId="5" fillId="0" borderId="0" xfId="42" applyFont="1" applyFill="1" applyBorder="1" applyAlignment="1">
      <alignment/>
    </xf>
    <xf numFmtId="181" fontId="5" fillId="0" borderId="0" xfId="0" applyNumberFormat="1" applyFont="1" applyFill="1" applyBorder="1" applyAlignment="1">
      <alignment/>
    </xf>
    <xf numFmtId="0" fontId="6" fillId="0" borderId="0" xfId="0" applyFont="1" applyFill="1" applyBorder="1" applyAlignment="1">
      <alignment horizontal="left"/>
    </xf>
    <xf numFmtId="0" fontId="6" fillId="0" borderId="0" xfId="59" applyFont="1" applyFill="1" applyBorder="1" applyAlignment="1" quotePrefix="1">
      <alignment horizontal="right"/>
      <protection/>
    </xf>
    <xf numFmtId="0" fontId="5" fillId="0" borderId="0" xfId="0" applyFont="1" applyFill="1" applyBorder="1" applyAlignment="1" quotePrefix="1">
      <alignment/>
    </xf>
    <xf numFmtId="0" fontId="6" fillId="0" borderId="0" xfId="0" applyFont="1" applyFill="1" applyBorder="1" applyAlignment="1">
      <alignment horizontal="right"/>
    </xf>
    <xf numFmtId="0" fontId="6" fillId="0" borderId="0" xfId="0" applyFont="1" applyFill="1" applyBorder="1" applyAlignment="1" quotePrefix="1">
      <alignment/>
    </xf>
    <xf numFmtId="0" fontId="5" fillId="0" borderId="0" xfId="0" applyFont="1" applyFill="1" applyBorder="1" applyAlignment="1">
      <alignment horizontal="left"/>
    </xf>
    <xf numFmtId="0" fontId="6" fillId="0" borderId="0" xfId="0" applyFont="1" applyFill="1" applyBorder="1" applyAlignment="1">
      <alignment wrapText="1"/>
    </xf>
    <xf numFmtId="0" fontId="5" fillId="0" borderId="0" xfId="0" applyFont="1" applyFill="1" applyBorder="1" applyAlignment="1" quotePrefix="1">
      <alignment horizontal="right"/>
    </xf>
    <xf numFmtId="0" fontId="5" fillId="0" borderId="11" xfId="0" applyFont="1" applyFill="1" applyBorder="1" applyAlignment="1">
      <alignment/>
    </xf>
    <xf numFmtId="0" fontId="6" fillId="0" borderId="11" xfId="0" applyFont="1" applyFill="1" applyBorder="1" applyAlignment="1">
      <alignment horizontal="left"/>
    </xf>
    <xf numFmtId="0" fontId="5" fillId="0" borderId="11" xfId="0" applyFont="1" applyFill="1" applyBorder="1" applyAlignment="1">
      <alignment horizontal="right"/>
    </xf>
    <xf numFmtId="181" fontId="6" fillId="0" borderId="11" xfId="0" applyNumberFormat="1" applyFont="1" applyFill="1" applyBorder="1" applyAlignment="1">
      <alignment horizontal="right"/>
    </xf>
    <xf numFmtId="0" fontId="5" fillId="0" borderId="0" xfId="0" applyFont="1" applyFill="1" applyBorder="1" applyAlignment="1" quotePrefix="1">
      <alignment horizontal="right" vertical="justify"/>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59" applyFont="1" applyFill="1" applyBorder="1">
      <alignment/>
      <protection/>
    </xf>
    <xf numFmtId="0" fontId="0" fillId="0" borderId="0" xfId="59" applyFont="1" applyFill="1" applyBorder="1">
      <alignment/>
      <protection/>
    </xf>
    <xf numFmtId="0" fontId="5" fillId="0" borderId="0" xfId="59" applyFont="1" applyFill="1" applyBorder="1" applyAlignment="1">
      <alignment horizontal="right"/>
      <protection/>
    </xf>
    <xf numFmtId="0" fontId="8" fillId="0" borderId="0" xfId="59" applyFont="1" applyFill="1" applyBorder="1">
      <alignment/>
      <protection/>
    </xf>
    <xf numFmtId="0" fontId="7" fillId="0" borderId="0" xfId="59" applyFont="1" applyFill="1" applyBorder="1" applyAlignment="1">
      <alignment horizontal="left" vertical="center"/>
      <protection/>
    </xf>
    <xf numFmtId="0" fontId="8" fillId="0" borderId="0" xfId="59" applyFont="1" applyFill="1" applyBorder="1" applyAlignment="1">
      <alignment horizontal="left" vertical="center"/>
      <protection/>
    </xf>
    <xf numFmtId="0" fontId="8" fillId="0" borderId="0" xfId="59" applyFont="1" applyFill="1" applyBorder="1" applyAlignment="1">
      <alignment horizontal="right" vertical="center"/>
      <protection/>
    </xf>
    <xf numFmtId="0" fontId="7" fillId="0" borderId="0" xfId="59" applyFont="1" applyFill="1" applyBorder="1" applyAlignment="1">
      <alignment horizontal="left"/>
      <protection/>
    </xf>
    <xf numFmtId="0" fontId="8" fillId="0" borderId="0" xfId="59" applyFont="1" applyFill="1" applyBorder="1" applyAlignment="1">
      <alignment horizontal="right"/>
      <protection/>
    </xf>
    <xf numFmtId="0" fontId="5" fillId="0" borderId="0" xfId="59" applyFont="1" applyFill="1" applyBorder="1" applyAlignment="1">
      <alignment/>
      <protection/>
    </xf>
    <xf numFmtId="0" fontId="5" fillId="0" borderId="0" xfId="59" applyFont="1" applyFill="1" applyBorder="1" applyAlignment="1">
      <alignment horizontal="right" vertical="justify"/>
      <protection/>
    </xf>
    <xf numFmtId="0" fontId="5" fillId="0" borderId="0" xfId="59" applyFont="1" applyFill="1" applyBorder="1" applyAlignment="1">
      <alignment horizontal="center" vertical="center"/>
      <protection/>
    </xf>
    <xf numFmtId="0" fontId="6" fillId="0" borderId="0" xfId="59" applyFont="1" applyFill="1" applyBorder="1" applyAlignment="1">
      <alignment horizontal="right"/>
      <protection/>
    </xf>
    <xf numFmtId="14" fontId="6" fillId="0" borderId="0" xfId="59" applyNumberFormat="1" applyFont="1" applyFill="1" applyBorder="1" applyAlignment="1">
      <alignment horizontal="right"/>
      <protection/>
    </xf>
    <xf numFmtId="0" fontId="5" fillId="0" borderId="10" xfId="59" applyFont="1" applyFill="1" applyBorder="1" applyAlignment="1">
      <alignment horizontal="right"/>
      <protection/>
    </xf>
    <xf numFmtId="0" fontId="6" fillId="0" borderId="10" xfId="59" applyFont="1" applyFill="1" applyBorder="1" applyAlignment="1">
      <alignment horizontal="right" vertical="center"/>
      <protection/>
    </xf>
    <xf numFmtId="0" fontId="5" fillId="0" borderId="0" xfId="62" applyFont="1" applyFill="1" applyBorder="1">
      <alignment/>
      <protection/>
    </xf>
    <xf numFmtId="0" fontId="5" fillId="0" borderId="0" xfId="62" applyFont="1" applyFill="1" applyBorder="1" applyAlignment="1">
      <alignment horizontal="right" vertical="center"/>
      <protection/>
    </xf>
    <xf numFmtId="0" fontId="6" fillId="0" borderId="0" xfId="62" applyFont="1" applyFill="1" applyBorder="1">
      <alignment/>
      <protection/>
    </xf>
    <xf numFmtId="0" fontId="5" fillId="0" borderId="0" xfId="62" applyFont="1" applyFill="1" applyBorder="1" applyAlignment="1">
      <alignment horizontal="right"/>
      <protection/>
    </xf>
    <xf numFmtId="181" fontId="5" fillId="0" borderId="0" xfId="62" applyNumberFormat="1" applyFont="1" applyFill="1" applyBorder="1" applyAlignment="1">
      <alignment horizontal="center"/>
      <protection/>
    </xf>
    <xf numFmtId="43" fontId="5" fillId="0" borderId="0" xfId="62" applyNumberFormat="1" applyFont="1" applyFill="1" applyBorder="1">
      <alignment/>
      <protection/>
    </xf>
    <xf numFmtId="0" fontId="5" fillId="0" borderId="0" xfId="62" applyFont="1" applyFill="1" applyBorder="1" quotePrefix="1">
      <alignment/>
      <protection/>
    </xf>
    <xf numFmtId="181" fontId="5" fillId="0" borderId="0" xfId="62" applyNumberFormat="1" applyFont="1" applyFill="1" applyBorder="1" applyAlignment="1">
      <alignment horizontal="right"/>
      <protection/>
    </xf>
    <xf numFmtId="181" fontId="5" fillId="0" borderId="0" xfId="62" applyNumberFormat="1" applyFont="1" applyFill="1" applyBorder="1">
      <alignment/>
      <protection/>
    </xf>
    <xf numFmtId="182" fontId="5" fillId="0" borderId="0" xfId="62" applyNumberFormat="1" applyFont="1" applyFill="1" applyBorder="1">
      <alignment/>
      <protection/>
    </xf>
    <xf numFmtId="0" fontId="6" fillId="0" borderId="0" xfId="62" applyFont="1" applyFill="1" applyBorder="1" quotePrefix="1">
      <alignment/>
      <protection/>
    </xf>
    <xf numFmtId="0" fontId="9" fillId="0" borderId="0" xfId="59" applyFont="1" applyFill="1" applyBorder="1">
      <alignment/>
      <protection/>
    </xf>
    <xf numFmtId="0" fontId="6" fillId="0" borderId="0" xfId="59" applyFont="1" applyFill="1" applyBorder="1">
      <alignment/>
      <protection/>
    </xf>
    <xf numFmtId="0" fontId="9" fillId="0" borderId="10" xfId="59" applyFont="1" applyFill="1" applyBorder="1">
      <alignment/>
      <protection/>
    </xf>
    <xf numFmtId="0" fontId="6" fillId="0" borderId="10" xfId="59" applyFont="1" applyFill="1" applyBorder="1" applyAlignment="1">
      <alignment horizontal="left"/>
      <protection/>
    </xf>
    <xf numFmtId="0" fontId="5" fillId="0" borderId="10" xfId="59" applyFont="1" applyFill="1" applyBorder="1" applyAlignment="1" quotePrefix="1">
      <alignment horizontal="right" vertical="justify"/>
      <protection/>
    </xf>
    <xf numFmtId="0" fontId="0" fillId="0" borderId="10" xfId="59" applyFont="1" applyFill="1" applyBorder="1">
      <alignment/>
      <protection/>
    </xf>
    <xf numFmtId="0" fontId="6" fillId="0" borderId="0" xfId="59" applyFont="1" applyFill="1" applyBorder="1" applyAlignment="1">
      <alignment horizontal="left"/>
      <protection/>
    </xf>
    <xf numFmtId="0" fontId="5" fillId="0" borderId="0" xfId="59" applyFont="1" applyFill="1" applyBorder="1" applyAlignment="1" quotePrefix="1">
      <alignment horizontal="right" vertical="justify"/>
      <protection/>
    </xf>
    <xf numFmtId="181" fontId="0" fillId="0" borderId="0" xfId="59" applyNumberFormat="1" applyFont="1" applyFill="1" applyBorder="1">
      <alignment/>
      <protection/>
    </xf>
    <xf numFmtId="0" fontId="6" fillId="0" borderId="10" xfId="59" applyFont="1" applyFill="1" applyBorder="1">
      <alignment/>
      <protection/>
    </xf>
    <xf numFmtId="0" fontId="0" fillId="0" borderId="0" xfId="62" applyFont="1" applyFill="1" applyBorder="1">
      <alignment/>
      <protection/>
    </xf>
    <xf numFmtId="0" fontId="0" fillId="0" borderId="0" xfId="62" applyFont="1" applyFill="1" applyBorder="1" applyAlignment="1">
      <alignment horizontal="right"/>
      <protection/>
    </xf>
    <xf numFmtId="0" fontId="8" fillId="0" borderId="0" xfId="62" applyFont="1" applyFill="1" applyBorder="1" applyAlignment="1">
      <alignment horizontal="left" vertical="justify"/>
      <protection/>
    </xf>
    <xf numFmtId="0" fontId="10" fillId="0" borderId="0" xfId="59" applyFont="1" applyFill="1" applyBorder="1" applyAlignment="1">
      <alignment horizontal="left"/>
      <protection/>
    </xf>
    <xf numFmtId="0" fontId="11" fillId="0" borderId="0" xfId="62" applyFont="1" applyFill="1" applyBorder="1" applyAlignment="1">
      <alignment vertical="justify"/>
      <protection/>
    </xf>
    <xf numFmtId="0" fontId="11" fillId="0" borderId="0" xfId="62" applyFont="1" applyFill="1" applyBorder="1">
      <alignment/>
      <protection/>
    </xf>
    <xf numFmtId="0" fontId="10" fillId="0" borderId="0" xfId="62" applyFont="1" applyFill="1" applyBorder="1" applyAlignment="1">
      <alignment vertical="justify"/>
      <protection/>
    </xf>
    <xf numFmtId="0" fontId="10" fillId="0" borderId="0" xfId="62" applyFont="1" applyFill="1" applyBorder="1" applyAlignment="1">
      <alignment/>
      <protection/>
    </xf>
    <xf numFmtId="0" fontId="6" fillId="0" borderId="0" xfId="62" applyFont="1" applyFill="1" applyBorder="1" applyAlignment="1">
      <alignment horizontal="left" vertical="justify"/>
      <protection/>
    </xf>
    <xf numFmtId="0" fontId="5" fillId="0" borderId="0" xfId="62" applyFont="1" applyFill="1" applyBorder="1" applyAlignment="1">
      <alignment vertical="justify"/>
      <protection/>
    </xf>
    <xf numFmtId="0" fontId="5" fillId="0" borderId="0" xfId="62" applyFont="1" applyFill="1" applyBorder="1" applyAlignment="1">
      <alignment/>
      <protection/>
    </xf>
    <xf numFmtId="0" fontId="5" fillId="0" borderId="0" xfId="62" applyFont="1" applyFill="1" applyBorder="1" applyAlignment="1">
      <alignment horizontal="left" vertical="justify"/>
      <protection/>
    </xf>
    <xf numFmtId="0" fontId="5" fillId="0" borderId="0" xfId="62" applyFont="1" applyFill="1" applyBorder="1" applyAlignment="1">
      <alignment horizontal="center" wrapText="1"/>
      <protection/>
    </xf>
    <xf numFmtId="0" fontId="6" fillId="0" borderId="0" xfId="62" applyFont="1" applyFill="1" applyBorder="1" applyAlignment="1">
      <alignment horizontal="right" vertical="justify"/>
      <protection/>
    </xf>
    <xf numFmtId="0" fontId="5" fillId="0" borderId="0" xfId="62" applyFont="1" applyFill="1" applyBorder="1" applyAlignment="1">
      <alignment horizontal="right" wrapText="1"/>
      <protection/>
    </xf>
    <xf numFmtId="0" fontId="6" fillId="0" borderId="10" xfId="62" applyFont="1" applyFill="1" applyBorder="1" applyAlignment="1">
      <alignment horizontal="left" vertical="justify"/>
      <protection/>
    </xf>
    <xf numFmtId="0" fontId="5" fillId="0" borderId="10" xfId="62" applyFont="1" applyFill="1" applyBorder="1" applyAlignment="1">
      <alignment/>
      <protection/>
    </xf>
    <xf numFmtId="0" fontId="5" fillId="0" borderId="10" xfId="62" applyFont="1" applyFill="1" applyBorder="1" applyAlignment="1">
      <alignment horizontal="center" wrapText="1"/>
      <protection/>
    </xf>
    <xf numFmtId="0" fontId="5" fillId="0" borderId="10" xfId="62" applyFont="1" applyFill="1" applyBorder="1" applyAlignment="1">
      <alignment horizontal="center"/>
      <protection/>
    </xf>
    <xf numFmtId="0" fontId="6" fillId="0" borderId="0" xfId="62" applyFont="1" applyFill="1" applyBorder="1" applyAlignment="1">
      <alignment horizontal="center"/>
      <protection/>
    </xf>
    <xf numFmtId="0" fontId="6" fillId="0" borderId="0" xfId="62" applyFont="1" applyFill="1" applyBorder="1" applyAlignment="1">
      <alignment horizontal="left"/>
      <protection/>
    </xf>
    <xf numFmtId="0" fontId="6" fillId="0" borderId="0" xfId="62" applyFont="1" applyFill="1" applyBorder="1" applyAlignment="1">
      <alignment horizontal="center" vertical="center"/>
      <protection/>
    </xf>
    <xf numFmtId="0" fontId="6" fillId="0" borderId="0" xfId="62" applyFont="1" applyFill="1" applyBorder="1" applyAlignment="1">
      <alignment horizontal="center" vertical="justify"/>
      <protection/>
    </xf>
    <xf numFmtId="0" fontId="6" fillId="0" borderId="0" xfId="62" applyFont="1" applyFill="1" applyBorder="1" applyAlignment="1" quotePrefix="1">
      <alignment horizontal="left" vertical="justify"/>
      <protection/>
    </xf>
    <xf numFmtId="0" fontId="6" fillId="0" borderId="0" xfId="62" applyFont="1" applyFill="1" applyBorder="1" applyAlignment="1">
      <alignment horizontal="justify" vertical="justify"/>
      <protection/>
    </xf>
    <xf numFmtId="0" fontId="5" fillId="0" borderId="0" xfId="62" applyFont="1" applyFill="1" applyBorder="1" applyAlignment="1">
      <alignment horizontal="center" vertical="justify"/>
      <protection/>
    </xf>
    <xf numFmtId="181" fontId="5" fillId="0" borderId="0" xfId="62" applyNumberFormat="1" applyFont="1" applyFill="1" applyBorder="1" applyAlignment="1" quotePrefix="1">
      <alignment horizontal="center"/>
      <protection/>
    </xf>
    <xf numFmtId="181" fontId="5" fillId="0" borderId="0" xfId="62" applyNumberFormat="1" applyFont="1" applyFill="1" applyBorder="1" applyAlignment="1" quotePrefix="1">
      <alignment horizontal="right"/>
      <protection/>
    </xf>
    <xf numFmtId="0" fontId="5" fillId="0" borderId="0" xfId="62" applyFont="1" applyFill="1" applyBorder="1" applyAlignment="1" quotePrefix="1">
      <alignment horizontal="center" vertical="justify"/>
      <protection/>
    </xf>
    <xf numFmtId="0" fontId="5" fillId="0" borderId="0" xfId="62" applyFont="1" applyFill="1" applyBorder="1" applyAlignment="1" quotePrefix="1">
      <alignment horizontal="left" vertical="justify"/>
      <protection/>
    </xf>
    <xf numFmtId="0" fontId="5" fillId="0" borderId="0" xfId="62" applyFont="1" applyFill="1" applyBorder="1" applyAlignment="1">
      <alignment horizontal="justify" vertical="justify"/>
      <protection/>
    </xf>
    <xf numFmtId="0" fontId="5" fillId="0" borderId="0" xfId="62" applyFont="1" applyFill="1" applyBorder="1" applyAlignment="1">
      <alignment horizontal="justify" vertical="justify" wrapText="1"/>
      <protection/>
    </xf>
    <xf numFmtId="0" fontId="6" fillId="0" borderId="11" xfId="62" applyFont="1" applyFill="1" applyBorder="1" applyAlignment="1">
      <alignment horizontal="left" vertical="justify"/>
      <protection/>
    </xf>
    <xf numFmtId="0" fontId="6" fillId="0" borderId="11" xfId="62" applyFont="1" applyFill="1" applyBorder="1" applyAlignment="1">
      <alignment vertical="justify"/>
      <protection/>
    </xf>
    <xf numFmtId="0" fontId="6" fillId="0" borderId="11" xfId="62" applyFont="1" applyFill="1" applyBorder="1" applyAlignment="1">
      <alignment horizontal="center" vertical="justify"/>
      <protection/>
    </xf>
    <xf numFmtId="181" fontId="6" fillId="0" borderId="11" xfId="62" applyNumberFormat="1" applyFont="1" applyFill="1" applyBorder="1" applyAlignment="1" quotePrefix="1">
      <alignment horizontal="center"/>
      <protection/>
    </xf>
    <xf numFmtId="181" fontId="6" fillId="0" borderId="11" xfId="62" applyNumberFormat="1" applyFont="1" applyFill="1" applyBorder="1" applyAlignment="1" quotePrefix="1">
      <alignment horizontal="right"/>
      <protection/>
    </xf>
    <xf numFmtId="0" fontId="6" fillId="0" borderId="0" xfId="62" applyFont="1" applyFill="1" applyBorder="1" applyAlignment="1" quotePrefix="1">
      <alignment vertical="justify"/>
      <protection/>
    </xf>
    <xf numFmtId="181" fontId="6" fillId="0" borderId="0" xfId="62" applyNumberFormat="1" applyFont="1" applyFill="1" applyBorder="1" applyAlignment="1" quotePrefix="1">
      <alignment horizontal="center"/>
      <protection/>
    </xf>
    <xf numFmtId="3" fontId="5" fillId="0" borderId="0" xfId="62" applyNumberFormat="1" applyFont="1" applyFill="1" applyBorder="1" applyAlignment="1" quotePrefix="1">
      <alignment horizontal="center" vertical="justify"/>
      <protection/>
    </xf>
    <xf numFmtId="0" fontId="8" fillId="0" borderId="0" xfId="0" applyFont="1" applyFill="1" applyBorder="1" applyAlignment="1">
      <alignment/>
    </xf>
    <xf numFmtId="3" fontId="8" fillId="0" borderId="0" xfId="0" applyNumberFormat="1" applyFont="1" applyFill="1" applyBorder="1" applyAlignment="1">
      <alignment/>
    </xf>
    <xf numFmtId="3" fontId="5" fillId="0" borderId="0" xfId="0" applyNumberFormat="1" applyFont="1" applyFill="1" applyBorder="1" applyAlignment="1">
      <alignment/>
    </xf>
    <xf numFmtId="3" fontId="6" fillId="0" borderId="0" xfId="0" applyNumberFormat="1" applyFont="1" applyFill="1" applyBorder="1" applyAlignment="1">
      <alignment horizontal="right"/>
    </xf>
    <xf numFmtId="3" fontId="6" fillId="0" borderId="10" xfId="0" applyNumberFormat="1" applyFont="1" applyFill="1" applyBorder="1" applyAlignment="1">
      <alignment horizontal="right" vertical="center"/>
    </xf>
    <xf numFmtId="181" fontId="6" fillId="0" borderId="0" xfId="0" applyNumberFormat="1" applyFont="1" applyFill="1" applyBorder="1" applyAlignment="1">
      <alignment horizontal="right"/>
    </xf>
    <xf numFmtId="2" fontId="5" fillId="0" borderId="0" xfId="60" applyNumberFormat="1" applyFont="1" applyFill="1" applyBorder="1" quotePrefix="1">
      <alignment/>
      <protection/>
    </xf>
    <xf numFmtId="181" fontId="6" fillId="0" borderId="0" xfId="62" applyNumberFormat="1" applyFont="1" applyFill="1" applyBorder="1" applyAlignment="1" quotePrefix="1">
      <alignment horizontal="right"/>
      <protection/>
    </xf>
    <xf numFmtId="2" fontId="5" fillId="0" borderId="0" xfId="60" applyNumberFormat="1" applyFont="1" applyFill="1" applyBorder="1" applyAlignment="1" quotePrefix="1">
      <alignment vertical="top"/>
      <protection/>
    </xf>
    <xf numFmtId="0" fontId="5" fillId="0" borderId="0" xfId="0" applyFont="1" applyFill="1" applyBorder="1" applyAlignment="1">
      <alignment wrapText="1"/>
    </xf>
    <xf numFmtId="0" fontId="6" fillId="0" borderId="11" xfId="0" applyFont="1" applyFill="1" applyBorder="1" applyAlignment="1">
      <alignment/>
    </xf>
    <xf numFmtId="185" fontId="5" fillId="0" borderId="0" xfId="0" applyNumberFormat="1" applyFont="1" applyFill="1" applyBorder="1" applyAlignment="1">
      <alignment horizontal="right"/>
    </xf>
    <xf numFmtId="3" fontId="5" fillId="0" borderId="10" xfId="0" applyNumberFormat="1" applyFont="1" applyFill="1" applyBorder="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Font="1" applyFill="1" applyAlignment="1">
      <alignment horizontal="left"/>
    </xf>
    <xf numFmtId="0" fontId="8" fillId="0" borderId="0" xfId="0" applyFont="1" applyFill="1" applyAlignment="1">
      <alignment/>
    </xf>
    <xf numFmtId="0" fontId="8"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vertical="justify"/>
    </xf>
    <xf numFmtId="181" fontId="0" fillId="0" borderId="0" xfId="0" applyNumberFormat="1" applyFont="1" applyFill="1" applyBorder="1" applyAlignment="1">
      <alignment horizontal="center" vertical="center"/>
    </xf>
    <xf numFmtId="14" fontId="6" fillId="0" borderId="0" xfId="0" applyNumberFormat="1" applyFont="1" applyFill="1" applyBorder="1" applyAlignment="1">
      <alignment horizontal="right"/>
    </xf>
    <xf numFmtId="0" fontId="6" fillId="0" borderId="0" xfId="0" applyFont="1" applyFill="1" applyBorder="1" applyAlignment="1">
      <alignment horizontal="right" vertical="center"/>
    </xf>
    <xf numFmtId="0" fontId="5" fillId="0" borderId="0" xfId="0" applyFont="1" applyFill="1" applyAlignment="1">
      <alignment/>
    </xf>
    <xf numFmtId="14" fontId="6" fillId="0" borderId="10" xfId="0" applyNumberFormat="1" applyFont="1" applyFill="1" applyBorder="1" applyAlignment="1">
      <alignment horizontal="right" vertical="center"/>
    </xf>
    <xf numFmtId="0" fontId="5" fillId="0" borderId="0" xfId="0" applyFont="1" applyFill="1" applyAlignment="1">
      <alignment horizontal="right"/>
    </xf>
    <xf numFmtId="181" fontId="6" fillId="0" borderId="0" xfId="59" applyNumberFormat="1" applyFont="1" applyFill="1" applyBorder="1" applyAlignment="1">
      <alignment horizontal="right"/>
      <protection/>
    </xf>
    <xf numFmtId="0" fontId="6" fillId="0" borderId="0" xfId="0" applyFont="1" applyFill="1" applyAlignment="1">
      <alignment/>
    </xf>
    <xf numFmtId="181" fontId="6" fillId="0" borderId="0" xfId="0" applyNumberFormat="1" applyFont="1" applyFill="1" applyAlignment="1">
      <alignment/>
    </xf>
    <xf numFmtId="181" fontId="5" fillId="0" borderId="0" xfId="0" applyNumberFormat="1" applyFont="1" applyFill="1" applyBorder="1" applyAlignment="1">
      <alignment horizontal="right"/>
    </xf>
    <xf numFmtId="0" fontId="5" fillId="0" borderId="0" xfId="0" applyFont="1" applyFill="1" applyBorder="1" applyAlignment="1" quotePrefix="1">
      <alignment horizontal="left"/>
    </xf>
    <xf numFmtId="0" fontId="6" fillId="0" borderId="0" xfId="0" applyFont="1" applyFill="1" applyBorder="1" applyAlignment="1" quotePrefix="1">
      <alignment horizontal="left"/>
    </xf>
    <xf numFmtId="181" fontId="6" fillId="0" borderId="0" xfId="0" applyNumberFormat="1" applyFont="1" applyFill="1" applyBorder="1" applyAlignment="1">
      <alignment horizontal="left"/>
    </xf>
    <xf numFmtId="183" fontId="5" fillId="0" borderId="10" xfId="0" applyNumberFormat="1" applyFont="1" applyFill="1" applyBorder="1" applyAlignment="1">
      <alignment horizontal="right"/>
    </xf>
    <xf numFmtId="183" fontId="5" fillId="0" borderId="0" xfId="0" applyNumberFormat="1" applyFont="1" applyFill="1" applyBorder="1" applyAlignment="1">
      <alignment horizontal="right"/>
    </xf>
    <xf numFmtId="181" fontId="0" fillId="0" borderId="0" xfId="0" applyNumberFormat="1" applyFont="1" applyFill="1" applyBorder="1" applyAlignment="1">
      <alignment/>
    </xf>
    <xf numFmtId="0" fontId="5" fillId="0" borderId="0" xfId="0" applyFont="1" applyFill="1" applyAlignment="1">
      <alignment horizontal="left"/>
    </xf>
    <xf numFmtId="0" fontId="6" fillId="0" borderId="10" xfId="0" applyFont="1" applyFill="1" applyBorder="1" applyAlignment="1">
      <alignment/>
    </xf>
    <xf numFmtId="0" fontId="6" fillId="0" borderId="10" xfId="0" applyFont="1" applyFill="1" applyBorder="1" applyAlignment="1">
      <alignment horizontal="left"/>
    </xf>
    <xf numFmtId="0" fontId="5" fillId="0" borderId="10" xfId="0" applyFont="1" applyFill="1" applyBorder="1" applyAlignment="1" quotePrefix="1">
      <alignment horizontal="right" vertical="justify"/>
    </xf>
    <xf numFmtId="0" fontId="0" fillId="0" borderId="10" xfId="0" applyFont="1" applyFill="1" applyBorder="1" applyAlignment="1">
      <alignment/>
    </xf>
    <xf numFmtId="0" fontId="0" fillId="0" borderId="10" xfId="0" applyFont="1" applyFill="1" applyBorder="1" applyAlignment="1">
      <alignment horizontal="left"/>
    </xf>
    <xf numFmtId="181" fontId="6" fillId="0" borderId="10" xfId="0" applyNumberFormat="1" applyFont="1" applyFill="1" applyBorder="1" applyAlignment="1">
      <alignment/>
    </xf>
    <xf numFmtId="0" fontId="0" fillId="0" borderId="0" xfId="0" applyFont="1" applyFill="1" applyBorder="1" applyAlignment="1">
      <alignment horizontal="left"/>
    </xf>
    <xf numFmtId="0" fontId="8" fillId="0" borderId="0" xfId="0" applyFont="1" applyFill="1" applyBorder="1" applyAlignment="1">
      <alignment horizontal="center"/>
    </xf>
    <xf numFmtId="0" fontId="0" fillId="0" borderId="0" xfId="0" applyFont="1" applyFill="1" applyAlignment="1">
      <alignment horizontal="right"/>
    </xf>
    <xf numFmtId="0" fontId="9" fillId="0" borderId="0" xfId="0" applyFont="1" applyFill="1" applyAlignment="1">
      <alignment/>
    </xf>
    <xf numFmtId="0" fontId="9" fillId="0" borderId="0" xfId="0" applyFont="1" applyFill="1" applyAlignment="1">
      <alignment horizontal="left"/>
    </xf>
    <xf numFmtId="9" fontId="7" fillId="0" borderId="0" xfId="65" applyFont="1" applyFill="1" applyBorder="1" applyAlignment="1">
      <alignment horizontal="left" vertical="center"/>
    </xf>
    <xf numFmtId="0" fontId="0" fillId="0" borderId="0" xfId="0" applyFont="1" applyFill="1" applyBorder="1" applyAlignment="1">
      <alignment horizontal="right"/>
    </xf>
    <xf numFmtId="0" fontId="0" fillId="0" borderId="0" xfId="0" applyFont="1" applyFill="1" applyBorder="1" applyAlignment="1">
      <alignment horizontal="center" vertical="center"/>
    </xf>
    <xf numFmtId="0" fontId="6"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6" fillId="0" borderId="10" xfId="0" applyFont="1" applyFill="1" applyBorder="1" applyAlignment="1">
      <alignment horizontal="right" vertical="center"/>
    </xf>
    <xf numFmtId="0" fontId="12" fillId="0" borderId="0" xfId="0" applyFont="1" applyFill="1" applyBorder="1" applyAlignment="1">
      <alignment/>
    </xf>
    <xf numFmtId="180" fontId="6" fillId="0" borderId="0" xfId="0" applyNumberFormat="1" applyFont="1" applyFill="1" applyBorder="1" applyAlignment="1">
      <alignment horizontal="right"/>
    </xf>
    <xf numFmtId="0" fontId="6" fillId="0" borderId="0" xfId="0" applyFont="1" applyFill="1" applyBorder="1" applyAlignment="1" quotePrefix="1">
      <alignment horizontal="right" vertical="justify"/>
    </xf>
    <xf numFmtId="180" fontId="5" fillId="0" borderId="0" xfId="0" applyNumberFormat="1" applyFont="1" applyFill="1" applyBorder="1" applyAlignment="1">
      <alignment horizontal="right"/>
    </xf>
    <xf numFmtId="49" fontId="5" fillId="0" borderId="0" xfId="0" applyNumberFormat="1" applyFont="1" applyFill="1" applyBorder="1" applyAlignment="1">
      <alignment horizontal="left"/>
    </xf>
    <xf numFmtId="180" fontId="6" fillId="0" borderId="0" xfId="0" applyNumberFormat="1" applyFont="1" applyFill="1" applyBorder="1" applyAlignment="1" quotePrefix="1">
      <alignment horizontal="right"/>
    </xf>
    <xf numFmtId="49" fontId="5" fillId="0" borderId="0" xfId="0" applyNumberFormat="1" applyFont="1" applyFill="1" applyBorder="1" applyAlignment="1" quotePrefix="1">
      <alignment/>
    </xf>
    <xf numFmtId="49" fontId="5" fillId="0" borderId="0" xfId="0" applyNumberFormat="1"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right"/>
    </xf>
    <xf numFmtId="180" fontId="13" fillId="0" borderId="0" xfId="0" applyNumberFormat="1" applyFont="1" applyFill="1" applyBorder="1" applyAlignment="1">
      <alignment horizontal="right"/>
    </xf>
    <xf numFmtId="173" fontId="13" fillId="0" borderId="0" xfId="42" applyFont="1" applyFill="1" applyBorder="1" applyAlignment="1">
      <alignment/>
    </xf>
    <xf numFmtId="180" fontId="6" fillId="0" borderId="11" xfId="0" applyNumberFormat="1"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left"/>
    </xf>
    <xf numFmtId="0" fontId="0" fillId="0" borderId="0" xfId="0" applyFont="1" applyFill="1" applyBorder="1" applyAlignment="1" quotePrefix="1">
      <alignment horizontal="right" vertical="justify"/>
    </xf>
    <xf numFmtId="0" fontId="9" fillId="0" borderId="10" xfId="0" applyFont="1" applyFill="1" applyBorder="1" applyAlignment="1">
      <alignment/>
    </xf>
    <xf numFmtId="0" fontId="9" fillId="0" borderId="10" xfId="0" applyFont="1" applyFill="1" applyBorder="1" applyAlignment="1">
      <alignment horizontal="left"/>
    </xf>
    <xf numFmtId="0" fontId="0" fillId="0" borderId="10" xfId="0" applyFont="1" applyFill="1" applyBorder="1" applyAlignment="1" quotePrefix="1">
      <alignment horizontal="right" vertical="justify"/>
    </xf>
    <xf numFmtId="181" fontId="5" fillId="0" borderId="0" xfId="0" applyNumberFormat="1" applyFont="1" applyFill="1" applyBorder="1" applyAlignment="1">
      <alignment horizontal="right" vertical="center"/>
    </xf>
    <xf numFmtId="0" fontId="6" fillId="0" borderId="0" xfId="59" applyFont="1" applyFill="1" applyBorder="1" applyAlignment="1" quotePrefix="1">
      <alignment horizontal="right" vertical="justify"/>
      <protection/>
    </xf>
    <xf numFmtId="0" fontId="5" fillId="0" borderId="0" xfId="0" applyFont="1" applyFill="1" applyBorder="1" applyAlignment="1">
      <alignment horizontal="right" vertical="justify"/>
    </xf>
    <xf numFmtId="0" fontId="5" fillId="0" borderId="0" xfId="0" applyFont="1" applyFill="1" applyBorder="1" applyAlignment="1" quotePrefix="1">
      <alignment vertical="top"/>
    </xf>
    <xf numFmtId="0" fontId="5" fillId="0" borderId="11" xfId="0" applyFont="1" applyFill="1" applyBorder="1" applyAlignment="1">
      <alignment horizontal="right" vertical="justify"/>
    </xf>
    <xf numFmtId="0" fontId="0" fillId="0" borderId="10" xfId="0" applyFont="1" applyFill="1" applyBorder="1" applyAlignment="1">
      <alignment horizontal="right" vertical="justify"/>
    </xf>
    <xf numFmtId="0" fontId="6" fillId="0" borderId="0" xfId="0" applyFont="1" applyFill="1" applyBorder="1" applyAlignment="1">
      <alignment horizontal="left" wrapText="1"/>
    </xf>
    <xf numFmtId="0" fontId="5" fillId="0" borderId="0" xfId="0" applyFont="1" applyFill="1" applyBorder="1" applyAlignment="1">
      <alignment horizontal="left" vertical="top"/>
    </xf>
    <xf numFmtId="0" fontId="5" fillId="0" borderId="0" xfId="0" applyFont="1" applyFill="1" applyBorder="1" applyAlignment="1">
      <alignment horizontal="center"/>
    </xf>
    <xf numFmtId="0" fontId="5" fillId="0" borderId="0" xfId="62" applyFont="1" applyFill="1" applyBorder="1" applyAlignment="1">
      <alignment horizontal="center"/>
      <protection/>
    </xf>
    <xf numFmtId="0" fontId="5" fillId="0" borderId="0" xfId="62" applyFont="1" applyFill="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_akbnk-enf 31.12.2003"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AC93"/>
  <sheetViews>
    <sheetView tabSelected="1" view="pageBreakPreview" zoomScale="60" zoomScaleNormal="70" workbookViewId="0" topLeftCell="A1">
      <pane xSplit="4" ySplit="8" topLeftCell="E30" activePane="bottomRight" state="frozen"/>
      <selection pane="topLeft" activeCell="A1" sqref="A1"/>
      <selection pane="topRight" activeCell="E1" sqref="E1"/>
      <selection pane="bottomLeft" activeCell="A9" sqref="A9"/>
      <selection pane="bottomRight" activeCell="F51" sqref="F51"/>
    </sheetView>
  </sheetViews>
  <sheetFormatPr defaultColWidth="9.140625" defaultRowHeight="12.75"/>
  <cols>
    <col min="1" max="1" width="1.421875" style="3" customWidth="1"/>
    <col min="2" max="2" width="7.8515625" style="3" customWidth="1"/>
    <col min="3" max="3" width="82.00390625" style="3" customWidth="1"/>
    <col min="4" max="4" width="13.8515625" style="4" customWidth="1"/>
    <col min="5" max="7" width="18.00390625" style="3" customWidth="1"/>
    <col min="8" max="8" width="1.8515625" style="3" customWidth="1"/>
    <col min="9" max="11" width="18.00390625" style="6" customWidth="1"/>
    <col min="12" max="12" width="2.140625" style="3" customWidth="1"/>
    <col min="13" max="13" width="11.28125" style="3" bestFit="1" customWidth="1"/>
    <col min="14" max="16" width="22.7109375" style="3" bestFit="1" customWidth="1"/>
    <col min="17" max="17" width="9.7109375" style="3" bestFit="1" customWidth="1"/>
    <col min="18" max="20" width="22.7109375" style="3" bestFit="1" customWidth="1"/>
    <col min="21" max="24" width="10.140625" style="3" bestFit="1" customWidth="1"/>
    <col min="25" max="25" width="11.140625" style="3" bestFit="1" customWidth="1"/>
    <col min="26" max="28" width="10.140625" style="3" bestFit="1" customWidth="1"/>
    <col min="29" max="16384" width="9.140625" style="3" customWidth="1"/>
  </cols>
  <sheetData>
    <row r="1" ht="17.25" customHeight="1">
      <c r="F1" s="5"/>
    </row>
    <row r="2" spans="2:8" ht="17.25" customHeight="1">
      <c r="B2" s="7" t="s">
        <v>0</v>
      </c>
      <c r="C2" s="8"/>
      <c r="D2" s="9"/>
      <c r="E2" s="8"/>
      <c r="F2" s="8"/>
      <c r="G2" s="8"/>
      <c r="H2" s="8"/>
    </row>
    <row r="3" ht="17.25" customHeight="1">
      <c r="B3" s="10" t="s">
        <v>583</v>
      </c>
    </row>
    <row r="4" spans="2:8" ht="17.25" customHeight="1">
      <c r="B4" s="11" t="s">
        <v>236</v>
      </c>
      <c r="C4" s="11"/>
      <c r="E4" s="12"/>
      <c r="F4" s="12"/>
      <c r="G4" s="13"/>
      <c r="H4" s="13"/>
    </row>
    <row r="5" spans="5:8" ht="17.25" customHeight="1">
      <c r="E5" s="12"/>
      <c r="F5" s="13"/>
      <c r="G5" s="13"/>
      <c r="H5" s="13"/>
    </row>
    <row r="6" spans="5:11" ht="15" customHeight="1">
      <c r="E6" s="14"/>
      <c r="F6" s="14" t="s">
        <v>240</v>
      </c>
      <c r="G6" s="14"/>
      <c r="H6" s="14"/>
      <c r="I6" s="14"/>
      <c r="J6" s="14" t="s">
        <v>241</v>
      </c>
      <c r="K6" s="14"/>
    </row>
    <row r="7" spans="3:11" ht="15.75" customHeight="1">
      <c r="C7" s="15" t="s">
        <v>237</v>
      </c>
      <c r="D7" s="4" t="s">
        <v>238</v>
      </c>
      <c r="E7" s="14"/>
      <c r="F7" s="14" t="s">
        <v>589</v>
      </c>
      <c r="G7" s="16"/>
      <c r="H7" s="16"/>
      <c r="I7" s="14"/>
      <c r="J7" s="14" t="s">
        <v>223</v>
      </c>
      <c r="K7" s="16"/>
    </row>
    <row r="8" spans="2:11" ht="15.75" customHeight="1">
      <c r="B8" s="17"/>
      <c r="C8" s="18"/>
      <c r="D8" s="19" t="s">
        <v>239</v>
      </c>
      <c r="E8" s="20" t="s">
        <v>242</v>
      </c>
      <c r="F8" s="20" t="s">
        <v>243</v>
      </c>
      <c r="G8" s="20" t="s">
        <v>244</v>
      </c>
      <c r="H8" s="20"/>
      <c r="I8" s="20" t="s">
        <v>242</v>
      </c>
      <c r="J8" s="20" t="s">
        <v>243</v>
      </c>
      <c r="K8" s="20" t="s">
        <v>244</v>
      </c>
    </row>
    <row r="9" spans="1:29" ht="15.75">
      <c r="A9" s="5"/>
      <c r="B9" s="5" t="s">
        <v>1</v>
      </c>
      <c r="C9" s="5" t="s">
        <v>245</v>
      </c>
      <c r="D9" s="21"/>
      <c r="E9" s="22">
        <f>+E10+E15+E19+E23</f>
        <v>53844266</v>
      </c>
      <c r="F9" s="22">
        <f>+F10+F15+F19+F23</f>
        <v>89716867</v>
      </c>
      <c r="G9" s="22">
        <f>SUM(E9:F9)</f>
        <v>143561133</v>
      </c>
      <c r="H9" s="22"/>
      <c r="I9" s="22">
        <f>+I10+I15+I19+I23</f>
        <v>46382717</v>
      </c>
      <c r="J9" s="22">
        <f>+J10+J15+J19+J23</f>
        <v>77050098</v>
      </c>
      <c r="K9" s="22">
        <f aca="true" t="shared" si="0" ref="K9:K55">SUM(I9:J9)</f>
        <v>123432815</v>
      </c>
      <c r="L9" s="23"/>
      <c r="M9" s="24"/>
      <c r="N9" s="24"/>
      <c r="O9" s="24"/>
      <c r="P9" s="24"/>
      <c r="Q9" s="24"/>
      <c r="R9" s="24"/>
      <c r="S9" s="24"/>
      <c r="T9" s="24"/>
      <c r="U9" s="24"/>
      <c r="V9" s="24"/>
      <c r="W9" s="24"/>
      <c r="X9" s="24"/>
      <c r="Y9" s="24"/>
      <c r="Z9" s="24"/>
      <c r="AA9" s="24"/>
      <c r="AB9" s="24"/>
      <c r="AC9" s="25"/>
    </row>
    <row r="10" spans="1:29" ht="15.75">
      <c r="A10" s="5"/>
      <c r="B10" s="5" t="s">
        <v>2</v>
      </c>
      <c r="C10" s="26" t="s">
        <v>246</v>
      </c>
      <c r="D10" s="27"/>
      <c r="E10" s="22">
        <f>SUM(E11:E13)-E14</f>
        <v>6435319</v>
      </c>
      <c r="F10" s="22">
        <f>SUM(F11:F13)-F14</f>
        <v>49013154</v>
      </c>
      <c r="G10" s="22">
        <f>SUM(E10:F10)</f>
        <v>55448473</v>
      </c>
      <c r="H10" s="22"/>
      <c r="I10" s="22">
        <f>SUM(I11:I13)-I14</f>
        <v>4742816</v>
      </c>
      <c r="J10" s="22">
        <f>SUM(J11:J13)-J14</f>
        <v>44875030</v>
      </c>
      <c r="K10" s="22">
        <f t="shared" si="0"/>
        <v>49617846</v>
      </c>
      <c r="L10" s="23"/>
      <c r="M10" s="24"/>
      <c r="N10" s="24"/>
      <c r="O10" s="24"/>
      <c r="P10" s="24"/>
      <c r="Q10" s="24"/>
      <c r="R10" s="24"/>
      <c r="S10" s="24"/>
      <c r="T10" s="24"/>
      <c r="U10" s="24"/>
      <c r="V10" s="24"/>
      <c r="W10" s="24"/>
      <c r="X10" s="24"/>
      <c r="Y10" s="24"/>
      <c r="Z10" s="24"/>
      <c r="AA10" s="24"/>
      <c r="AB10" s="24"/>
      <c r="AC10" s="25"/>
    </row>
    <row r="11" spans="2:29" ht="15">
      <c r="B11" s="28" t="s">
        <v>37</v>
      </c>
      <c r="C11" s="3" t="s">
        <v>247</v>
      </c>
      <c r="D11" s="4" t="s">
        <v>50</v>
      </c>
      <c r="E11" s="25">
        <v>6254544</v>
      </c>
      <c r="F11" s="25">
        <v>29474346</v>
      </c>
      <c r="G11" s="25">
        <f aca="true" t="shared" si="1" ref="G11:G55">SUM(E11:F11)</f>
        <v>35728890</v>
      </c>
      <c r="H11" s="25"/>
      <c r="I11" s="25">
        <v>4725334</v>
      </c>
      <c r="J11" s="25">
        <v>25388490</v>
      </c>
      <c r="K11" s="25">
        <f t="shared" si="0"/>
        <v>30113824</v>
      </c>
      <c r="L11" s="23"/>
      <c r="M11" s="24"/>
      <c r="N11" s="24"/>
      <c r="O11" s="24"/>
      <c r="P11" s="24"/>
      <c r="Q11" s="24"/>
      <c r="R11" s="24"/>
      <c r="S11" s="24"/>
      <c r="T11" s="24"/>
      <c r="U11" s="24"/>
      <c r="V11" s="24"/>
      <c r="W11" s="24"/>
      <c r="X11" s="24"/>
      <c r="Y11" s="24"/>
      <c r="Z11" s="24"/>
      <c r="AA11" s="24"/>
      <c r="AB11" s="24"/>
      <c r="AC11" s="25"/>
    </row>
    <row r="12" spans="2:29" ht="15">
      <c r="B12" s="28" t="s">
        <v>38</v>
      </c>
      <c r="C12" s="3" t="s">
        <v>248</v>
      </c>
      <c r="D12" s="4" t="s">
        <v>58</v>
      </c>
      <c r="E12" s="25">
        <v>134265</v>
      </c>
      <c r="F12" s="25">
        <v>19538961</v>
      </c>
      <c r="G12" s="25">
        <f t="shared" si="1"/>
        <v>19673226</v>
      </c>
      <c r="H12" s="25"/>
      <c r="I12" s="25">
        <v>12206</v>
      </c>
      <c r="J12" s="25">
        <v>18947192</v>
      </c>
      <c r="K12" s="25">
        <f t="shared" si="0"/>
        <v>18959398</v>
      </c>
      <c r="L12" s="23"/>
      <c r="M12" s="24"/>
      <c r="N12" s="24"/>
      <c r="O12" s="24"/>
      <c r="P12" s="24"/>
      <c r="Q12" s="24"/>
      <c r="R12" s="24"/>
      <c r="S12" s="24"/>
      <c r="T12" s="24"/>
      <c r="U12" s="24"/>
      <c r="V12" s="24"/>
      <c r="W12" s="24"/>
      <c r="X12" s="24"/>
      <c r="Y12" s="24"/>
      <c r="Z12" s="24"/>
      <c r="AA12" s="24"/>
      <c r="AB12" s="24"/>
      <c r="AC12" s="25"/>
    </row>
    <row r="13" spans="2:29" ht="15.75">
      <c r="B13" s="28" t="s">
        <v>39</v>
      </c>
      <c r="C13" s="3" t="s">
        <v>249</v>
      </c>
      <c r="D13" s="29"/>
      <c r="E13" s="25">
        <v>47032</v>
      </c>
      <c r="F13" s="25">
        <v>0</v>
      </c>
      <c r="G13" s="25">
        <f t="shared" si="1"/>
        <v>47032</v>
      </c>
      <c r="H13" s="25"/>
      <c r="I13" s="25">
        <v>5283</v>
      </c>
      <c r="J13" s="25">
        <v>539374</v>
      </c>
      <c r="K13" s="25">
        <f t="shared" si="0"/>
        <v>544657</v>
      </c>
      <c r="L13" s="23"/>
      <c r="M13" s="24"/>
      <c r="N13" s="24"/>
      <c r="O13" s="24"/>
      <c r="P13" s="24"/>
      <c r="Q13" s="24"/>
      <c r="R13" s="24"/>
      <c r="S13" s="24"/>
      <c r="T13" s="24"/>
      <c r="U13" s="24"/>
      <c r="V13" s="24"/>
      <c r="W13" s="24"/>
      <c r="X13" s="24"/>
      <c r="Y13" s="24"/>
      <c r="Z13" s="24"/>
      <c r="AA13" s="24"/>
      <c r="AB13" s="24"/>
      <c r="AC13" s="25"/>
    </row>
    <row r="14" spans="2:29" ht="15.75">
      <c r="B14" s="28" t="s">
        <v>40</v>
      </c>
      <c r="C14" s="3" t="s">
        <v>250</v>
      </c>
      <c r="D14" s="29"/>
      <c r="E14" s="25">
        <v>522</v>
      </c>
      <c r="F14" s="25">
        <v>153</v>
      </c>
      <c r="G14" s="25">
        <f t="shared" si="1"/>
        <v>675</v>
      </c>
      <c r="H14" s="25"/>
      <c r="I14" s="25">
        <v>7</v>
      </c>
      <c r="J14" s="25">
        <v>26</v>
      </c>
      <c r="K14" s="25">
        <f t="shared" si="0"/>
        <v>33</v>
      </c>
      <c r="L14" s="23"/>
      <c r="M14" s="24"/>
      <c r="N14" s="24"/>
      <c r="O14" s="24"/>
      <c r="P14" s="24"/>
      <c r="Q14" s="24"/>
      <c r="R14" s="24"/>
      <c r="S14" s="24"/>
      <c r="T14" s="24"/>
      <c r="U14" s="24"/>
      <c r="V14" s="24"/>
      <c r="W14" s="24"/>
      <c r="X14" s="24"/>
      <c r="Y14" s="24"/>
      <c r="Z14" s="24"/>
      <c r="AA14" s="24"/>
      <c r="AB14" s="24"/>
      <c r="AC14" s="25"/>
    </row>
    <row r="15" spans="1:29" ht="15.75">
      <c r="A15" s="5"/>
      <c r="B15" s="5" t="s">
        <v>3</v>
      </c>
      <c r="C15" s="26" t="s">
        <v>251</v>
      </c>
      <c r="D15" s="27" t="s">
        <v>51</v>
      </c>
      <c r="E15" s="22">
        <f>+SUM(E16:E18)</f>
        <v>46086</v>
      </c>
      <c r="F15" s="22">
        <f>+SUM(F16:F18)</f>
        <v>6392622</v>
      </c>
      <c r="G15" s="22">
        <f t="shared" si="1"/>
        <v>6438708</v>
      </c>
      <c r="H15" s="22"/>
      <c r="I15" s="22">
        <f>+SUM(I16:I18)</f>
        <v>41355</v>
      </c>
      <c r="J15" s="22">
        <f>+SUM(J16:J18)</f>
        <v>6827669</v>
      </c>
      <c r="K15" s="22">
        <f t="shared" si="0"/>
        <v>6869024</v>
      </c>
      <c r="L15" s="23"/>
      <c r="M15" s="24"/>
      <c r="N15" s="24"/>
      <c r="O15" s="24"/>
      <c r="P15" s="24"/>
      <c r="Q15" s="24"/>
      <c r="R15" s="24"/>
      <c r="S15" s="24"/>
      <c r="T15" s="24"/>
      <c r="U15" s="24"/>
      <c r="V15" s="24"/>
      <c r="W15" s="24"/>
      <c r="X15" s="24"/>
      <c r="Y15" s="24"/>
      <c r="Z15" s="24"/>
      <c r="AA15" s="24"/>
      <c r="AB15" s="24"/>
      <c r="AC15" s="25"/>
    </row>
    <row r="16" spans="2:29" ht="15.75">
      <c r="B16" s="28" t="s">
        <v>83</v>
      </c>
      <c r="C16" s="3" t="s">
        <v>252</v>
      </c>
      <c r="D16" s="29"/>
      <c r="E16" s="25">
        <v>12359</v>
      </c>
      <c r="F16" s="25">
        <v>0</v>
      </c>
      <c r="G16" s="25">
        <f t="shared" si="1"/>
        <v>12359</v>
      </c>
      <c r="H16" s="25"/>
      <c r="I16" s="25">
        <v>10113</v>
      </c>
      <c r="J16" s="25">
        <v>0</v>
      </c>
      <c r="K16" s="25">
        <f t="shared" si="0"/>
        <v>10113</v>
      </c>
      <c r="L16" s="23"/>
      <c r="M16" s="24"/>
      <c r="N16" s="24"/>
      <c r="O16" s="24"/>
      <c r="P16" s="24"/>
      <c r="Q16" s="24"/>
      <c r="R16" s="24"/>
      <c r="S16" s="24"/>
      <c r="T16" s="24"/>
      <c r="U16" s="24"/>
      <c r="V16" s="24"/>
      <c r="W16" s="24"/>
      <c r="X16" s="24"/>
      <c r="Y16" s="24"/>
      <c r="Z16" s="24"/>
      <c r="AA16" s="24"/>
      <c r="AB16" s="24"/>
      <c r="AC16" s="25"/>
    </row>
    <row r="17" spans="2:29" ht="15.75">
      <c r="B17" s="28" t="s">
        <v>84</v>
      </c>
      <c r="C17" s="3" t="s">
        <v>561</v>
      </c>
      <c r="D17" s="29"/>
      <c r="E17" s="25">
        <v>14958</v>
      </c>
      <c r="F17" s="25">
        <v>191445</v>
      </c>
      <c r="G17" s="25">
        <f t="shared" si="1"/>
        <v>206403</v>
      </c>
      <c r="H17" s="25"/>
      <c r="I17" s="25">
        <v>13223</v>
      </c>
      <c r="J17" s="25">
        <v>137461</v>
      </c>
      <c r="K17" s="25">
        <f t="shared" si="0"/>
        <v>150684</v>
      </c>
      <c r="L17" s="23"/>
      <c r="M17" s="24"/>
      <c r="N17" s="24"/>
      <c r="O17" s="24"/>
      <c r="P17" s="24"/>
      <c r="Q17" s="24"/>
      <c r="R17" s="24"/>
      <c r="S17" s="24"/>
      <c r="T17" s="24"/>
      <c r="U17" s="24"/>
      <c r="V17" s="24"/>
      <c r="W17" s="24"/>
      <c r="X17" s="24"/>
      <c r="Y17" s="24"/>
      <c r="Z17" s="24"/>
      <c r="AA17" s="24"/>
      <c r="AB17" s="24"/>
      <c r="AC17" s="25"/>
    </row>
    <row r="18" spans="2:29" ht="15.75">
      <c r="B18" s="28" t="s">
        <v>85</v>
      </c>
      <c r="C18" s="3" t="s">
        <v>253</v>
      </c>
      <c r="D18" s="29"/>
      <c r="E18" s="25">
        <v>18769</v>
      </c>
      <c r="F18" s="25">
        <v>6201177</v>
      </c>
      <c r="G18" s="25">
        <f t="shared" si="1"/>
        <v>6219946</v>
      </c>
      <c r="H18" s="25"/>
      <c r="I18" s="25">
        <v>18019</v>
      </c>
      <c r="J18" s="25">
        <v>6690208</v>
      </c>
      <c r="K18" s="25">
        <f t="shared" si="0"/>
        <v>6708227</v>
      </c>
      <c r="L18" s="23"/>
      <c r="M18" s="24"/>
      <c r="N18" s="24"/>
      <c r="O18" s="24"/>
      <c r="P18" s="24"/>
      <c r="Q18" s="24"/>
      <c r="R18" s="24"/>
      <c r="S18" s="24"/>
      <c r="T18" s="24"/>
      <c r="U18" s="24"/>
      <c r="V18" s="24"/>
      <c r="W18" s="24"/>
      <c r="X18" s="24"/>
      <c r="Y18" s="24"/>
      <c r="Z18" s="24"/>
      <c r="AA18" s="24"/>
      <c r="AB18" s="24"/>
      <c r="AC18" s="25"/>
    </row>
    <row r="19" spans="1:29" ht="15.75">
      <c r="A19" s="5"/>
      <c r="B19" s="5" t="s">
        <v>4</v>
      </c>
      <c r="C19" s="26" t="s">
        <v>254</v>
      </c>
      <c r="D19" s="27" t="s">
        <v>59</v>
      </c>
      <c r="E19" s="22">
        <f>+SUM(E20:E22)</f>
        <v>33675756</v>
      </c>
      <c r="F19" s="22">
        <f>+SUM(F20:F22)</f>
        <v>29200326</v>
      </c>
      <c r="G19" s="22">
        <f t="shared" si="1"/>
        <v>62876082</v>
      </c>
      <c r="H19" s="22"/>
      <c r="I19" s="22">
        <f>+SUM(I20:I22)</f>
        <v>24621916</v>
      </c>
      <c r="J19" s="22">
        <f>+SUM(J20:J22)</f>
        <v>19718126</v>
      </c>
      <c r="K19" s="22">
        <f t="shared" si="0"/>
        <v>44340042</v>
      </c>
      <c r="L19" s="23"/>
      <c r="M19" s="24"/>
      <c r="N19" s="24"/>
      <c r="O19" s="24"/>
      <c r="P19" s="24"/>
      <c r="Q19" s="24"/>
      <c r="R19" s="24"/>
      <c r="S19" s="24"/>
      <c r="T19" s="24"/>
      <c r="U19" s="24"/>
      <c r="V19" s="24"/>
      <c r="W19" s="24"/>
      <c r="X19" s="24"/>
      <c r="Y19" s="24"/>
      <c r="Z19" s="24"/>
      <c r="AA19" s="24"/>
      <c r="AB19" s="24"/>
      <c r="AC19" s="25"/>
    </row>
    <row r="20" spans="2:29" ht="15.75">
      <c r="B20" s="28" t="s">
        <v>145</v>
      </c>
      <c r="C20" s="3" t="s">
        <v>252</v>
      </c>
      <c r="D20" s="29"/>
      <c r="E20" s="25">
        <v>33113561</v>
      </c>
      <c r="F20" s="25">
        <v>15153894</v>
      </c>
      <c r="G20" s="25">
        <f t="shared" si="1"/>
        <v>48267455</v>
      </c>
      <c r="H20" s="25"/>
      <c r="I20" s="25">
        <v>23928005</v>
      </c>
      <c r="J20" s="25">
        <v>12574559</v>
      </c>
      <c r="K20" s="25">
        <f t="shared" si="0"/>
        <v>36502564</v>
      </c>
      <c r="L20" s="23"/>
      <c r="M20" s="24"/>
      <c r="N20" s="24"/>
      <c r="O20" s="24"/>
      <c r="P20" s="24"/>
      <c r="Q20" s="24"/>
      <c r="R20" s="24"/>
      <c r="S20" s="24"/>
      <c r="T20" s="24"/>
      <c r="U20" s="24"/>
      <c r="V20" s="24"/>
      <c r="W20" s="24"/>
      <c r="X20" s="24"/>
      <c r="Y20" s="24"/>
      <c r="Z20" s="24"/>
      <c r="AA20" s="24"/>
      <c r="AB20" s="24"/>
      <c r="AC20" s="25"/>
    </row>
    <row r="21" spans="2:29" ht="15.75">
      <c r="B21" s="28" t="s">
        <v>146</v>
      </c>
      <c r="C21" s="3" t="s">
        <v>561</v>
      </c>
      <c r="D21" s="29"/>
      <c r="E21" s="25">
        <v>15777</v>
      </c>
      <c r="F21" s="25">
        <v>607</v>
      </c>
      <c r="G21" s="25">
        <f t="shared" si="1"/>
        <v>16384</v>
      </c>
      <c r="H21" s="25"/>
      <c r="I21" s="25">
        <v>13013</v>
      </c>
      <c r="J21" s="25">
        <v>607</v>
      </c>
      <c r="K21" s="25">
        <f t="shared" si="0"/>
        <v>13620</v>
      </c>
      <c r="L21" s="23"/>
      <c r="M21" s="24"/>
      <c r="N21" s="24"/>
      <c r="O21" s="24"/>
      <c r="P21" s="24"/>
      <c r="Q21" s="24"/>
      <c r="R21" s="24"/>
      <c r="S21" s="24"/>
      <c r="T21" s="24"/>
      <c r="U21" s="24"/>
      <c r="V21" s="24"/>
      <c r="W21" s="24"/>
      <c r="X21" s="24"/>
      <c r="Y21" s="24"/>
      <c r="Z21" s="24"/>
      <c r="AA21" s="24"/>
      <c r="AB21" s="24"/>
      <c r="AC21" s="25"/>
    </row>
    <row r="22" spans="2:29" ht="15.75">
      <c r="B22" s="28" t="s">
        <v>183</v>
      </c>
      <c r="C22" s="3" t="s">
        <v>253</v>
      </c>
      <c r="D22" s="29"/>
      <c r="E22" s="25">
        <v>546418</v>
      </c>
      <c r="F22" s="25">
        <v>14045825</v>
      </c>
      <c r="G22" s="25">
        <f t="shared" si="1"/>
        <v>14592243</v>
      </c>
      <c r="H22" s="25"/>
      <c r="I22" s="25">
        <v>680898</v>
      </c>
      <c r="J22" s="25">
        <v>7142960</v>
      </c>
      <c r="K22" s="25">
        <f t="shared" si="0"/>
        <v>7823858</v>
      </c>
      <c r="L22" s="23"/>
      <c r="M22" s="24"/>
      <c r="N22" s="24"/>
      <c r="O22" s="24"/>
      <c r="P22" s="24"/>
      <c r="Q22" s="24"/>
      <c r="R22" s="24"/>
      <c r="S22" s="24"/>
      <c r="T22" s="24"/>
      <c r="U22" s="24"/>
      <c r="V22" s="24"/>
      <c r="W22" s="24"/>
      <c r="X22" s="24"/>
      <c r="Y22" s="24"/>
      <c r="Z22" s="24"/>
      <c r="AA22" s="24"/>
      <c r="AB22" s="24"/>
      <c r="AC22" s="25"/>
    </row>
    <row r="23" spans="1:29" ht="15.75">
      <c r="A23" s="5"/>
      <c r="B23" s="30" t="s">
        <v>34</v>
      </c>
      <c r="C23" s="26" t="s">
        <v>255</v>
      </c>
      <c r="D23" s="29" t="s">
        <v>222</v>
      </c>
      <c r="E23" s="22">
        <f>+SUM(E24:E25)</f>
        <v>13687105</v>
      </c>
      <c r="F23" s="22">
        <f>+SUM(F24:F25)</f>
        <v>5110765</v>
      </c>
      <c r="G23" s="22">
        <f t="shared" si="1"/>
        <v>18797870</v>
      </c>
      <c r="H23" s="22"/>
      <c r="I23" s="22">
        <f>+SUM(I24:I25)</f>
        <v>16976630</v>
      </c>
      <c r="J23" s="22">
        <f>+SUM(J24:J25)</f>
        <v>5629273</v>
      </c>
      <c r="K23" s="22">
        <f t="shared" si="0"/>
        <v>22605903</v>
      </c>
      <c r="L23" s="23"/>
      <c r="M23" s="24"/>
      <c r="N23" s="24"/>
      <c r="O23" s="24"/>
      <c r="P23" s="24"/>
      <c r="Q23" s="24"/>
      <c r="R23" s="24"/>
      <c r="S23" s="24"/>
      <c r="T23" s="24"/>
      <c r="U23" s="24"/>
      <c r="V23" s="24"/>
      <c r="W23" s="24"/>
      <c r="X23" s="24"/>
      <c r="Y23" s="24"/>
      <c r="Z23" s="24"/>
      <c r="AA23" s="24"/>
      <c r="AB23" s="24"/>
      <c r="AC23" s="25"/>
    </row>
    <row r="24" spans="1:29" ht="15.75">
      <c r="A24" s="5"/>
      <c r="B24" s="28" t="s">
        <v>184</v>
      </c>
      <c r="C24" s="31" t="s">
        <v>256</v>
      </c>
      <c r="D24" s="29"/>
      <c r="E24" s="25">
        <v>11284015</v>
      </c>
      <c r="F24" s="25">
        <v>5092380</v>
      </c>
      <c r="G24" s="25">
        <f t="shared" si="1"/>
        <v>16376395</v>
      </c>
      <c r="H24" s="25"/>
      <c r="I24" s="25">
        <v>15240691</v>
      </c>
      <c r="J24" s="25">
        <v>5375604</v>
      </c>
      <c r="K24" s="25">
        <f t="shared" si="0"/>
        <v>20616295</v>
      </c>
      <c r="L24" s="23"/>
      <c r="M24" s="24"/>
      <c r="N24" s="24"/>
      <c r="O24" s="24"/>
      <c r="P24" s="24"/>
      <c r="Q24" s="24"/>
      <c r="R24" s="24"/>
      <c r="S24" s="24"/>
      <c r="T24" s="24"/>
      <c r="U24" s="24"/>
      <c r="V24" s="24"/>
      <c r="W24" s="24"/>
      <c r="X24" s="24"/>
      <c r="Y24" s="24"/>
      <c r="Z24" s="24"/>
      <c r="AA24" s="24"/>
      <c r="AB24" s="24"/>
      <c r="AC24" s="25"/>
    </row>
    <row r="25" spans="1:29" ht="15.75">
      <c r="A25" s="5"/>
      <c r="B25" s="28" t="s">
        <v>185</v>
      </c>
      <c r="C25" s="31" t="s">
        <v>257</v>
      </c>
      <c r="D25" s="29"/>
      <c r="E25" s="25">
        <v>2403090</v>
      </c>
      <c r="F25" s="25">
        <v>18385</v>
      </c>
      <c r="G25" s="25">
        <f t="shared" si="1"/>
        <v>2421475</v>
      </c>
      <c r="H25" s="25"/>
      <c r="I25" s="25">
        <v>1735939</v>
      </c>
      <c r="J25" s="25">
        <v>253669</v>
      </c>
      <c r="K25" s="25">
        <f t="shared" si="0"/>
        <v>1989608</v>
      </c>
      <c r="L25" s="23"/>
      <c r="M25" s="24"/>
      <c r="N25" s="24"/>
      <c r="O25" s="24"/>
      <c r="P25" s="24"/>
      <c r="Q25" s="24"/>
      <c r="R25" s="24"/>
      <c r="S25" s="24"/>
      <c r="T25" s="24"/>
      <c r="U25" s="24"/>
      <c r="V25" s="24"/>
      <c r="W25" s="24"/>
      <c r="X25" s="24"/>
      <c r="Y25" s="24"/>
      <c r="Z25" s="24"/>
      <c r="AA25" s="24"/>
      <c r="AB25" s="24"/>
      <c r="AC25" s="25"/>
    </row>
    <row r="26" spans="1:29" ht="15.75">
      <c r="A26" s="5"/>
      <c r="B26" s="5" t="s">
        <v>5</v>
      </c>
      <c r="C26" s="26" t="s">
        <v>258</v>
      </c>
      <c r="D26" s="3"/>
      <c r="E26" s="22">
        <f>+SUM(E27:E30)-E33</f>
        <v>134387483</v>
      </c>
      <c r="F26" s="22">
        <f>+SUM(F27:F30)-F33</f>
        <v>87036896</v>
      </c>
      <c r="G26" s="22">
        <f t="shared" si="1"/>
        <v>221424379</v>
      </c>
      <c r="H26" s="22"/>
      <c r="I26" s="22">
        <f>+SUM(I27:I30)-I33</f>
        <v>127799797.92300001</v>
      </c>
      <c r="J26" s="22">
        <f>+SUM(J27:J30)-J33</f>
        <v>91661833.77981678</v>
      </c>
      <c r="K26" s="22">
        <f t="shared" si="0"/>
        <v>219461631.70281678</v>
      </c>
      <c r="L26" s="23"/>
      <c r="M26" s="24"/>
      <c r="N26" s="24"/>
      <c r="O26" s="24"/>
      <c r="P26" s="24"/>
      <c r="Q26" s="24"/>
      <c r="R26" s="24"/>
      <c r="S26" s="24"/>
      <c r="T26" s="24"/>
      <c r="U26" s="24"/>
      <c r="V26" s="24"/>
      <c r="W26" s="24"/>
      <c r="X26" s="24"/>
      <c r="Y26" s="24"/>
      <c r="Z26" s="24"/>
      <c r="AA26" s="24"/>
      <c r="AB26" s="24"/>
      <c r="AC26" s="25"/>
    </row>
    <row r="27" spans="1:29" ht="15.75">
      <c r="A27" s="5"/>
      <c r="B27" s="5" t="s">
        <v>6</v>
      </c>
      <c r="C27" s="26" t="s">
        <v>259</v>
      </c>
      <c r="D27" s="27" t="s">
        <v>60</v>
      </c>
      <c r="E27" s="22">
        <v>133208444</v>
      </c>
      <c r="F27" s="22">
        <v>80955220</v>
      </c>
      <c r="G27" s="22">
        <f t="shared" si="1"/>
        <v>214163664</v>
      </c>
      <c r="H27" s="22"/>
      <c r="I27" s="22">
        <v>127299268.406</v>
      </c>
      <c r="J27" s="22">
        <v>82014178</v>
      </c>
      <c r="K27" s="22">
        <f t="shared" si="0"/>
        <v>209313446.40600002</v>
      </c>
      <c r="L27" s="23"/>
      <c r="M27" s="24"/>
      <c r="N27" s="24"/>
      <c r="O27" s="24"/>
      <c r="P27" s="24"/>
      <c r="Q27" s="24"/>
      <c r="R27" s="24"/>
      <c r="S27" s="24"/>
      <c r="T27" s="24"/>
      <c r="U27" s="24"/>
      <c r="V27" s="24"/>
      <c r="W27" s="24"/>
      <c r="X27" s="24"/>
      <c r="Y27" s="24"/>
      <c r="Z27" s="24"/>
      <c r="AA27" s="24"/>
      <c r="AB27" s="24"/>
      <c r="AC27" s="25"/>
    </row>
    <row r="28" spans="1:29" ht="15.75">
      <c r="A28" s="5"/>
      <c r="B28" s="5" t="s">
        <v>10</v>
      </c>
      <c r="C28" s="26" t="s">
        <v>260</v>
      </c>
      <c r="D28" s="27" t="s">
        <v>196</v>
      </c>
      <c r="E28" s="22">
        <v>1561959</v>
      </c>
      <c r="F28" s="22">
        <v>3545522</v>
      </c>
      <c r="G28" s="22">
        <f t="shared" si="1"/>
        <v>5107481</v>
      </c>
      <c r="H28" s="22"/>
      <c r="I28" s="22">
        <v>1885057.5929999999</v>
      </c>
      <c r="J28" s="22">
        <v>4530478</v>
      </c>
      <c r="K28" s="22">
        <f t="shared" si="0"/>
        <v>6415535.593</v>
      </c>
      <c r="L28" s="23"/>
      <c r="M28" s="24"/>
      <c r="N28" s="24"/>
      <c r="O28" s="24"/>
      <c r="P28" s="24"/>
      <c r="Q28" s="24"/>
      <c r="R28" s="24"/>
      <c r="S28" s="24"/>
      <c r="T28" s="24"/>
      <c r="U28" s="24"/>
      <c r="V28" s="24"/>
      <c r="W28" s="24"/>
      <c r="X28" s="24"/>
      <c r="Y28" s="24"/>
      <c r="Z28" s="24"/>
      <c r="AA28" s="24"/>
      <c r="AB28" s="24"/>
      <c r="AC28" s="25"/>
    </row>
    <row r="29" spans="1:29" ht="15.75">
      <c r="A29" s="5"/>
      <c r="B29" s="5" t="s">
        <v>11</v>
      </c>
      <c r="C29" s="26" t="s">
        <v>261</v>
      </c>
      <c r="D29" s="29"/>
      <c r="E29" s="22">
        <v>0</v>
      </c>
      <c r="F29" s="22">
        <v>0</v>
      </c>
      <c r="G29" s="22">
        <f t="shared" si="1"/>
        <v>0</v>
      </c>
      <c r="H29" s="22"/>
      <c r="I29" s="22">
        <v>0</v>
      </c>
      <c r="J29" s="22">
        <v>0</v>
      </c>
      <c r="K29" s="22">
        <f t="shared" si="0"/>
        <v>0</v>
      </c>
      <c r="L29" s="23"/>
      <c r="M29" s="24"/>
      <c r="N29" s="24"/>
      <c r="O29" s="24"/>
      <c r="P29" s="24"/>
      <c r="Q29" s="24"/>
      <c r="R29" s="24"/>
      <c r="S29" s="24"/>
      <c r="T29" s="24"/>
      <c r="U29" s="24"/>
      <c r="V29" s="24"/>
      <c r="W29" s="24"/>
      <c r="X29" s="24"/>
      <c r="Y29" s="24"/>
      <c r="Z29" s="24"/>
      <c r="AA29" s="24"/>
      <c r="AB29" s="24"/>
      <c r="AC29" s="25"/>
    </row>
    <row r="30" spans="1:29" ht="15.75">
      <c r="A30" s="5"/>
      <c r="B30" s="5" t="s">
        <v>186</v>
      </c>
      <c r="C30" s="26" t="s">
        <v>262</v>
      </c>
      <c r="D30" s="29" t="s">
        <v>566</v>
      </c>
      <c r="E30" s="22">
        <f>SUM(E31:E32)</f>
        <v>10049267</v>
      </c>
      <c r="F30" s="22">
        <f>SUM(F31:F32)</f>
        <v>4147112</v>
      </c>
      <c r="G30" s="22">
        <f t="shared" si="1"/>
        <v>14196379</v>
      </c>
      <c r="H30" s="22"/>
      <c r="I30" s="22">
        <f>SUM(I31:I32)</f>
        <v>5942844</v>
      </c>
      <c r="J30" s="22">
        <f>SUM(J31:J32)</f>
        <v>6320637</v>
      </c>
      <c r="K30" s="22">
        <f t="shared" si="0"/>
        <v>12263481</v>
      </c>
      <c r="L30" s="23"/>
      <c r="M30" s="24"/>
      <c r="N30" s="24"/>
      <c r="O30" s="24"/>
      <c r="P30" s="24"/>
      <c r="Q30" s="24"/>
      <c r="R30" s="24"/>
      <c r="S30" s="24"/>
      <c r="T30" s="24"/>
      <c r="U30" s="24"/>
      <c r="V30" s="24"/>
      <c r="W30" s="24"/>
      <c r="X30" s="24"/>
      <c r="Y30" s="24"/>
      <c r="Z30" s="24"/>
      <c r="AA30" s="24"/>
      <c r="AB30" s="24"/>
      <c r="AC30" s="25"/>
    </row>
    <row r="31" spans="1:29" ht="15.75">
      <c r="A31" s="5"/>
      <c r="B31" s="28" t="s">
        <v>226</v>
      </c>
      <c r="C31" s="3" t="s">
        <v>252</v>
      </c>
      <c r="D31" s="29"/>
      <c r="E31" s="25">
        <v>10049267</v>
      </c>
      <c r="F31" s="25">
        <v>2441212</v>
      </c>
      <c r="G31" s="25">
        <f t="shared" si="1"/>
        <v>12490479</v>
      </c>
      <c r="H31" s="22"/>
      <c r="I31" s="25">
        <v>5942844</v>
      </c>
      <c r="J31" s="25">
        <v>3811339</v>
      </c>
      <c r="K31" s="25">
        <f t="shared" si="0"/>
        <v>9754183</v>
      </c>
      <c r="L31" s="23"/>
      <c r="M31" s="24"/>
      <c r="N31" s="24"/>
      <c r="O31" s="24"/>
      <c r="P31" s="24"/>
      <c r="Q31" s="24"/>
      <c r="R31" s="24"/>
      <c r="S31" s="24"/>
      <c r="T31" s="24"/>
      <c r="U31" s="24"/>
      <c r="V31" s="24"/>
      <c r="W31" s="24"/>
      <c r="X31" s="24"/>
      <c r="Y31" s="24"/>
      <c r="Z31" s="24"/>
      <c r="AA31" s="24"/>
      <c r="AB31" s="24"/>
      <c r="AC31" s="25"/>
    </row>
    <row r="32" spans="1:29" ht="15.75">
      <c r="A32" s="5"/>
      <c r="B32" s="28" t="s">
        <v>227</v>
      </c>
      <c r="C32" s="3" t="s">
        <v>253</v>
      </c>
      <c r="D32" s="29"/>
      <c r="E32" s="25">
        <v>0</v>
      </c>
      <c r="F32" s="25">
        <v>1705900</v>
      </c>
      <c r="G32" s="25">
        <f t="shared" si="1"/>
        <v>1705900</v>
      </c>
      <c r="H32" s="22"/>
      <c r="I32" s="25">
        <v>0</v>
      </c>
      <c r="J32" s="25">
        <v>2509298</v>
      </c>
      <c r="K32" s="25">
        <f t="shared" si="0"/>
        <v>2509298</v>
      </c>
      <c r="L32" s="23"/>
      <c r="M32" s="24"/>
      <c r="N32" s="24"/>
      <c r="O32" s="24"/>
      <c r="P32" s="24"/>
      <c r="Q32" s="24"/>
      <c r="R32" s="24"/>
      <c r="S32" s="24"/>
      <c r="T32" s="24"/>
      <c r="U32" s="24"/>
      <c r="V32" s="24"/>
      <c r="W32" s="24"/>
      <c r="X32" s="24"/>
      <c r="Y32" s="24"/>
      <c r="Z32" s="24"/>
      <c r="AA32" s="24"/>
      <c r="AB32" s="24"/>
      <c r="AC32" s="25"/>
    </row>
    <row r="33" spans="1:29" ht="15.75">
      <c r="A33" s="5"/>
      <c r="B33" s="5" t="s">
        <v>187</v>
      </c>
      <c r="C33" s="26" t="s">
        <v>263</v>
      </c>
      <c r="D33" s="29"/>
      <c r="E33" s="22">
        <v>10432187</v>
      </c>
      <c r="F33" s="22">
        <v>1610958</v>
      </c>
      <c r="G33" s="22">
        <f t="shared" si="1"/>
        <v>12043145</v>
      </c>
      <c r="H33" s="22"/>
      <c r="I33" s="22">
        <v>7327372.076</v>
      </c>
      <c r="J33" s="22">
        <v>1203459.22018322</v>
      </c>
      <c r="K33" s="22">
        <f t="shared" si="0"/>
        <v>8530831.296183221</v>
      </c>
      <c r="L33" s="23"/>
      <c r="M33" s="24"/>
      <c r="N33" s="24"/>
      <c r="O33" s="24"/>
      <c r="P33" s="24"/>
      <c r="Q33" s="24"/>
      <c r="R33" s="24"/>
      <c r="S33" s="24"/>
      <c r="T33" s="24"/>
      <c r="U33" s="24"/>
      <c r="V33" s="24"/>
      <c r="W33" s="24"/>
      <c r="X33" s="24"/>
      <c r="Y33" s="24"/>
      <c r="Z33" s="24"/>
      <c r="AA33" s="24"/>
      <c r="AB33" s="24"/>
      <c r="AC33" s="25"/>
    </row>
    <row r="34" spans="2:29" ht="20.25" customHeight="1">
      <c r="B34" s="5" t="s">
        <v>12</v>
      </c>
      <c r="C34" s="32" t="s">
        <v>577</v>
      </c>
      <c r="D34" s="27"/>
      <c r="E34" s="25"/>
      <c r="F34" s="25"/>
      <c r="G34" s="25"/>
      <c r="H34" s="25"/>
      <c r="I34" s="25"/>
      <c r="J34" s="25"/>
      <c r="K34" s="25"/>
      <c r="L34" s="23"/>
      <c r="M34" s="24"/>
      <c r="N34" s="24"/>
      <c r="O34" s="24"/>
      <c r="P34" s="24"/>
      <c r="Q34" s="24"/>
      <c r="R34" s="24"/>
      <c r="S34" s="24"/>
      <c r="T34" s="24"/>
      <c r="U34" s="24"/>
      <c r="V34" s="24"/>
      <c r="W34" s="24"/>
      <c r="X34" s="24"/>
      <c r="Y34" s="24"/>
      <c r="Z34" s="24"/>
      <c r="AA34" s="24"/>
      <c r="AB34" s="24"/>
      <c r="AC34" s="25"/>
    </row>
    <row r="35" spans="2:29" ht="15.75">
      <c r="B35" s="5"/>
      <c r="C35" s="32" t="s">
        <v>578</v>
      </c>
      <c r="D35" s="29" t="s">
        <v>169</v>
      </c>
      <c r="E35" s="22">
        <f>+SUM(E36:E37)</f>
        <v>1043858</v>
      </c>
      <c r="F35" s="22">
        <f>+SUM(F36:F37)</f>
        <v>0</v>
      </c>
      <c r="G35" s="22">
        <f t="shared" si="1"/>
        <v>1043858</v>
      </c>
      <c r="H35" s="22"/>
      <c r="I35" s="22">
        <f>+SUM(I36:I37)</f>
        <v>264384</v>
      </c>
      <c r="J35" s="22">
        <f>+SUM(J36:J37)</f>
        <v>0</v>
      </c>
      <c r="K35" s="22">
        <f t="shared" si="0"/>
        <v>264384</v>
      </c>
      <c r="L35" s="23"/>
      <c r="M35" s="24"/>
      <c r="N35" s="24"/>
      <c r="O35" s="24"/>
      <c r="P35" s="24"/>
      <c r="Q35" s="24"/>
      <c r="R35" s="24"/>
      <c r="S35" s="24"/>
      <c r="T35" s="24"/>
      <c r="U35" s="24"/>
      <c r="V35" s="24"/>
      <c r="W35" s="24"/>
      <c r="X35" s="24"/>
      <c r="Y35" s="24"/>
      <c r="Z35" s="24"/>
      <c r="AA35" s="24"/>
      <c r="AB35" s="24"/>
      <c r="AC35" s="25"/>
    </row>
    <row r="36" spans="2:29" ht="15.75">
      <c r="B36" s="3" t="s">
        <v>52</v>
      </c>
      <c r="C36" s="31" t="s">
        <v>264</v>
      </c>
      <c r="D36" s="29"/>
      <c r="E36" s="25">
        <v>1043858</v>
      </c>
      <c r="F36" s="25">
        <v>0</v>
      </c>
      <c r="G36" s="25">
        <f t="shared" si="1"/>
        <v>1043858</v>
      </c>
      <c r="H36" s="25"/>
      <c r="I36" s="25">
        <v>264384</v>
      </c>
      <c r="J36" s="25">
        <v>0</v>
      </c>
      <c r="K36" s="25">
        <f t="shared" si="0"/>
        <v>264384</v>
      </c>
      <c r="L36" s="23"/>
      <c r="M36" s="24"/>
      <c r="N36" s="24"/>
      <c r="O36" s="24"/>
      <c r="P36" s="24"/>
      <c r="Q36" s="24"/>
      <c r="R36" s="24"/>
      <c r="S36" s="24"/>
      <c r="T36" s="24"/>
      <c r="U36" s="24"/>
      <c r="V36" s="24"/>
      <c r="W36" s="24"/>
      <c r="X36" s="24"/>
      <c r="Y36" s="24"/>
      <c r="Z36" s="24"/>
      <c r="AA36" s="24"/>
      <c r="AB36" s="24"/>
      <c r="AC36" s="25"/>
    </row>
    <row r="37" spans="2:29" ht="15.75">
      <c r="B37" s="3" t="s">
        <v>56</v>
      </c>
      <c r="C37" s="31" t="s">
        <v>265</v>
      </c>
      <c r="D37" s="29"/>
      <c r="E37" s="25">
        <v>0</v>
      </c>
      <c r="F37" s="25">
        <v>0</v>
      </c>
      <c r="G37" s="25">
        <f t="shared" si="1"/>
        <v>0</v>
      </c>
      <c r="H37" s="25"/>
      <c r="I37" s="25">
        <v>0</v>
      </c>
      <c r="J37" s="25">
        <v>0</v>
      </c>
      <c r="K37" s="25">
        <f t="shared" si="0"/>
        <v>0</v>
      </c>
      <c r="L37" s="23"/>
      <c r="M37" s="24"/>
      <c r="N37" s="24"/>
      <c r="O37" s="24"/>
      <c r="P37" s="24"/>
      <c r="Q37" s="24"/>
      <c r="R37" s="24"/>
      <c r="S37" s="24"/>
      <c r="T37" s="24"/>
      <c r="U37" s="24"/>
      <c r="V37" s="24"/>
      <c r="W37" s="24"/>
      <c r="X37" s="24"/>
      <c r="Y37" s="24"/>
      <c r="Z37" s="24"/>
      <c r="AA37" s="24"/>
      <c r="AB37" s="24"/>
      <c r="AC37" s="25"/>
    </row>
    <row r="38" spans="1:29" ht="15.75">
      <c r="A38" s="5"/>
      <c r="B38" s="5" t="s">
        <v>13</v>
      </c>
      <c r="C38" s="26" t="s">
        <v>266</v>
      </c>
      <c r="D38" s="29"/>
      <c r="E38" s="22">
        <f>+E39+E42+E45</f>
        <v>5521</v>
      </c>
      <c r="F38" s="22">
        <f>+F39+F42+F45</f>
        <v>0</v>
      </c>
      <c r="G38" s="22">
        <f t="shared" si="1"/>
        <v>5521</v>
      </c>
      <c r="H38" s="22"/>
      <c r="I38" s="22">
        <f>+I39+I42+I45</f>
        <v>5521</v>
      </c>
      <c r="J38" s="22">
        <f>+J39+J42+J45</f>
        <v>0</v>
      </c>
      <c r="K38" s="22">
        <f t="shared" si="0"/>
        <v>5521</v>
      </c>
      <c r="L38" s="23"/>
      <c r="M38" s="24"/>
      <c r="N38" s="24"/>
      <c r="O38" s="24"/>
      <c r="P38" s="24"/>
      <c r="Q38" s="24"/>
      <c r="R38" s="24"/>
      <c r="S38" s="24"/>
      <c r="T38" s="24"/>
      <c r="U38" s="24"/>
      <c r="V38" s="24"/>
      <c r="W38" s="24"/>
      <c r="X38" s="24"/>
      <c r="Y38" s="24"/>
      <c r="Z38" s="24"/>
      <c r="AA38" s="24"/>
      <c r="AB38" s="24"/>
      <c r="AC38" s="25"/>
    </row>
    <row r="39" spans="1:29" ht="15.75">
      <c r="A39" s="5"/>
      <c r="B39" s="5" t="s">
        <v>14</v>
      </c>
      <c r="C39" s="26" t="s">
        <v>267</v>
      </c>
      <c r="D39" s="27" t="s">
        <v>63</v>
      </c>
      <c r="E39" s="22">
        <f>+SUM(E40:E41)</f>
        <v>5521</v>
      </c>
      <c r="F39" s="22">
        <f>+SUM(F40:F41)</f>
        <v>0</v>
      </c>
      <c r="G39" s="22">
        <f t="shared" si="1"/>
        <v>5521</v>
      </c>
      <c r="H39" s="22"/>
      <c r="I39" s="22">
        <f>+SUM(I40:I41)</f>
        <v>5521</v>
      </c>
      <c r="J39" s="22">
        <f>+SUM(J40:J41)</f>
        <v>0</v>
      </c>
      <c r="K39" s="22">
        <f t="shared" si="0"/>
        <v>5521</v>
      </c>
      <c r="L39" s="23"/>
      <c r="M39" s="24"/>
      <c r="N39" s="24"/>
      <c r="O39" s="24"/>
      <c r="P39" s="24"/>
      <c r="Q39" s="24"/>
      <c r="R39" s="24"/>
      <c r="S39" s="24"/>
      <c r="T39" s="24"/>
      <c r="U39" s="24"/>
      <c r="V39" s="24"/>
      <c r="W39" s="24"/>
      <c r="X39" s="24"/>
      <c r="Y39" s="24"/>
      <c r="Z39" s="24"/>
      <c r="AA39" s="24"/>
      <c r="AB39" s="24"/>
      <c r="AC39" s="25"/>
    </row>
    <row r="40" spans="2:29" ht="15.75">
      <c r="B40" s="3" t="s">
        <v>46</v>
      </c>
      <c r="C40" s="31" t="s">
        <v>268</v>
      </c>
      <c r="D40" s="29"/>
      <c r="E40" s="25">
        <v>0</v>
      </c>
      <c r="F40" s="25">
        <v>0</v>
      </c>
      <c r="G40" s="25">
        <f t="shared" si="1"/>
        <v>0</v>
      </c>
      <c r="H40" s="25"/>
      <c r="I40" s="25">
        <v>0</v>
      </c>
      <c r="J40" s="25">
        <v>0</v>
      </c>
      <c r="K40" s="25">
        <f t="shared" si="0"/>
        <v>0</v>
      </c>
      <c r="L40" s="23"/>
      <c r="M40" s="24"/>
      <c r="N40" s="24"/>
      <c r="O40" s="24"/>
      <c r="P40" s="24"/>
      <c r="Q40" s="24"/>
      <c r="R40" s="24"/>
      <c r="S40" s="24"/>
      <c r="T40" s="24"/>
      <c r="U40" s="24"/>
      <c r="V40" s="24"/>
      <c r="W40" s="24"/>
      <c r="X40" s="24"/>
      <c r="Y40" s="24"/>
      <c r="Z40" s="24"/>
      <c r="AA40" s="24"/>
      <c r="AB40" s="24"/>
      <c r="AC40" s="25"/>
    </row>
    <row r="41" spans="2:29" ht="15.75">
      <c r="B41" s="3" t="s">
        <v>47</v>
      </c>
      <c r="C41" s="31" t="s">
        <v>269</v>
      </c>
      <c r="D41" s="29"/>
      <c r="E41" s="25">
        <v>5521</v>
      </c>
      <c r="F41" s="25">
        <v>0</v>
      </c>
      <c r="G41" s="25">
        <f t="shared" si="1"/>
        <v>5521</v>
      </c>
      <c r="H41" s="25"/>
      <c r="I41" s="25">
        <v>5521</v>
      </c>
      <c r="J41" s="25">
        <v>0</v>
      </c>
      <c r="K41" s="25">
        <f t="shared" si="0"/>
        <v>5521</v>
      </c>
      <c r="L41" s="23"/>
      <c r="M41" s="24"/>
      <c r="N41" s="24"/>
      <c r="O41" s="24"/>
      <c r="P41" s="24"/>
      <c r="Q41" s="24"/>
      <c r="R41" s="24"/>
      <c r="S41" s="24"/>
      <c r="T41" s="24"/>
      <c r="U41" s="24"/>
      <c r="V41" s="24"/>
      <c r="W41" s="24"/>
      <c r="X41" s="24"/>
      <c r="Y41" s="24"/>
      <c r="Z41" s="24"/>
      <c r="AA41" s="24"/>
      <c r="AB41" s="24"/>
      <c r="AC41" s="25"/>
    </row>
    <row r="42" spans="1:29" ht="15.75">
      <c r="A42" s="5"/>
      <c r="B42" s="5" t="s">
        <v>15</v>
      </c>
      <c r="C42" s="26" t="s">
        <v>270</v>
      </c>
      <c r="D42" s="27" t="s">
        <v>195</v>
      </c>
      <c r="E42" s="22">
        <f>+SUM(E43:E44)</f>
        <v>0</v>
      </c>
      <c r="F42" s="22">
        <f>+SUM(F43:F44)</f>
        <v>0</v>
      </c>
      <c r="G42" s="22">
        <f t="shared" si="1"/>
        <v>0</v>
      </c>
      <c r="H42" s="22"/>
      <c r="I42" s="22">
        <f>+SUM(I43:I44)</f>
        <v>0</v>
      </c>
      <c r="J42" s="22">
        <f>+SUM(J43:J44)</f>
        <v>0</v>
      </c>
      <c r="K42" s="22">
        <f t="shared" si="0"/>
        <v>0</v>
      </c>
      <c r="L42" s="23"/>
      <c r="M42" s="24"/>
      <c r="N42" s="24"/>
      <c r="O42" s="24"/>
      <c r="P42" s="24"/>
      <c r="Q42" s="24"/>
      <c r="R42" s="24"/>
      <c r="S42" s="24"/>
      <c r="T42" s="24"/>
      <c r="U42" s="24"/>
      <c r="V42" s="24"/>
      <c r="W42" s="24"/>
      <c r="X42" s="24"/>
      <c r="Y42" s="24"/>
      <c r="Z42" s="24"/>
      <c r="AA42" s="24"/>
      <c r="AB42" s="24"/>
      <c r="AC42" s="25"/>
    </row>
    <row r="43" spans="2:29" ht="15.75">
      <c r="B43" s="3" t="s">
        <v>48</v>
      </c>
      <c r="C43" s="31" t="s">
        <v>271</v>
      </c>
      <c r="D43" s="29"/>
      <c r="E43" s="25">
        <v>0</v>
      </c>
      <c r="F43" s="25">
        <v>0</v>
      </c>
      <c r="G43" s="25">
        <f t="shared" si="1"/>
        <v>0</v>
      </c>
      <c r="H43" s="25"/>
      <c r="I43" s="25">
        <v>0</v>
      </c>
      <c r="J43" s="25">
        <v>0</v>
      </c>
      <c r="K43" s="25">
        <f t="shared" si="0"/>
        <v>0</v>
      </c>
      <c r="L43" s="23"/>
      <c r="M43" s="24"/>
      <c r="N43" s="24"/>
      <c r="O43" s="24"/>
      <c r="P43" s="24"/>
      <c r="Q43" s="24"/>
      <c r="R43" s="24"/>
      <c r="S43" s="24"/>
      <c r="T43" s="24"/>
      <c r="U43" s="24"/>
      <c r="V43" s="24"/>
      <c r="W43" s="24"/>
      <c r="X43" s="24"/>
      <c r="Y43" s="24"/>
      <c r="Z43" s="24"/>
      <c r="AA43" s="24"/>
      <c r="AB43" s="24"/>
      <c r="AC43" s="25"/>
    </row>
    <row r="44" spans="2:29" ht="15.75">
      <c r="B44" s="3" t="s">
        <v>49</v>
      </c>
      <c r="C44" s="31" t="s">
        <v>272</v>
      </c>
      <c r="D44" s="29"/>
      <c r="E44" s="25">
        <v>0</v>
      </c>
      <c r="F44" s="25">
        <v>0</v>
      </c>
      <c r="G44" s="25">
        <f t="shared" si="1"/>
        <v>0</v>
      </c>
      <c r="H44" s="25"/>
      <c r="I44" s="25">
        <v>0</v>
      </c>
      <c r="J44" s="25">
        <v>0</v>
      </c>
      <c r="K44" s="25">
        <f t="shared" si="0"/>
        <v>0</v>
      </c>
      <c r="L44" s="23"/>
      <c r="M44" s="24"/>
      <c r="N44" s="24"/>
      <c r="O44" s="24"/>
      <c r="P44" s="24"/>
      <c r="Q44" s="24"/>
      <c r="R44" s="24"/>
      <c r="S44" s="24"/>
      <c r="T44" s="24"/>
      <c r="U44" s="24"/>
      <c r="V44" s="24"/>
      <c r="W44" s="24"/>
      <c r="X44" s="24"/>
      <c r="Y44" s="24"/>
      <c r="Z44" s="24"/>
      <c r="AA44" s="24"/>
      <c r="AB44" s="24"/>
      <c r="AC44" s="25"/>
    </row>
    <row r="45" spans="1:29" ht="15.75">
      <c r="A45" s="5"/>
      <c r="B45" s="5" t="s">
        <v>57</v>
      </c>
      <c r="C45" s="26" t="s">
        <v>273</v>
      </c>
      <c r="D45" s="27" t="s">
        <v>220</v>
      </c>
      <c r="E45" s="22">
        <f>+SUM(E46:E47)</f>
        <v>0</v>
      </c>
      <c r="F45" s="22">
        <f>+SUM(F46:F47)</f>
        <v>0</v>
      </c>
      <c r="G45" s="22">
        <f t="shared" si="1"/>
        <v>0</v>
      </c>
      <c r="H45" s="22"/>
      <c r="I45" s="22">
        <f>+SUM(I46:I47)</f>
        <v>0</v>
      </c>
      <c r="J45" s="22">
        <f>+SUM(J46:J47)</f>
        <v>0</v>
      </c>
      <c r="K45" s="22">
        <f t="shared" si="0"/>
        <v>0</v>
      </c>
      <c r="L45" s="23"/>
      <c r="M45" s="24"/>
      <c r="N45" s="24"/>
      <c r="O45" s="24"/>
      <c r="P45" s="24"/>
      <c r="Q45" s="24"/>
      <c r="R45" s="24"/>
      <c r="S45" s="24"/>
      <c r="T45" s="24"/>
      <c r="U45" s="24"/>
      <c r="V45" s="24"/>
      <c r="W45" s="24"/>
      <c r="X45" s="24"/>
      <c r="Y45" s="24"/>
      <c r="Z45" s="24"/>
      <c r="AA45" s="24"/>
      <c r="AB45" s="24"/>
      <c r="AC45" s="25"/>
    </row>
    <row r="46" spans="2:29" ht="15">
      <c r="B46" s="3" t="s">
        <v>188</v>
      </c>
      <c r="C46" s="31" t="s">
        <v>274</v>
      </c>
      <c r="D46" s="33"/>
      <c r="E46" s="25">
        <v>0</v>
      </c>
      <c r="F46" s="25">
        <v>0</v>
      </c>
      <c r="G46" s="25">
        <f t="shared" si="1"/>
        <v>0</v>
      </c>
      <c r="H46" s="25"/>
      <c r="I46" s="25">
        <v>0</v>
      </c>
      <c r="J46" s="25">
        <v>0</v>
      </c>
      <c r="K46" s="25">
        <f t="shared" si="0"/>
        <v>0</v>
      </c>
      <c r="L46" s="23"/>
      <c r="M46" s="24"/>
      <c r="N46" s="24"/>
      <c r="O46" s="24"/>
      <c r="P46" s="24"/>
      <c r="Q46" s="24"/>
      <c r="R46" s="24"/>
      <c r="S46" s="24"/>
      <c r="T46" s="24"/>
      <c r="U46" s="24"/>
      <c r="V46" s="24"/>
      <c r="W46" s="24"/>
      <c r="X46" s="24"/>
      <c r="Y46" s="24"/>
      <c r="Z46" s="24"/>
      <c r="AA46" s="24"/>
      <c r="AB46" s="24"/>
      <c r="AC46" s="25"/>
    </row>
    <row r="47" spans="2:29" ht="15">
      <c r="B47" s="3" t="s">
        <v>189</v>
      </c>
      <c r="C47" s="31" t="s">
        <v>275</v>
      </c>
      <c r="D47" s="33"/>
      <c r="E47" s="25">
        <v>0</v>
      </c>
      <c r="F47" s="25">
        <v>0</v>
      </c>
      <c r="G47" s="25">
        <f t="shared" si="1"/>
        <v>0</v>
      </c>
      <c r="H47" s="25"/>
      <c r="I47" s="25">
        <v>0</v>
      </c>
      <c r="J47" s="25">
        <v>0</v>
      </c>
      <c r="K47" s="25">
        <f t="shared" si="0"/>
        <v>0</v>
      </c>
      <c r="L47" s="23"/>
      <c r="M47" s="24"/>
      <c r="N47" s="24"/>
      <c r="O47" s="24"/>
      <c r="P47" s="24"/>
      <c r="Q47" s="24"/>
      <c r="R47" s="24"/>
      <c r="S47" s="24"/>
      <c r="T47" s="24"/>
      <c r="U47" s="24"/>
      <c r="V47" s="24"/>
      <c r="W47" s="24"/>
      <c r="X47" s="24"/>
      <c r="Y47" s="24"/>
      <c r="Z47" s="24"/>
      <c r="AA47" s="24"/>
      <c r="AB47" s="24"/>
      <c r="AC47" s="25"/>
    </row>
    <row r="48" spans="1:29" ht="15.75">
      <c r="A48" s="5"/>
      <c r="B48" s="26" t="s">
        <v>16</v>
      </c>
      <c r="C48" s="26" t="s">
        <v>276</v>
      </c>
      <c r="D48" s="27"/>
      <c r="E48" s="22">
        <v>4852783</v>
      </c>
      <c r="F48" s="22">
        <v>50996</v>
      </c>
      <c r="G48" s="22">
        <f t="shared" si="1"/>
        <v>4903779</v>
      </c>
      <c r="H48" s="22"/>
      <c r="I48" s="22">
        <v>3951289</v>
      </c>
      <c r="J48" s="22">
        <v>7763</v>
      </c>
      <c r="K48" s="22">
        <f t="shared" si="0"/>
        <v>3959052</v>
      </c>
      <c r="L48" s="23"/>
      <c r="M48" s="24"/>
      <c r="N48" s="24"/>
      <c r="O48" s="24"/>
      <c r="P48" s="24"/>
      <c r="Q48" s="24"/>
      <c r="R48" s="24"/>
      <c r="S48" s="24"/>
      <c r="T48" s="24"/>
      <c r="U48" s="24"/>
      <c r="V48" s="24"/>
      <c r="W48" s="24"/>
      <c r="X48" s="24"/>
      <c r="Y48" s="24"/>
      <c r="Z48" s="24"/>
      <c r="AA48" s="24"/>
      <c r="AB48" s="24"/>
      <c r="AC48" s="25"/>
    </row>
    <row r="49" spans="1:29" ht="15.75">
      <c r="A49" s="5"/>
      <c r="B49" s="26" t="s">
        <v>19</v>
      </c>
      <c r="C49" s="26" t="s">
        <v>277</v>
      </c>
      <c r="D49" s="27"/>
      <c r="E49" s="22">
        <f>+SUM(E50:E51)</f>
        <v>661659</v>
      </c>
      <c r="F49" s="22">
        <f>+SUM(F50:F51)</f>
        <v>3981</v>
      </c>
      <c r="G49" s="22">
        <f t="shared" si="1"/>
        <v>665640</v>
      </c>
      <c r="H49" s="22"/>
      <c r="I49" s="22">
        <f>+SUM(I50:I51)</f>
        <v>640599</v>
      </c>
      <c r="J49" s="22">
        <f>+SUM(J50:J51)</f>
        <v>5594</v>
      </c>
      <c r="K49" s="22">
        <f t="shared" si="0"/>
        <v>646193</v>
      </c>
      <c r="L49" s="23"/>
      <c r="M49" s="24"/>
      <c r="N49" s="24"/>
      <c r="O49" s="24"/>
      <c r="P49" s="24"/>
      <c r="Q49" s="24"/>
      <c r="R49" s="24"/>
      <c r="S49" s="24"/>
      <c r="T49" s="24"/>
      <c r="U49" s="24"/>
      <c r="V49" s="24"/>
      <c r="W49" s="24"/>
      <c r="X49" s="24"/>
      <c r="Y49" s="24"/>
      <c r="Z49" s="24"/>
      <c r="AA49" s="24"/>
      <c r="AB49" s="24"/>
      <c r="AC49" s="25"/>
    </row>
    <row r="50" spans="2:29" ht="15">
      <c r="B50" s="3" t="s">
        <v>20</v>
      </c>
      <c r="C50" s="31" t="s">
        <v>278</v>
      </c>
      <c r="D50" s="33"/>
      <c r="E50" s="25">
        <v>0</v>
      </c>
      <c r="F50" s="25">
        <v>0</v>
      </c>
      <c r="G50" s="25">
        <f t="shared" si="1"/>
        <v>0</v>
      </c>
      <c r="H50" s="25"/>
      <c r="I50" s="25">
        <v>0</v>
      </c>
      <c r="J50" s="25">
        <v>0</v>
      </c>
      <c r="K50" s="25">
        <f t="shared" si="0"/>
        <v>0</v>
      </c>
      <c r="L50" s="23"/>
      <c r="M50" s="24"/>
      <c r="N50" s="24"/>
      <c r="O50" s="24"/>
      <c r="P50" s="24"/>
      <c r="Q50" s="24"/>
      <c r="R50" s="24"/>
      <c r="S50" s="24"/>
      <c r="T50" s="24"/>
      <c r="U50" s="24"/>
      <c r="V50" s="24"/>
      <c r="W50" s="24"/>
      <c r="X50" s="24"/>
      <c r="Y50" s="24"/>
      <c r="Z50" s="24"/>
      <c r="AA50" s="24"/>
      <c r="AB50" s="24"/>
      <c r="AC50" s="25"/>
    </row>
    <row r="51" spans="2:29" ht="15">
      <c r="B51" s="3" t="s">
        <v>21</v>
      </c>
      <c r="C51" s="31" t="s">
        <v>279</v>
      </c>
      <c r="D51" s="33"/>
      <c r="E51" s="25">
        <v>661659</v>
      </c>
      <c r="F51" s="25">
        <v>3981</v>
      </c>
      <c r="G51" s="25">
        <f t="shared" si="1"/>
        <v>665640</v>
      </c>
      <c r="H51" s="25"/>
      <c r="I51" s="25">
        <v>640599</v>
      </c>
      <c r="J51" s="25">
        <v>5594</v>
      </c>
      <c r="K51" s="25">
        <f t="shared" si="0"/>
        <v>646193</v>
      </c>
      <c r="L51" s="23"/>
      <c r="M51" s="24"/>
      <c r="N51" s="24"/>
      <c r="O51" s="24"/>
      <c r="P51" s="24"/>
      <c r="Q51" s="24"/>
      <c r="R51" s="24"/>
      <c r="S51" s="24"/>
      <c r="T51" s="24"/>
      <c r="U51" s="24"/>
      <c r="V51" s="24"/>
      <c r="W51" s="24"/>
      <c r="X51" s="24"/>
      <c r="Y51" s="24"/>
      <c r="Z51" s="24"/>
      <c r="AA51" s="24"/>
      <c r="AB51" s="24"/>
      <c r="AC51" s="25"/>
    </row>
    <row r="52" spans="1:29" ht="15.75">
      <c r="A52" s="5"/>
      <c r="B52" s="26" t="s">
        <v>22</v>
      </c>
      <c r="C52" s="26" t="s">
        <v>280</v>
      </c>
      <c r="D52" s="27" t="s">
        <v>197</v>
      </c>
      <c r="E52" s="22">
        <v>0</v>
      </c>
      <c r="F52" s="22">
        <v>0</v>
      </c>
      <c r="G52" s="22">
        <f t="shared" si="1"/>
        <v>0</v>
      </c>
      <c r="H52" s="22"/>
      <c r="I52" s="22">
        <v>0</v>
      </c>
      <c r="J52" s="22">
        <v>0</v>
      </c>
      <c r="K52" s="22">
        <f t="shared" si="0"/>
        <v>0</v>
      </c>
      <c r="L52" s="23"/>
      <c r="M52" s="24"/>
      <c r="N52" s="24"/>
      <c r="O52" s="24"/>
      <c r="P52" s="24"/>
      <c r="Q52" s="24"/>
      <c r="R52" s="24"/>
      <c r="S52" s="24"/>
      <c r="T52" s="24"/>
      <c r="U52" s="24"/>
      <c r="V52" s="24"/>
      <c r="W52" s="24"/>
      <c r="X52" s="24"/>
      <c r="Y52" s="24"/>
      <c r="Z52" s="24"/>
      <c r="AA52" s="24"/>
      <c r="AB52" s="24"/>
      <c r="AC52" s="25"/>
    </row>
    <row r="53" spans="1:29" ht="15.75">
      <c r="A53" s="5"/>
      <c r="B53" s="26" t="s">
        <v>23</v>
      </c>
      <c r="C53" s="26" t="s">
        <v>281</v>
      </c>
      <c r="D53" s="27"/>
      <c r="E53" s="22">
        <v>0</v>
      </c>
      <c r="F53" s="22">
        <v>252</v>
      </c>
      <c r="G53" s="22">
        <f t="shared" si="1"/>
        <v>252</v>
      </c>
      <c r="H53" s="22"/>
      <c r="I53" s="22">
        <v>274086</v>
      </c>
      <c r="J53" s="22">
        <v>31948</v>
      </c>
      <c r="K53" s="22">
        <f t="shared" si="0"/>
        <v>306034</v>
      </c>
      <c r="L53" s="23"/>
      <c r="M53" s="24"/>
      <c r="N53" s="24"/>
      <c r="O53" s="24"/>
      <c r="P53" s="24"/>
      <c r="Q53" s="24"/>
      <c r="R53" s="24"/>
      <c r="S53" s="24"/>
      <c r="T53" s="24"/>
      <c r="U53" s="24"/>
      <c r="V53" s="24"/>
      <c r="W53" s="24"/>
      <c r="X53" s="24"/>
      <c r="Y53" s="24"/>
      <c r="Z53" s="24"/>
      <c r="AA53" s="24"/>
      <c r="AB53" s="24"/>
      <c r="AC53" s="25"/>
    </row>
    <row r="54" spans="1:29" ht="15.75">
      <c r="A54" s="5"/>
      <c r="B54" s="26" t="s">
        <v>24</v>
      </c>
      <c r="C54" s="26" t="s">
        <v>282</v>
      </c>
      <c r="D54" s="27" t="s">
        <v>163</v>
      </c>
      <c r="E54" s="22">
        <v>87677</v>
      </c>
      <c r="F54" s="22">
        <v>44573</v>
      </c>
      <c r="G54" s="22">
        <f t="shared" si="1"/>
        <v>132250</v>
      </c>
      <c r="H54" s="22"/>
      <c r="I54" s="22">
        <v>102264</v>
      </c>
      <c r="J54" s="22">
        <v>41544</v>
      </c>
      <c r="K54" s="22">
        <f t="shared" si="0"/>
        <v>143808</v>
      </c>
      <c r="L54" s="23"/>
      <c r="M54" s="24"/>
      <c r="N54" s="24"/>
      <c r="O54" s="24"/>
      <c r="P54" s="24"/>
      <c r="Q54" s="24"/>
      <c r="R54" s="24"/>
      <c r="S54" s="24"/>
      <c r="T54" s="24"/>
      <c r="U54" s="24"/>
      <c r="V54" s="24"/>
      <c r="W54" s="24"/>
      <c r="X54" s="24"/>
      <c r="Y54" s="24"/>
      <c r="Z54" s="24"/>
      <c r="AA54" s="24"/>
      <c r="AB54" s="24"/>
      <c r="AC54" s="25"/>
    </row>
    <row r="55" spans="1:29" ht="15.75">
      <c r="A55" s="5"/>
      <c r="B55" s="26" t="s">
        <v>25</v>
      </c>
      <c r="C55" s="26" t="s">
        <v>283</v>
      </c>
      <c r="D55" s="27" t="s">
        <v>219</v>
      </c>
      <c r="E55" s="22">
        <v>2918274</v>
      </c>
      <c r="F55" s="22">
        <v>4606217</v>
      </c>
      <c r="G55" s="22">
        <f t="shared" si="1"/>
        <v>7524491</v>
      </c>
      <c r="H55" s="22"/>
      <c r="I55" s="22">
        <v>2781989</v>
      </c>
      <c r="J55" s="22">
        <v>3680182</v>
      </c>
      <c r="K55" s="22">
        <f t="shared" si="0"/>
        <v>6462171</v>
      </c>
      <c r="L55" s="23"/>
      <c r="M55" s="24"/>
      <c r="N55" s="24"/>
      <c r="O55" s="24"/>
      <c r="P55" s="24"/>
      <c r="Q55" s="24"/>
      <c r="R55" s="24"/>
      <c r="S55" s="24"/>
      <c r="T55" s="24"/>
      <c r="U55" s="24"/>
      <c r="V55" s="24"/>
      <c r="W55" s="24"/>
      <c r="X55" s="24"/>
      <c r="Y55" s="24"/>
      <c r="Z55" s="24"/>
      <c r="AA55" s="24"/>
      <c r="AB55" s="24"/>
      <c r="AC55" s="25"/>
    </row>
    <row r="56" spans="3:29" ht="15">
      <c r="C56" s="31"/>
      <c r="E56" s="25"/>
      <c r="F56" s="25"/>
      <c r="G56" s="25"/>
      <c r="H56" s="25"/>
      <c r="I56" s="25"/>
      <c r="J56" s="25"/>
      <c r="K56" s="25"/>
      <c r="L56" s="23"/>
      <c r="M56" s="24"/>
      <c r="N56" s="24"/>
      <c r="O56" s="24"/>
      <c r="P56" s="24"/>
      <c r="Q56" s="24"/>
      <c r="R56" s="24"/>
      <c r="S56" s="24"/>
      <c r="T56" s="24"/>
      <c r="U56" s="24"/>
      <c r="V56" s="24"/>
      <c r="W56" s="24"/>
      <c r="X56" s="24"/>
      <c r="Y56" s="24"/>
      <c r="Z56" s="24"/>
      <c r="AA56" s="24"/>
      <c r="AB56" s="24"/>
      <c r="AC56" s="25"/>
    </row>
    <row r="57" spans="2:29" ht="20.25" customHeight="1">
      <c r="B57" s="34"/>
      <c r="C57" s="35" t="s">
        <v>285</v>
      </c>
      <c r="D57" s="36"/>
      <c r="E57" s="37">
        <f>+E55+E54+E53+E52+E49+E48+E38+E35+E26+E9</f>
        <v>197801521</v>
      </c>
      <c r="F57" s="37">
        <f>+F55+F54+F53+F52+F49+F48+F38+F35+F26+F9</f>
        <v>181459782</v>
      </c>
      <c r="G57" s="37">
        <f>+G55+G54+G53+G52+G49+G48+G38+G35+G26+G9</f>
        <v>379261303</v>
      </c>
      <c r="H57" s="37"/>
      <c r="I57" s="37">
        <f>+I55+I54+I53+I52+I49+I48+I38+I35+I26+I9</f>
        <v>182202646.923</v>
      </c>
      <c r="J57" s="37">
        <f>+J55+J54+J53+J52+J49+J48+J38+J35+J26+J9</f>
        <v>172478962.77981678</v>
      </c>
      <c r="K57" s="37">
        <f>+K55+K54+K53+K52+K49+K48+K38+K35+K26+K9</f>
        <v>354681609.7028168</v>
      </c>
      <c r="L57" s="23"/>
      <c r="M57" s="24"/>
      <c r="N57" s="24"/>
      <c r="O57" s="24"/>
      <c r="P57" s="24"/>
      <c r="Q57" s="24"/>
      <c r="R57" s="24"/>
      <c r="S57" s="24"/>
      <c r="T57" s="24"/>
      <c r="U57" s="24"/>
      <c r="V57" s="24"/>
      <c r="W57" s="24"/>
      <c r="X57" s="24"/>
      <c r="Y57" s="24"/>
      <c r="Z57" s="24"/>
      <c r="AA57" s="24"/>
      <c r="AB57" s="24"/>
      <c r="AC57" s="25"/>
    </row>
    <row r="58" spans="1:28" ht="15.75" customHeight="1">
      <c r="A58" s="5"/>
      <c r="B58" s="5"/>
      <c r="C58" s="26"/>
      <c r="D58" s="38"/>
      <c r="L58" s="23"/>
      <c r="M58" s="24"/>
      <c r="N58" s="24"/>
      <c r="O58" s="24"/>
      <c r="P58" s="24"/>
      <c r="Q58" s="24"/>
      <c r="R58" s="24"/>
      <c r="S58" s="24"/>
      <c r="T58" s="24"/>
      <c r="U58" s="24"/>
      <c r="V58" s="24"/>
      <c r="W58" s="24"/>
      <c r="X58" s="24"/>
      <c r="Y58" s="24"/>
      <c r="Z58" s="24"/>
      <c r="AA58" s="24"/>
      <c r="AB58" s="24"/>
    </row>
    <row r="59" spans="1:19" ht="15.75" customHeight="1">
      <c r="A59" s="5"/>
      <c r="B59" s="5"/>
      <c r="C59" s="26"/>
      <c r="D59" s="38"/>
      <c r="L59" s="23"/>
      <c r="M59" s="24"/>
      <c r="N59" s="24"/>
      <c r="O59" s="24"/>
      <c r="P59" s="24"/>
      <c r="Q59" s="24"/>
      <c r="R59" s="24"/>
      <c r="S59" s="24"/>
    </row>
    <row r="60" spans="1:19" ht="15.75" customHeight="1">
      <c r="A60" s="5"/>
      <c r="B60" s="5"/>
      <c r="C60" s="26"/>
      <c r="D60" s="38"/>
      <c r="E60" s="25"/>
      <c r="F60" s="25"/>
      <c r="G60" s="25"/>
      <c r="H60" s="25"/>
      <c r="M60" s="24"/>
      <c r="N60" s="24"/>
      <c r="O60" s="24"/>
      <c r="P60" s="24"/>
      <c r="Q60" s="24"/>
      <c r="R60" s="24"/>
      <c r="S60" s="24"/>
    </row>
    <row r="61" spans="1:19" ht="15.75">
      <c r="A61" s="5"/>
      <c r="B61" s="5"/>
      <c r="C61" s="26"/>
      <c r="D61" s="38"/>
      <c r="M61" s="24"/>
      <c r="N61" s="24"/>
      <c r="O61" s="24"/>
      <c r="P61" s="24"/>
      <c r="Q61" s="24"/>
      <c r="R61" s="24"/>
      <c r="S61" s="24"/>
    </row>
    <row r="62" spans="1:19" ht="15.75">
      <c r="A62" s="5"/>
      <c r="B62" s="5"/>
      <c r="C62" s="26"/>
      <c r="D62" s="38"/>
      <c r="M62" s="24"/>
      <c r="N62" s="24"/>
      <c r="O62" s="24"/>
      <c r="P62" s="24"/>
      <c r="Q62" s="24"/>
      <c r="R62" s="24"/>
      <c r="S62" s="24"/>
    </row>
    <row r="63" spans="1:19" ht="15.75">
      <c r="A63" s="5"/>
      <c r="B63" s="5"/>
      <c r="C63" s="26"/>
      <c r="D63" s="38"/>
      <c r="M63" s="24"/>
      <c r="N63" s="24"/>
      <c r="O63" s="24"/>
      <c r="P63" s="24"/>
      <c r="Q63" s="24"/>
      <c r="R63" s="24"/>
      <c r="S63" s="24"/>
    </row>
    <row r="64" spans="1:4" ht="15.75">
      <c r="A64" s="5"/>
      <c r="B64" s="5"/>
      <c r="C64" s="26"/>
      <c r="D64" s="38"/>
    </row>
    <row r="65" spans="1:4" ht="15.75">
      <c r="A65" s="5"/>
      <c r="B65" s="5"/>
      <c r="C65" s="26"/>
      <c r="D65" s="38"/>
    </row>
    <row r="66" spans="1:4" ht="15.75">
      <c r="A66" s="5"/>
      <c r="B66" s="5"/>
      <c r="C66" s="26"/>
      <c r="D66" s="38"/>
    </row>
    <row r="67" spans="1:4" ht="15.75">
      <c r="A67" s="5"/>
      <c r="B67" s="5"/>
      <c r="C67" s="26"/>
      <c r="D67" s="38"/>
    </row>
    <row r="68" spans="1:4" ht="15.75">
      <c r="A68" s="5"/>
      <c r="B68" s="5"/>
      <c r="C68" s="26"/>
      <c r="D68" s="38"/>
    </row>
    <row r="69" spans="1:4" ht="15.75">
      <c r="A69" s="5"/>
      <c r="B69" s="5"/>
      <c r="C69" s="26"/>
      <c r="D69" s="38"/>
    </row>
    <row r="70" spans="1:4" ht="15.75">
      <c r="A70" s="5"/>
      <c r="B70" s="5"/>
      <c r="C70" s="26"/>
      <c r="D70" s="38"/>
    </row>
    <row r="71" spans="1:4" ht="15.75">
      <c r="A71" s="5"/>
      <c r="B71" s="5"/>
      <c r="C71" s="26"/>
      <c r="D71" s="38"/>
    </row>
    <row r="72" spans="1:4" ht="15.75">
      <c r="A72" s="5"/>
      <c r="B72" s="5"/>
      <c r="C72" s="26"/>
      <c r="D72" s="38"/>
    </row>
    <row r="73" spans="1:4" ht="15.75">
      <c r="A73" s="5"/>
      <c r="B73" s="5"/>
      <c r="C73" s="26"/>
      <c r="D73" s="38"/>
    </row>
    <row r="74" spans="1:4" ht="15.75">
      <c r="A74" s="5"/>
      <c r="B74" s="5"/>
      <c r="C74" s="26"/>
      <c r="D74" s="38"/>
    </row>
    <row r="75" spans="1:4" ht="15.75">
      <c r="A75" s="5"/>
      <c r="B75" s="5"/>
      <c r="C75" s="26"/>
      <c r="D75" s="38"/>
    </row>
    <row r="76" spans="1:12" ht="15.75" customHeight="1">
      <c r="A76" s="5"/>
      <c r="B76" s="5"/>
      <c r="C76" s="26"/>
      <c r="D76" s="38"/>
      <c r="L76" s="23"/>
    </row>
    <row r="77" spans="1:8" ht="15.75" customHeight="1">
      <c r="A77" s="5"/>
      <c r="B77" s="5"/>
      <c r="C77" s="26"/>
      <c r="D77" s="38"/>
      <c r="E77" s="25"/>
      <c r="F77" s="25"/>
      <c r="G77" s="25"/>
      <c r="H77" s="25"/>
    </row>
    <row r="78" spans="1:4" ht="15.75">
      <c r="A78" s="5"/>
      <c r="B78" s="5"/>
      <c r="C78" s="26"/>
      <c r="D78" s="38"/>
    </row>
    <row r="79" spans="1:4" ht="15.75">
      <c r="A79" s="5"/>
      <c r="B79" s="5"/>
      <c r="C79" s="26"/>
      <c r="D79" s="38"/>
    </row>
    <row r="80" spans="1:4" ht="15.75">
      <c r="A80" s="5"/>
      <c r="B80" s="5"/>
      <c r="C80" s="26"/>
      <c r="D80" s="38"/>
    </row>
    <row r="81" spans="1:12" ht="15.75" customHeight="1">
      <c r="A81" s="5"/>
      <c r="B81" s="5"/>
      <c r="C81" s="26"/>
      <c r="D81" s="38"/>
      <c r="L81" s="23"/>
    </row>
    <row r="82" spans="1:8" ht="15.75" customHeight="1">
      <c r="A82" s="5"/>
      <c r="B82" s="5"/>
      <c r="C82" s="26"/>
      <c r="D82" s="38"/>
      <c r="E82" s="25"/>
      <c r="F82" s="25"/>
      <c r="G82" s="25"/>
      <c r="H82" s="25"/>
    </row>
    <row r="83" spans="1:4" ht="15.75">
      <c r="A83" s="5"/>
      <c r="B83" s="5"/>
      <c r="C83" s="26"/>
      <c r="D83" s="38"/>
    </row>
    <row r="84" spans="1:4" ht="15.75">
      <c r="A84" s="5"/>
      <c r="B84" s="5"/>
      <c r="C84" s="26"/>
      <c r="D84" s="38"/>
    </row>
    <row r="85" spans="1:4" ht="15.75">
      <c r="A85" s="5"/>
      <c r="B85" s="5"/>
      <c r="C85" s="26"/>
      <c r="D85" s="38"/>
    </row>
    <row r="86" spans="1:4" ht="15.75">
      <c r="A86" s="5"/>
      <c r="B86" s="5"/>
      <c r="C86" s="26"/>
      <c r="D86" s="38"/>
    </row>
    <row r="87" spans="1:4" ht="15.75">
      <c r="A87" s="5"/>
      <c r="B87" s="5"/>
      <c r="C87" s="26"/>
      <c r="D87" s="38"/>
    </row>
    <row r="88" spans="1:11" ht="15">
      <c r="A88" s="39" t="s">
        <v>562</v>
      </c>
      <c r="B88" s="40" t="s">
        <v>284</v>
      </c>
      <c r="C88" s="40"/>
      <c r="D88" s="40"/>
      <c r="E88" s="40"/>
      <c r="F88" s="40"/>
      <c r="G88" s="40"/>
      <c r="H88" s="40"/>
      <c r="I88" s="40"/>
      <c r="J88" s="40"/>
      <c r="K88" s="40"/>
    </row>
    <row r="93" spans="2:11" ht="15">
      <c r="B93" s="17"/>
      <c r="C93" s="17"/>
      <c r="D93" s="19"/>
      <c r="E93" s="17"/>
      <c r="F93" s="17"/>
      <c r="G93" s="17"/>
      <c r="H93" s="17"/>
      <c r="I93" s="17"/>
      <c r="J93" s="17"/>
      <c r="K93" s="17"/>
    </row>
  </sheetData>
  <sheetProtection password="CC05" sheet="1"/>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43" r:id="rId1"/>
  <headerFooter differentOddEven="1" alignWithMargins="0">
    <oddHeader>&amp;C&amp;"DINPro-Medium,Bold"&amp;14SECTION TWO 
CONSOLIDATED FINANCIAL STATEMENTS</oddHeader>
    <oddFooter>&amp;L &amp;C&amp;"DINPro-Medium,Regular"&amp;16 3</oddFooter>
    <evenHeader>&amp;C&amp;"DINPro-Medium,Bold"&amp;14SECTION TWO 
CONSOLIDATED FINANCIAL STATEMENTS</evenHeader>
    <evenFooter>&amp;L?&amp;C&amp;"DINPro-Medium,Regular"&amp;14 3</evenFooter>
    <firstFooter>&amp;L?</firstFooter>
  </headerFooter>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AF82"/>
  <sheetViews>
    <sheetView view="pageBreakPreview" zoomScale="60" zoomScaleNormal="75" zoomScalePageLayoutView="0" workbookViewId="0" topLeftCell="A19">
      <selection activeCell="G28" sqref="G28"/>
    </sheetView>
  </sheetViews>
  <sheetFormatPr defaultColWidth="9.140625" defaultRowHeight="12.75"/>
  <cols>
    <col min="1" max="1" width="2.421875" style="136" customWidth="1"/>
    <col min="2" max="2" width="7.8515625" style="136" customWidth="1"/>
    <col min="3" max="3" width="82.00390625" style="136" customWidth="1"/>
    <col min="4" max="4" width="16.28125" style="137" customWidth="1"/>
    <col min="5" max="5" width="17.8515625" style="136" bestFit="1" customWidth="1"/>
    <col min="6" max="7" width="17.8515625" style="136" customWidth="1"/>
    <col min="8" max="8" width="1.8515625" style="136" customWidth="1"/>
    <col min="9" max="9" width="17.8515625" style="136" bestFit="1" customWidth="1"/>
    <col min="10" max="11" width="17.8515625" style="136" customWidth="1"/>
    <col min="12" max="12" width="1.8515625" style="136" customWidth="1"/>
    <col min="13" max="13" width="15.57421875" style="136" bestFit="1" customWidth="1"/>
    <col min="14" max="14" width="10.28125" style="136" bestFit="1" customWidth="1"/>
    <col min="15" max="19" width="9.140625" style="136" customWidth="1"/>
    <col min="20" max="20" width="15.00390625" style="136" bestFit="1" customWidth="1"/>
    <col min="21" max="23" width="9.140625" style="136" customWidth="1"/>
    <col min="24" max="24" width="10.140625" style="136" bestFit="1" customWidth="1"/>
    <col min="25" max="25" width="9.140625" style="136" customWidth="1"/>
    <col min="26" max="26" width="12.8515625" style="136" bestFit="1" customWidth="1"/>
    <col min="27" max="27" width="4.00390625" style="136" bestFit="1" customWidth="1"/>
    <col min="28" max="28" width="12.8515625" style="136" bestFit="1" customWidth="1"/>
    <col min="29" max="16384" width="9.140625" style="136" customWidth="1"/>
  </cols>
  <sheetData>
    <row r="1" spans="1:10" ht="17.25" customHeight="1">
      <c r="A1" s="3"/>
      <c r="B1" s="3"/>
      <c r="C1" s="3"/>
      <c r="D1" s="4"/>
      <c r="E1" s="3"/>
      <c r="F1" s="5"/>
      <c r="G1" s="3"/>
      <c r="H1" s="3"/>
      <c r="I1" s="3"/>
      <c r="J1" s="5"/>
    </row>
    <row r="2" spans="2:10" s="118" customFormat="1" ht="17.25" customHeight="1">
      <c r="B2" s="7" t="s">
        <v>0</v>
      </c>
      <c r="C2" s="131"/>
      <c r="D2" s="132"/>
      <c r="E2" s="131"/>
      <c r="F2" s="131"/>
      <c r="G2" s="131"/>
      <c r="H2" s="131"/>
      <c r="I2" s="131"/>
      <c r="J2" s="131"/>
    </row>
    <row r="3" spans="2:10" s="118" customFormat="1" ht="17.25" customHeight="1">
      <c r="B3" s="10" t="s">
        <v>583</v>
      </c>
      <c r="D3" s="135"/>
      <c r="F3" s="3"/>
      <c r="J3" s="3"/>
    </row>
    <row r="4" spans="2:10" s="3" customFormat="1" ht="17.25" customHeight="1">
      <c r="B4" s="11" t="s">
        <v>236</v>
      </c>
      <c r="C4" s="11"/>
      <c r="D4" s="4"/>
      <c r="E4" s="12"/>
      <c r="F4" s="12"/>
      <c r="G4" s="13"/>
      <c r="H4" s="13"/>
      <c r="I4" s="12"/>
      <c r="J4" s="12"/>
    </row>
    <row r="5" spans="1:10" ht="17.25" customHeight="1">
      <c r="A5" s="3"/>
      <c r="B5" s="3"/>
      <c r="C5" s="3"/>
      <c r="D5" s="4"/>
      <c r="E5" s="191"/>
      <c r="F5" s="191"/>
      <c r="G5" s="9"/>
      <c r="H5" s="9"/>
      <c r="I5" s="191"/>
      <c r="J5" s="191"/>
    </row>
    <row r="6" spans="4:11" s="3" customFormat="1" ht="15.75" customHeight="1">
      <c r="D6" s="4"/>
      <c r="E6" s="140"/>
      <c r="F6" s="14" t="s">
        <v>240</v>
      </c>
      <c r="G6" s="140"/>
      <c r="H6" s="9"/>
      <c r="I6" s="140"/>
      <c r="J6" s="14" t="s">
        <v>241</v>
      </c>
      <c r="K6" s="140"/>
    </row>
    <row r="7" spans="3:11" s="3" customFormat="1" ht="15.75" customHeight="1">
      <c r="C7" s="15" t="s">
        <v>286</v>
      </c>
      <c r="D7" s="4" t="s">
        <v>238</v>
      </c>
      <c r="E7" s="140"/>
      <c r="F7" s="14" t="s">
        <v>589</v>
      </c>
      <c r="G7" s="169"/>
      <c r="H7" s="170"/>
      <c r="I7" s="140"/>
      <c r="J7" s="14" t="s">
        <v>223</v>
      </c>
      <c r="K7" s="169"/>
    </row>
    <row r="8" spans="2:11" s="3" customFormat="1" ht="15.75" customHeight="1">
      <c r="B8" s="17"/>
      <c r="C8" s="18"/>
      <c r="D8" s="19" t="s">
        <v>239</v>
      </c>
      <c r="E8" s="20" t="s">
        <v>242</v>
      </c>
      <c r="F8" s="20" t="s">
        <v>243</v>
      </c>
      <c r="G8" s="20" t="s">
        <v>244</v>
      </c>
      <c r="H8" s="20"/>
      <c r="I8" s="20" t="s">
        <v>242</v>
      </c>
      <c r="J8" s="20" t="s">
        <v>243</v>
      </c>
      <c r="K8" s="20" t="s">
        <v>244</v>
      </c>
    </row>
    <row r="9" spans="1:32" s="3" customFormat="1" ht="15.75">
      <c r="A9" s="5"/>
      <c r="B9" s="5" t="s">
        <v>1</v>
      </c>
      <c r="C9" s="5" t="s">
        <v>287</v>
      </c>
      <c r="D9" s="192" t="s">
        <v>66</v>
      </c>
      <c r="E9" s="22">
        <v>87219140</v>
      </c>
      <c r="F9" s="22">
        <v>148612492</v>
      </c>
      <c r="G9" s="22">
        <f aca="true" t="shared" si="0" ref="G9:G56">E9+F9</f>
        <v>235831632</v>
      </c>
      <c r="H9" s="22"/>
      <c r="I9" s="22">
        <v>81384628</v>
      </c>
      <c r="J9" s="22">
        <v>127245272</v>
      </c>
      <c r="K9" s="22">
        <f aca="true" t="shared" si="1" ref="K9:K22">I9+J9</f>
        <v>208629900</v>
      </c>
      <c r="M9" s="25"/>
      <c r="T9" s="25"/>
      <c r="U9" s="25"/>
      <c r="V9" s="25"/>
      <c r="W9" s="25"/>
      <c r="X9" s="25"/>
      <c r="Y9" s="25"/>
      <c r="Z9" s="25"/>
      <c r="AA9" s="25"/>
      <c r="AB9" s="25"/>
      <c r="AC9" s="25"/>
      <c r="AD9" s="25"/>
      <c r="AE9" s="25"/>
      <c r="AF9" s="25"/>
    </row>
    <row r="10" spans="1:32" s="3" customFormat="1" ht="15.75">
      <c r="A10" s="5"/>
      <c r="B10" s="5" t="s">
        <v>5</v>
      </c>
      <c r="C10" s="26" t="s">
        <v>288</v>
      </c>
      <c r="D10" s="192" t="s">
        <v>203</v>
      </c>
      <c r="E10" s="22">
        <v>521374</v>
      </c>
      <c r="F10" s="22">
        <v>33689795</v>
      </c>
      <c r="G10" s="22">
        <f t="shared" si="0"/>
        <v>34211169</v>
      </c>
      <c r="H10" s="22"/>
      <c r="I10" s="22">
        <v>756713</v>
      </c>
      <c r="J10" s="22">
        <v>42893170</v>
      </c>
      <c r="K10" s="22">
        <f t="shared" si="1"/>
        <v>43649883</v>
      </c>
      <c r="M10" s="25"/>
      <c r="T10" s="25"/>
      <c r="U10" s="25"/>
      <c r="V10" s="25"/>
      <c r="W10" s="25"/>
      <c r="X10" s="25"/>
      <c r="Y10" s="25"/>
      <c r="Z10" s="25"/>
      <c r="AA10" s="25"/>
      <c r="AB10" s="25"/>
      <c r="AC10" s="25"/>
      <c r="AD10" s="25"/>
      <c r="AE10" s="25"/>
      <c r="AF10" s="25"/>
    </row>
    <row r="11" spans="1:32" s="3" customFormat="1" ht="15.75">
      <c r="A11" s="5"/>
      <c r="B11" s="5" t="s">
        <v>12</v>
      </c>
      <c r="C11" s="26" t="s">
        <v>289</v>
      </c>
      <c r="D11" s="38"/>
      <c r="E11" s="22">
        <v>1200427</v>
      </c>
      <c r="F11" s="22">
        <v>10935889</v>
      </c>
      <c r="G11" s="22">
        <f t="shared" si="0"/>
        <v>12136316</v>
      </c>
      <c r="H11" s="22"/>
      <c r="I11" s="22">
        <v>3918298</v>
      </c>
      <c r="J11" s="22">
        <v>10356718</v>
      </c>
      <c r="K11" s="22">
        <f t="shared" si="1"/>
        <v>14275016</v>
      </c>
      <c r="M11" s="25"/>
      <c r="T11" s="25"/>
      <c r="U11" s="25"/>
      <c r="V11" s="25"/>
      <c r="W11" s="25"/>
      <c r="X11" s="25"/>
      <c r="Y11" s="25"/>
      <c r="Z11" s="25"/>
      <c r="AA11" s="25"/>
      <c r="AB11" s="25"/>
      <c r="AC11" s="25"/>
      <c r="AD11" s="25"/>
      <c r="AE11" s="25"/>
      <c r="AF11" s="25"/>
    </row>
    <row r="12" spans="1:32" s="3" customFormat="1" ht="15.75">
      <c r="A12" s="5"/>
      <c r="B12" s="5" t="s">
        <v>13</v>
      </c>
      <c r="C12" s="26" t="s">
        <v>290</v>
      </c>
      <c r="D12" s="192" t="s">
        <v>204</v>
      </c>
      <c r="E12" s="22">
        <f>SUM(E13:E15)</f>
        <v>4851477</v>
      </c>
      <c r="F12" s="22">
        <f>SUM(F13:F15)</f>
        <v>8171822</v>
      </c>
      <c r="G12" s="22">
        <f t="shared" si="0"/>
        <v>13023299</v>
      </c>
      <c r="H12" s="22"/>
      <c r="I12" s="22">
        <f>SUM(I13:I15)</f>
        <v>4854728</v>
      </c>
      <c r="J12" s="22">
        <f>SUM(J13:J15)</f>
        <v>8216719</v>
      </c>
      <c r="K12" s="22">
        <f t="shared" si="1"/>
        <v>13071447</v>
      </c>
      <c r="M12" s="25"/>
      <c r="T12" s="25"/>
      <c r="U12" s="25"/>
      <c r="V12" s="25"/>
      <c r="W12" s="25"/>
      <c r="X12" s="25"/>
      <c r="Y12" s="25"/>
      <c r="Z12" s="25"/>
      <c r="AA12" s="25"/>
      <c r="AB12" s="25"/>
      <c r="AC12" s="25"/>
      <c r="AD12" s="25"/>
      <c r="AE12" s="25"/>
      <c r="AF12" s="25"/>
    </row>
    <row r="13" spans="2:32" s="3" customFormat="1" ht="15">
      <c r="B13" s="28" t="s">
        <v>14</v>
      </c>
      <c r="C13" s="3" t="s">
        <v>291</v>
      </c>
      <c r="D13" s="193"/>
      <c r="E13" s="25">
        <v>2482794</v>
      </c>
      <c r="F13" s="25">
        <v>0</v>
      </c>
      <c r="G13" s="25">
        <f t="shared" si="0"/>
        <v>2482794</v>
      </c>
      <c r="H13" s="25"/>
      <c r="I13" s="25">
        <v>2847485</v>
      </c>
      <c r="J13" s="25">
        <v>0</v>
      </c>
      <c r="K13" s="25">
        <f t="shared" si="1"/>
        <v>2847485</v>
      </c>
      <c r="M13" s="25"/>
      <c r="T13" s="25"/>
      <c r="U13" s="25"/>
      <c r="V13" s="25"/>
      <c r="W13" s="25"/>
      <c r="X13" s="25"/>
      <c r="Y13" s="25"/>
      <c r="Z13" s="25"/>
      <c r="AA13" s="25"/>
      <c r="AB13" s="25"/>
      <c r="AC13" s="25"/>
      <c r="AD13" s="25"/>
      <c r="AE13" s="25"/>
      <c r="AF13" s="25"/>
    </row>
    <row r="14" spans="2:32" s="3" customFormat="1" ht="15">
      <c r="B14" s="28" t="s">
        <v>15</v>
      </c>
      <c r="C14" s="3" t="s">
        <v>292</v>
      </c>
      <c r="D14" s="193"/>
      <c r="E14" s="25">
        <v>0</v>
      </c>
      <c r="F14" s="25">
        <v>0</v>
      </c>
      <c r="G14" s="25">
        <f t="shared" si="0"/>
        <v>0</v>
      </c>
      <c r="H14" s="25"/>
      <c r="I14" s="25">
        <v>0</v>
      </c>
      <c r="J14" s="25">
        <v>0</v>
      </c>
      <c r="K14" s="25">
        <f t="shared" si="1"/>
        <v>0</v>
      </c>
      <c r="M14" s="25"/>
      <c r="T14" s="25"/>
      <c r="U14" s="25"/>
      <c r="V14" s="25"/>
      <c r="W14" s="25"/>
      <c r="X14" s="25"/>
      <c r="Y14" s="25"/>
      <c r="Z14" s="25"/>
      <c r="AA14" s="25"/>
      <c r="AB14" s="25"/>
      <c r="AC14" s="25"/>
      <c r="AD14" s="25"/>
      <c r="AE14" s="25"/>
      <c r="AF14" s="25"/>
    </row>
    <row r="15" spans="2:32" s="3" customFormat="1" ht="15">
      <c r="B15" s="28" t="s">
        <v>57</v>
      </c>
      <c r="C15" s="3" t="s">
        <v>293</v>
      </c>
      <c r="D15" s="193"/>
      <c r="E15" s="25">
        <v>2368683</v>
      </c>
      <c r="F15" s="25">
        <v>8171822</v>
      </c>
      <c r="G15" s="25">
        <f t="shared" si="0"/>
        <v>10540505</v>
      </c>
      <c r="H15" s="25"/>
      <c r="I15" s="25">
        <v>2007243</v>
      </c>
      <c r="J15" s="25">
        <v>8216719</v>
      </c>
      <c r="K15" s="25">
        <f t="shared" si="1"/>
        <v>10223962</v>
      </c>
      <c r="M15" s="25"/>
      <c r="T15" s="25"/>
      <c r="U15" s="25"/>
      <c r="V15" s="25"/>
      <c r="W15" s="25"/>
      <c r="X15" s="25"/>
      <c r="Y15" s="25"/>
      <c r="Z15" s="25"/>
      <c r="AA15" s="25"/>
      <c r="AB15" s="25"/>
      <c r="AC15" s="25"/>
      <c r="AD15" s="25"/>
      <c r="AE15" s="25"/>
      <c r="AF15" s="25"/>
    </row>
    <row r="16" spans="1:32" s="3" customFormat="1" ht="15.75">
      <c r="A16" s="5"/>
      <c r="B16" s="5" t="s">
        <v>16</v>
      </c>
      <c r="C16" s="26" t="s">
        <v>294</v>
      </c>
      <c r="D16" s="38"/>
      <c r="E16" s="22">
        <f>SUM(E17:E18)</f>
        <v>0</v>
      </c>
      <c r="F16" s="22">
        <f>SUM(F17:F18)</f>
        <v>0</v>
      </c>
      <c r="G16" s="22">
        <f t="shared" si="0"/>
        <v>0</v>
      </c>
      <c r="H16" s="22"/>
      <c r="I16" s="22">
        <f>SUM(I17:I18)</f>
        <v>0</v>
      </c>
      <c r="J16" s="22">
        <f>SUM(J17:J18)</f>
        <v>0</v>
      </c>
      <c r="K16" s="22">
        <f t="shared" si="1"/>
        <v>0</v>
      </c>
      <c r="M16" s="25"/>
      <c r="T16" s="25"/>
      <c r="U16" s="25"/>
      <c r="V16" s="25"/>
      <c r="W16" s="25"/>
      <c r="X16" s="25"/>
      <c r="Y16" s="25"/>
      <c r="Z16" s="25"/>
      <c r="AA16" s="25"/>
      <c r="AB16" s="25"/>
      <c r="AC16" s="25"/>
      <c r="AD16" s="25"/>
      <c r="AE16" s="25"/>
      <c r="AF16" s="25"/>
    </row>
    <row r="17" spans="1:32" s="3" customFormat="1" ht="15.75">
      <c r="A17" s="5"/>
      <c r="B17" s="3" t="s">
        <v>17</v>
      </c>
      <c r="C17" s="31" t="s">
        <v>295</v>
      </c>
      <c r="D17" s="38"/>
      <c r="E17" s="25">
        <v>0</v>
      </c>
      <c r="F17" s="25">
        <v>0</v>
      </c>
      <c r="G17" s="25">
        <f t="shared" si="0"/>
        <v>0</v>
      </c>
      <c r="H17" s="25"/>
      <c r="I17" s="25">
        <v>0</v>
      </c>
      <c r="J17" s="25">
        <v>0</v>
      </c>
      <c r="K17" s="25">
        <f t="shared" si="1"/>
        <v>0</v>
      </c>
      <c r="M17" s="25"/>
      <c r="T17" s="25"/>
      <c r="U17" s="25"/>
      <c r="V17" s="25"/>
      <c r="W17" s="25"/>
      <c r="X17" s="25"/>
      <c r="Y17" s="25"/>
      <c r="Z17" s="25"/>
      <c r="AA17" s="25"/>
      <c r="AB17" s="25"/>
      <c r="AC17" s="25"/>
      <c r="AD17" s="25"/>
      <c r="AE17" s="25"/>
      <c r="AF17" s="25"/>
    </row>
    <row r="18" spans="1:32" s="3" customFormat="1" ht="15.75">
      <c r="A18" s="5"/>
      <c r="B18" s="3" t="s">
        <v>18</v>
      </c>
      <c r="C18" s="31" t="s">
        <v>279</v>
      </c>
      <c r="D18" s="38"/>
      <c r="E18" s="25">
        <v>0</v>
      </c>
      <c r="F18" s="25">
        <v>0</v>
      </c>
      <c r="G18" s="25">
        <f t="shared" si="0"/>
        <v>0</v>
      </c>
      <c r="H18" s="25"/>
      <c r="I18" s="25">
        <v>0</v>
      </c>
      <c r="J18" s="25">
        <v>0</v>
      </c>
      <c r="K18" s="25">
        <f t="shared" si="1"/>
        <v>0</v>
      </c>
      <c r="M18" s="25"/>
      <c r="T18" s="25"/>
      <c r="U18" s="25"/>
      <c r="V18" s="25"/>
      <c r="W18" s="25"/>
      <c r="X18" s="25"/>
      <c r="Y18" s="25"/>
      <c r="Z18" s="25"/>
      <c r="AA18" s="25"/>
      <c r="AB18" s="25"/>
      <c r="AC18" s="25"/>
      <c r="AD18" s="25"/>
      <c r="AE18" s="25"/>
      <c r="AF18" s="25"/>
    </row>
    <row r="19" spans="2:32" s="3" customFormat="1" ht="15.75">
      <c r="B19" s="5" t="s">
        <v>19</v>
      </c>
      <c r="C19" s="26" t="s">
        <v>296</v>
      </c>
      <c r="D19" s="38"/>
      <c r="E19" s="22">
        <v>0</v>
      </c>
      <c r="F19" s="22">
        <v>0</v>
      </c>
      <c r="G19" s="22">
        <f>E19+F19</f>
        <v>0</v>
      </c>
      <c r="H19" s="22"/>
      <c r="I19" s="22">
        <v>0</v>
      </c>
      <c r="J19" s="22">
        <v>0</v>
      </c>
      <c r="K19" s="22">
        <f t="shared" si="1"/>
        <v>0</v>
      </c>
      <c r="M19" s="25"/>
      <c r="T19" s="25"/>
      <c r="U19" s="25"/>
      <c r="V19" s="25"/>
      <c r="W19" s="25"/>
      <c r="X19" s="25"/>
      <c r="Y19" s="25"/>
      <c r="Z19" s="25"/>
      <c r="AA19" s="25"/>
      <c r="AB19" s="25"/>
      <c r="AC19" s="25"/>
      <c r="AD19" s="25"/>
      <c r="AE19" s="25"/>
      <c r="AF19" s="25"/>
    </row>
    <row r="20" spans="2:32" s="3" customFormat="1" ht="15.75">
      <c r="B20" s="5" t="s">
        <v>22</v>
      </c>
      <c r="C20" s="149" t="s">
        <v>297</v>
      </c>
      <c r="D20" s="174" t="s">
        <v>221</v>
      </c>
      <c r="E20" s="22">
        <f>+SUM(E21+E22)</f>
        <v>8191635</v>
      </c>
      <c r="F20" s="22">
        <f>+SUM(F21+F22)</f>
        <v>2192027</v>
      </c>
      <c r="G20" s="22">
        <f t="shared" si="0"/>
        <v>10383662</v>
      </c>
      <c r="H20" s="22"/>
      <c r="I20" s="22">
        <f>+SUM(I21+I22)</f>
        <v>11323624</v>
      </c>
      <c r="J20" s="22">
        <f>+SUM(J21+J22)</f>
        <v>1501379</v>
      </c>
      <c r="K20" s="22">
        <f t="shared" si="1"/>
        <v>12825003</v>
      </c>
      <c r="M20" s="25"/>
      <c r="T20" s="25"/>
      <c r="U20" s="25"/>
      <c r="V20" s="25"/>
      <c r="W20" s="25"/>
      <c r="X20" s="25"/>
      <c r="Y20" s="25"/>
      <c r="Z20" s="25"/>
      <c r="AA20" s="25"/>
      <c r="AB20" s="25"/>
      <c r="AC20" s="25"/>
      <c r="AD20" s="25"/>
      <c r="AE20" s="25"/>
      <c r="AF20" s="25"/>
    </row>
    <row r="21" spans="2:32" s="3" customFormat="1" ht="15">
      <c r="B21" s="28" t="s">
        <v>171</v>
      </c>
      <c r="C21" s="3" t="s">
        <v>298</v>
      </c>
      <c r="D21" s="193"/>
      <c r="E21" s="25">
        <v>7298094</v>
      </c>
      <c r="F21" s="25">
        <v>2118104</v>
      </c>
      <c r="G21" s="25">
        <f t="shared" si="0"/>
        <v>9416198</v>
      </c>
      <c r="H21" s="25"/>
      <c r="I21" s="25">
        <v>10678666</v>
      </c>
      <c r="J21" s="25">
        <v>1501379</v>
      </c>
      <c r="K21" s="25">
        <f t="shared" si="1"/>
        <v>12180045</v>
      </c>
      <c r="M21" s="25"/>
      <c r="T21" s="25"/>
      <c r="U21" s="25"/>
      <c r="V21" s="25"/>
      <c r="W21" s="25"/>
      <c r="X21" s="25"/>
      <c r="Y21" s="25"/>
      <c r="Z21" s="25"/>
      <c r="AA21" s="25"/>
      <c r="AB21" s="25"/>
      <c r="AC21" s="25"/>
      <c r="AD21" s="25"/>
      <c r="AE21" s="25"/>
      <c r="AF21" s="25"/>
    </row>
    <row r="22" spans="2:32" s="3" customFormat="1" ht="15">
      <c r="B22" s="28" t="s">
        <v>172</v>
      </c>
      <c r="C22" s="3" t="s">
        <v>299</v>
      </c>
      <c r="D22" s="193"/>
      <c r="E22" s="25">
        <v>893541</v>
      </c>
      <c r="F22" s="25">
        <v>73923</v>
      </c>
      <c r="G22" s="25">
        <f t="shared" si="0"/>
        <v>967464</v>
      </c>
      <c r="H22" s="25"/>
      <c r="I22" s="25">
        <v>644958</v>
      </c>
      <c r="J22" s="25">
        <v>0</v>
      </c>
      <c r="K22" s="25">
        <f t="shared" si="1"/>
        <v>644958</v>
      </c>
      <c r="M22" s="25"/>
      <c r="T22" s="25"/>
      <c r="U22" s="25"/>
      <c r="V22" s="25"/>
      <c r="W22" s="25"/>
      <c r="X22" s="25"/>
      <c r="Y22" s="25"/>
      <c r="Z22" s="25"/>
      <c r="AA22" s="25"/>
      <c r="AB22" s="25"/>
      <c r="AC22" s="25"/>
      <c r="AD22" s="25"/>
      <c r="AE22" s="25"/>
      <c r="AF22" s="25"/>
    </row>
    <row r="23" spans="2:32" s="3" customFormat="1" ht="15.75">
      <c r="B23" s="5" t="s">
        <v>23</v>
      </c>
      <c r="C23" s="149" t="s">
        <v>328</v>
      </c>
      <c r="D23" s="192"/>
      <c r="E23" s="22">
        <v>0</v>
      </c>
      <c r="F23" s="22">
        <v>0</v>
      </c>
      <c r="G23" s="22">
        <f t="shared" si="0"/>
        <v>0</v>
      </c>
      <c r="H23" s="25"/>
      <c r="I23" s="22">
        <v>0</v>
      </c>
      <c r="J23" s="22">
        <v>0</v>
      </c>
      <c r="K23" s="22">
        <v>0</v>
      </c>
      <c r="M23" s="25"/>
      <c r="T23" s="25"/>
      <c r="U23" s="25"/>
      <c r="V23" s="25"/>
      <c r="W23" s="25"/>
      <c r="X23" s="25"/>
      <c r="Y23" s="25"/>
      <c r="Z23" s="25"/>
      <c r="AA23" s="25"/>
      <c r="AB23" s="25"/>
      <c r="AC23" s="25"/>
      <c r="AD23" s="25"/>
      <c r="AE23" s="25"/>
      <c r="AF23" s="25"/>
    </row>
    <row r="24" spans="1:32" s="3" customFormat="1" ht="15.75">
      <c r="A24" s="5"/>
      <c r="B24" s="5" t="s">
        <v>24</v>
      </c>
      <c r="C24" s="149" t="s">
        <v>300</v>
      </c>
      <c r="D24" s="192" t="s">
        <v>70</v>
      </c>
      <c r="E24" s="22">
        <v>585412</v>
      </c>
      <c r="F24" s="22">
        <v>45095</v>
      </c>
      <c r="G24" s="22">
        <f t="shared" si="0"/>
        <v>630507</v>
      </c>
      <c r="H24" s="22"/>
      <c r="I24" s="25">
        <v>0</v>
      </c>
      <c r="J24" s="25">
        <v>0</v>
      </c>
      <c r="K24" s="22">
        <f aca="true" t="shared" si="2" ref="K24:K31">I24+J24</f>
        <v>0</v>
      </c>
      <c r="M24" s="25"/>
      <c r="T24" s="25"/>
      <c r="U24" s="25"/>
      <c r="V24" s="25"/>
      <c r="W24" s="25"/>
      <c r="X24" s="25"/>
      <c r="Y24" s="25"/>
      <c r="Z24" s="25"/>
      <c r="AA24" s="25"/>
      <c r="AB24" s="25"/>
      <c r="AC24" s="25"/>
      <c r="AD24" s="25"/>
      <c r="AE24" s="25"/>
      <c r="AF24" s="25"/>
    </row>
    <row r="25" spans="1:32" s="3" customFormat="1" ht="18" customHeight="1">
      <c r="A25" s="5"/>
      <c r="B25" s="5" t="s">
        <v>174</v>
      </c>
      <c r="C25" s="26" t="s">
        <v>301</v>
      </c>
      <c r="D25" s="192" t="s">
        <v>71</v>
      </c>
      <c r="E25" s="22">
        <f>SUM(E26:E29)</f>
        <v>1284933</v>
      </c>
      <c r="F25" s="22">
        <f>SUM(F26:F29)</f>
        <v>176632</v>
      </c>
      <c r="G25" s="22">
        <f t="shared" si="0"/>
        <v>1461565</v>
      </c>
      <c r="H25" s="22"/>
      <c r="I25" s="22">
        <f>SUM(I26:I29)</f>
        <v>1080235</v>
      </c>
      <c r="J25" s="22">
        <f>SUM(J26:J29)</f>
        <v>262149</v>
      </c>
      <c r="K25" s="22">
        <f t="shared" si="2"/>
        <v>1342384</v>
      </c>
      <c r="M25" s="25"/>
      <c r="T25" s="25"/>
      <c r="U25" s="25"/>
      <c r="V25" s="25"/>
      <c r="W25" s="25"/>
      <c r="X25" s="25"/>
      <c r="Y25" s="25"/>
      <c r="Z25" s="25"/>
      <c r="AA25" s="25"/>
      <c r="AB25" s="25"/>
      <c r="AC25" s="25"/>
      <c r="AD25" s="25"/>
      <c r="AE25" s="25"/>
      <c r="AF25" s="25"/>
    </row>
    <row r="26" spans="2:32" s="3" customFormat="1" ht="15">
      <c r="B26" s="28" t="s">
        <v>61</v>
      </c>
      <c r="C26" s="31" t="s">
        <v>302</v>
      </c>
      <c r="D26" s="38"/>
      <c r="E26" s="25">
        <v>0</v>
      </c>
      <c r="F26" s="25">
        <v>0</v>
      </c>
      <c r="G26" s="25">
        <f t="shared" si="0"/>
        <v>0</v>
      </c>
      <c r="H26" s="25"/>
      <c r="I26" s="25">
        <v>0</v>
      </c>
      <c r="J26" s="25">
        <v>0</v>
      </c>
      <c r="K26" s="25">
        <f t="shared" si="2"/>
        <v>0</v>
      </c>
      <c r="M26" s="25"/>
      <c r="T26" s="25"/>
      <c r="U26" s="25"/>
      <c r="V26" s="25"/>
      <c r="W26" s="25"/>
      <c r="X26" s="25"/>
      <c r="Y26" s="25"/>
      <c r="Z26" s="25"/>
      <c r="AA26" s="25"/>
      <c r="AB26" s="25"/>
      <c r="AC26" s="25"/>
      <c r="AD26" s="25"/>
      <c r="AE26" s="25"/>
      <c r="AF26" s="25"/>
    </row>
    <row r="27" spans="2:32" s="3" customFormat="1" ht="15">
      <c r="B27" s="28" t="s">
        <v>62</v>
      </c>
      <c r="C27" s="3" t="s">
        <v>303</v>
      </c>
      <c r="D27" s="193"/>
      <c r="E27" s="25">
        <v>384616</v>
      </c>
      <c r="F27" s="25">
        <v>524</v>
      </c>
      <c r="G27" s="25">
        <f t="shared" si="0"/>
        <v>385140</v>
      </c>
      <c r="H27" s="25"/>
      <c r="I27" s="25">
        <v>324504</v>
      </c>
      <c r="J27" s="25">
        <v>745</v>
      </c>
      <c r="K27" s="25">
        <f t="shared" si="2"/>
        <v>325249</v>
      </c>
      <c r="M27" s="25"/>
      <c r="T27" s="25"/>
      <c r="U27" s="25"/>
      <c r="V27" s="25"/>
      <c r="W27" s="25"/>
      <c r="X27" s="25"/>
      <c r="Y27" s="25"/>
      <c r="Z27" s="25"/>
      <c r="AA27" s="25"/>
      <c r="AB27" s="25"/>
      <c r="AC27" s="25"/>
      <c r="AD27" s="25"/>
      <c r="AE27" s="25"/>
      <c r="AF27" s="25"/>
    </row>
    <row r="28" spans="2:32" s="3" customFormat="1" ht="15">
      <c r="B28" s="28" t="s">
        <v>102</v>
      </c>
      <c r="C28" s="3" t="s">
        <v>304</v>
      </c>
      <c r="D28" s="38"/>
      <c r="E28" s="25">
        <v>0</v>
      </c>
      <c r="F28" s="25">
        <v>0</v>
      </c>
      <c r="G28" s="25">
        <f t="shared" si="0"/>
        <v>0</v>
      </c>
      <c r="H28" s="25"/>
      <c r="I28" s="25">
        <v>0</v>
      </c>
      <c r="J28" s="25">
        <v>0</v>
      </c>
      <c r="K28" s="25">
        <f t="shared" si="2"/>
        <v>0</v>
      </c>
      <c r="M28" s="25"/>
      <c r="T28" s="25"/>
      <c r="U28" s="25"/>
      <c r="V28" s="25"/>
      <c r="W28" s="25"/>
      <c r="X28" s="25"/>
      <c r="Y28" s="25"/>
      <c r="Z28" s="25"/>
      <c r="AA28" s="25"/>
      <c r="AB28" s="25"/>
      <c r="AC28" s="25"/>
      <c r="AD28" s="25"/>
      <c r="AE28" s="25"/>
      <c r="AF28" s="25"/>
    </row>
    <row r="29" spans="2:32" s="3" customFormat="1" ht="15">
      <c r="B29" s="28" t="s">
        <v>103</v>
      </c>
      <c r="C29" s="3" t="s">
        <v>305</v>
      </c>
      <c r="D29" s="193"/>
      <c r="E29" s="25">
        <v>900317</v>
      </c>
      <c r="F29" s="25">
        <v>176108</v>
      </c>
      <c r="G29" s="25">
        <f t="shared" si="0"/>
        <v>1076425</v>
      </c>
      <c r="H29" s="25"/>
      <c r="I29" s="25">
        <v>755731</v>
      </c>
      <c r="J29" s="25">
        <v>261404</v>
      </c>
      <c r="K29" s="25">
        <f t="shared" si="2"/>
        <v>1017135</v>
      </c>
      <c r="M29" s="25"/>
      <c r="T29" s="25"/>
      <c r="U29" s="25"/>
      <c r="V29" s="25"/>
      <c r="W29" s="25"/>
      <c r="X29" s="25"/>
      <c r="Y29" s="25"/>
      <c r="Z29" s="25"/>
      <c r="AA29" s="25"/>
      <c r="AB29" s="25"/>
      <c r="AC29" s="25"/>
      <c r="AD29" s="25"/>
      <c r="AE29" s="25"/>
      <c r="AF29" s="25"/>
    </row>
    <row r="30" spans="2:32" s="3" customFormat="1" ht="15.75">
      <c r="B30" s="5" t="s">
        <v>26</v>
      </c>
      <c r="C30" s="5" t="s">
        <v>306</v>
      </c>
      <c r="D30" s="192" t="s">
        <v>72</v>
      </c>
      <c r="E30" s="22">
        <v>844021</v>
      </c>
      <c r="F30" s="22">
        <v>58671</v>
      </c>
      <c r="G30" s="22">
        <f t="shared" si="0"/>
        <v>902692</v>
      </c>
      <c r="H30" s="22"/>
      <c r="I30" s="22">
        <v>465431</v>
      </c>
      <c r="J30" s="22">
        <v>65112</v>
      </c>
      <c r="K30" s="22">
        <f t="shared" si="2"/>
        <v>530543</v>
      </c>
      <c r="M30" s="25"/>
      <c r="T30" s="25"/>
      <c r="U30" s="25"/>
      <c r="V30" s="25"/>
      <c r="W30" s="25"/>
      <c r="X30" s="25"/>
      <c r="Y30" s="25"/>
      <c r="Z30" s="25"/>
      <c r="AA30" s="25"/>
      <c r="AB30" s="25"/>
      <c r="AC30" s="25"/>
      <c r="AD30" s="25"/>
      <c r="AE30" s="25"/>
      <c r="AF30" s="25"/>
    </row>
    <row r="31" spans="2:32" s="3" customFormat="1" ht="15.75">
      <c r="B31" s="5" t="s">
        <v>27</v>
      </c>
      <c r="C31" s="5" t="s">
        <v>307</v>
      </c>
      <c r="D31" s="174"/>
      <c r="E31" s="22">
        <v>818832</v>
      </c>
      <c r="F31" s="22">
        <v>112995</v>
      </c>
      <c r="G31" s="22">
        <f t="shared" si="0"/>
        <v>931827</v>
      </c>
      <c r="H31" s="22"/>
      <c r="I31" s="22">
        <v>283695</v>
      </c>
      <c r="J31" s="22">
        <v>128970</v>
      </c>
      <c r="K31" s="22">
        <f t="shared" si="2"/>
        <v>412665</v>
      </c>
      <c r="M31" s="25"/>
      <c r="T31" s="25"/>
      <c r="U31" s="25"/>
      <c r="V31" s="25"/>
      <c r="W31" s="25"/>
      <c r="X31" s="25"/>
      <c r="Y31" s="25"/>
      <c r="Z31" s="25"/>
      <c r="AA31" s="25"/>
      <c r="AB31" s="25"/>
      <c r="AC31" s="25"/>
      <c r="AD31" s="25"/>
      <c r="AE31" s="25"/>
      <c r="AF31" s="25"/>
    </row>
    <row r="32" spans="2:32" s="3" customFormat="1" ht="15.75" customHeight="1">
      <c r="B32" s="5" t="s">
        <v>28</v>
      </c>
      <c r="C32" s="197" t="s">
        <v>570</v>
      </c>
      <c r="D32" s="38"/>
      <c r="E32" s="22"/>
      <c r="F32" s="22"/>
      <c r="G32" s="22"/>
      <c r="H32" s="22"/>
      <c r="I32" s="22"/>
      <c r="J32" s="22"/>
      <c r="K32" s="22"/>
      <c r="M32" s="25"/>
      <c r="T32" s="25"/>
      <c r="U32" s="25"/>
      <c r="V32" s="25"/>
      <c r="W32" s="25"/>
      <c r="X32" s="25"/>
      <c r="Y32" s="25"/>
      <c r="Z32" s="25"/>
      <c r="AA32" s="25"/>
      <c r="AB32" s="25"/>
      <c r="AC32" s="25"/>
      <c r="AD32" s="25"/>
      <c r="AE32" s="25"/>
      <c r="AF32" s="25"/>
    </row>
    <row r="33" spans="2:32" s="3" customFormat="1" ht="15.75" customHeight="1">
      <c r="B33" s="5"/>
      <c r="C33" s="197"/>
      <c r="D33" s="38"/>
      <c r="E33" s="22">
        <f>+SUM(E34:E35)</f>
        <v>0</v>
      </c>
      <c r="F33" s="22">
        <f>+SUM(F34:F35)</f>
        <v>0</v>
      </c>
      <c r="G33" s="22">
        <f t="shared" si="0"/>
        <v>0</v>
      </c>
      <c r="H33" s="22"/>
      <c r="I33" s="22">
        <f>+SUM(I34:I35)</f>
        <v>0</v>
      </c>
      <c r="J33" s="22">
        <f>+SUM(J34:J35)</f>
        <v>0</v>
      </c>
      <c r="K33" s="22">
        <f>I33+J33</f>
        <v>0</v>
      </c>
      <c r="M33" s="25"/>
      <c r="T33" s="25"/>
      <c r="U33" s="25"/>
      <c r="V33" s="25"/>
      <c r="W33" s="25"/>
      <c r="X33" s="25"/>
      <c r="Y33" s="25"/>
      <c r="Z33" s="25"/>
      <c r="AA33" s="25"/>
      <c r="AB33" s="25"/>
      <c r="AC33" s="25"/>
      <c r="AD33" s="25"/>
      <c r="AE33" s="25"/>
      <c r="AF33" s="25"/>
    </row>
    <row r="34" spans="2:32" s="3" customFormat="1" ht="15.75" customHeight="1">
      <c r="B34" s="3" t="s">
        <v>107</v>
      </c>
      <c r="C34" s="3" t="s">
        <v>264</v>
      </c>
      <c r="D34" s="38"/>
      <c r="E34" s="25">
        <v>0</v>
      </c>
      <c r="F34" s="25">
        <v>0</v>
      </c>
      <c r="G34" s="25">
        <f t="shared" si="0"/>
        <v>0</v>
      </c>
      <c r="H34" s="25"/>
      <c r="I34" s="25">
        <v>0</v>
      </c>
      <c r="J34" s="25">
        <v>0</v>
      </c>
      <c r="K34" s="25">
        <f>I34+J34</f>
        <v>0</v>
      </c>
      <c r="M34" s="25"/>
      <c r="T34" s="25"/>
      <c r="U34" s="25"/>
      <c r="V34" s="25"/>
      <c r="W34" s="25"/>
      <c r="X34" s="25"/>
      <c r="Y34" s="25"/>
      <c r="Z34" s="25"/>
      <c r="AA34" s="25"/>
      <c r="AB34" s="25"/>
      <c r="AC34" s="25"/>
      <c r="AD34" s="25"/>
      <c r="AE34" s="25"/>
      <c r="AF34" s="25"/>
    </row>
    <row r="35" spans="2:32" s="3" customFormat="1" ht="15.75" customHeight="1">
      <c r="B35" s="3" t="s">
        <v>108</v>
      </c>
      <c r="C35" s="3" t="s">
        <v>265</v>
      </c>
      <c r="D35" s="38"/>
      <c r="E35" s="25">
        <v>0</v>
      </c>
      <c r="F35" s="25">
        <v>0</v>
      </c>
      <c r="G35" s="25">
        <f t="shared" si="0"/>
        <v>0</v>
      </c>
      <c r="H35" s="25"/>
      <c r="I35" s="25">
        <v>0</v>
      </c>
      <c r="J35" s="25">
        <v>0</v>
      </c>
      <c r="K35" s="25">
        <f>I35+J35</f>
        <v>0</v>
      </c>
      <c r="M35" s="25"/>
      <c r="T35" s="25"/>
      <c r="U35" s="25"/>
      <c r="V35" s="25"/>
      <c r="W35" s="25"/>
      <c r="X35" s="25"/>
      <c r="Y35" s="25"/>
      <c r="Z35" s="25"/>
      <c r="AA35" s="25"/>
      <c r="AB35" s="25"/>
      <c r="AC35" s="25"/>
      <c r="AD35" s="25"/>
      <c r="AE35" s="25"/>
      <c r="AF35" s="25"/>
    </row>
    <row r="36" spans="2:32" s="3" customFormat="1" ht="15.75">
      <c r="B36" s="5" t="s">
        <v>29</v>
      </c>
      <c r="C36" s="5" t="s">
        <v>308</v>
      </c>
      <c r="D36" s="192" t="s">
        <v>144</v>
      </c>
      <c r="E36" s="22">
        <f>+SUM(E37:E38)</f>
        <v>0</v>
      </c>
      <c r="F36" s="22">
        <f>+SUM(F37:F38)</f>
        <v>5096521</v>
      </c>
      <c r="G36" s="22">
        <f t="shared" si="0"/>
        <v>5096521</v>
      </c>
      <c r="H36" s="22"/>
      <c r="I36" s="22">
        <f>+SUM(I37:I38)</f>
        <v>0</v>
      </c>
      <c r="J36" s="22">
        <f>+SUM(J37:J38)</f>
        <v>4784477</v>
      </c>
      <c r="K36" s="22">
        <f aca="true" t="shared" si="3" ref="K36:K54">I36+J36</f>
        <v>4784477</v>
      </c>
      <c r="M36" s="25"/>
      <c r="T36" s="25"/>
      <c r="U36" s="25"/>
      <c r="V36" s="25"/>
      <c r="W36" s="25"/>
      <c r="X36" s="25"/>
      <c r="Y36" s="25"/>
      <c r="Z36" s="25"/>
      <c r="AA36" s="25"/>
      <c r="AB36" s="25"/>
      <c r="AC36" s="25"/>
      <c r="AD36" s="25"/>
      <c r="AE36" s="25"/>
      <c r="AF36" s="25"/>
    </row>
    <row r="37" spans="2:32" s="3" customFormat="1" ht="15.75" customHeight="1">
      <c r="B37" s="3" t="s">
        <v>136</v>
      </c>
      <c r="C37" s="3" t="s">
        <v>309</v>
      </c>
      <c r="D37" s="38"/>
      <c r="E37" s="25">
        <v>0</v>
      </c>
      <c r="F37" s="25">
        <v>0</v>
      </c>
      <c r="G37" s="25">
        <f t="shared" si="0"/>
        <v>0</v>
      </c>
      <c r="H37" s="25"/>
      <c r="I37" s="25">
        <v>0</v>
      </c>
      <c r="J37" s="25">
        <v>0</v>
      </c>
      <c r="K37" s="25">
        <f t="shared" si="3"/>
        <v>0</v>
      </c>
      <c r="M37" s="25"/>
      <c r="T37" s="25"/>
      <c r="U37" s="25"/>
      <c r="V37" s="25"/>
      <c r="W37" s="25"/>
      <c r="X37" s="25"/>
      <c r="Y37" s="25"/>
      <c r="Z37" s="25"/>
      <c r="AA37" s="25"/>
      <c r="AB37" s="25"/>
      <c r="AC37" s="25"/>
      <c r="AD37" s="25"/>
      <c r="AE37" s="25"/>
      <c r="AF37" s="25"/>
    </row>
    <row r="38" spans="2:32" s="3" customFormat="1" ht="15.75" customHeight="1">
      <c r="B38" s="3" t="s">
        <v>137</v>
      </c>
      <c r="C38" s="3" t="s">
        <v>310</v>
      </c>
      <c r="D38" s="38"/>
      <c r="E38" s="25">
        <v>0</v>
      </c>
      <c r="F38" s="25">
        <v>5096521</v>
      </c>
      <c r="G38" s="25">
        <f t="shared" si="0"/>
        <v>5096521</v>
      </c>
      <c r="H38" s="25"/>
      <c r="I38" s="25">
        <v>0</v>
      </c>
      <c r="J38" s="25">
        <v>4784477</v>
      </c>
      <c r="K38" s="25">
        <f t="shared" si="3"/>
        <v>4784477</v>
      </c>
      <c r="M38" s="25"/>
      <c r="T38" s="25"/>
      <c r="U38" s="25"/>
      <c r="V38" s="25"/>
      <c r="W38" s="25"/>
      <c r="X38" s="25"/>
      <c r="Y38" s="25"/>
      <c r="Z38" s="25"/>
      <c r="AA38" s="25"/>
      <c r="AB38" s="25"/>
      <c r="AC38" s="25"/>
      <c r="AD38" s="25"/>
      <c r="AE38" s="25"/>
      <c r="AF38" s="25"/>
    </row>
    <row r="39" spans="2:32" s="3" customFormat="1" ht="15.75">
      <c r="B39" s="5" t="s">
        <v>30</v>
      </c>
      <c r="C39" s="5" t="s">
        <v>311</v>
      </c>
      <c r="D39" s="174" t="s">
        <v>595</v>
      </c>
      <c r="E39" s="22">
        <v>8706292</v>
      </c>
      <c r="F39" s="22">
        <v>4448362</v>
      </c>
      <c r="G39" s="22">
        <f t="shared" si="0"/>
        <v>13154654</v>
      </c>
      <c r="H39" s="22"/>
      <c r="I39" s="22">
        <v>7784203</v>
      </c>
      <c r="J39" s="22">
        <v>3589048</v>
      </c>
      <c r="K39" s="22">
        <f t="shared" si="3"/>
        <v>11373251</v>
      </c>
      <c r="M39" s="25"/>
      <c r="T39" s="25"/>
      <c r="U39" s="25"/>
      <c r="V39" s="25"/>
      <c r="W39" s="25"/>
      <c r="X39" s="25"/>
      <c r="Y39" s="25"/>
      <c r="Z39" s="25"/>
      <c r="AA39" s="25"/>
      <c r="AB39" s="25"/>
      <c r="AC39" s="25"/>
      <c r="AD39" s="25"/>
      <c r="AE39" s="25"/>
      <c r="AF39" s="25"/>
    </row>
    <row r="40" spans="2:32" s="3" customFormat="1" ht="15.75">
      <c r="B40" s="5" t="s">
        <v>31</v>
      </c>
      <c r="C40" s="5" t="s">
        <v>312</v>
      </c>
      <c r="D40" s="192" t="s">
        <v>170</v>
      </c>
      <c r="E40" s="22">
        <f>+E41+E42+E46+E47+E48+E53+E56</f>
        <v>52507383</v>
      </c>
      <c r="F40" s="123">
        <f>+F41+F42+F46+F47+F48+F53+F56</f>
        <v>-1009924</v>
      </c>
      <c r="G40" s="22">
        <f t="shared" si="0"/>
        <v>51497459</v>
      </c>
      <c r="H40" s="22"/>
      <c r="I40" s="22">
        <f>+I41+I42+I46+I47+I48+I53+I56</f>
        <v>44778283</v>
      </c>
      <c r="J40" s="22">
        <f>+J41+J42+J46+J47+J48+J53+J56</f>
        <v>-991242</v>
      </c>
      <c r="K40" s="22">
        <f>+K41+K42+K46+K47+K48+K53+K56</f>
        <v>43787041</v>
      </c>
      <c r="M40" s="25"/>
      <c r="T40" s="25"/>
      <c r="U40" s="25"/>
      <c r="V40" s="25"/>
      <c r="W40" s="25"/>
      <c r="X40" s="25"/>
      <c r="Y40" s="25"/>
      <c r="Z40" s="25"/>
      <c r="AA40" s="25"/>
      <c r="AB40" s="25"/>
      <c r="AC40" s="25"/>
      <c r="AD40" s="25"/>
      <c r="AE40" s="25"/>
      <c r="AF40" s="25"/>
    </row>
    <row r="41" spans="2:32" s="3" customFormat="1" ht="15">
      <c r="B41" s="28" t="s">
        <v>64</v>
      </c>
      <c r="C41" s="3" t="s">
        <v>313</v>
      </c>
      <c r="D41" s="193"/>
      <c r="E41" s="147">
        <v>5200000</v>
      </c>
      <c r="F41" s="147">
        <v>0</v>
      </c>
      <c r="G41" s="25">
        <f t="shared" si="0"/>
        <v>5200000</v>
      </c>
      <c r="H41" s="25"/>
      <c r="I41" s="147">
        <v>4000000</v>
      </c>
      <c r="J41" s="147">
        <v>0</v>
      </c>
      <c r="K41" s="25">
        <f t="shared" si="3"/>
        <v>4000000</v>
      </c>
      <c r="M41" s="25"/>
      <c r="T41" s="25"/>
      <c r="U41" s="25"/>
      <c r="V41" s="25"/>
      <c r="W41" s="25"/>
      <c r="X41" s="25"/>
      <c r="Y41" s="25"/>
      <c r="Z41" s="25"/>
      <c r="AA41" s="25"/>
      <c r="AB41" s="25"/>
      <c r="AC41" s="25"/>
      <c r="AD41" s="25"/>
      <c r="AE41" s="25"/>
      <c r="AF41" s="25"/>
    </row>
    <row r="42" spans="2:32" s="3" customFormat="1" ht="15">
      <c r="B42" s="28" t="s">
        <v>65</v>
      </c>
      <c r="C42" s="3" t="s">
        <v>314</v>
      </c>
      <c r="D42" s="38"/>
      <c r="E42" s="25">
        <f>SUM(E43:E45)</f>
        <v>5320613</v>
      </c>
      <c r="F42" s="147">
        <f>SUM(F43:F45)</f>
        <v>0</v>
      </c>
      <c r="G42" s="25">
        <f t="shared" si="0"/>
        <v>5320613</v>
      </c>
      <c r="H42" s="25"/>
      <c r="I42" s="25">
        <f>SUM(I43:I45)</f>
        <v>3607551</v>
      </c>
      <c r="J42" s="147">
        <f>SUM(J43:J45)</f>
        <v>0</v>
      </c>
      <c r="K42" s="25">
        <f t="shared" si="3"/>
        <v>3607551</v>
      </c>
      <c r="M42" s="25"/>
      <c r="T42" s="25"/>
      <c r="U42" s="25"/>
      <c r="V42" s="25"/>
      <c r="W42" s="25"/>
      <c r="X42" s="25"/>
      <c r="Y42" s="25"/>
      <c r="Z42" s="25"/>
      <c r="AA42" s="25"/>
      <c r="AB42" s="25"/>
      <c r="AC42" s="25"/>
      <c r="AD42" s="25"/>
      <c r="AE42" s="25"/>
      <c r="AF42" s="25"/>
    </row>
    <row r="43" spans="2:32" s="3" customFormat="1" ht="15">
      <c r="B43" s="28" t="s">
        <v>109</v>
      </c>
      <c r="C43" s="3" t="s">
        <v>315</v>
      </c>
      <c r="D43" s="38"/>
      <c r="E43" s="147">
        <v>3505742</v>
      </c>
      <c r="F43" s="147">
        <v>0</v>
      </c>
      <c r="G43" s="25">
        <f t="shared" si="0"/>
        <v>3505742</v>
      </c>
      <c r="H43" s="25"/>
      <c r="I43" s="147">
        <v>1700000</v>
      </c>
      <c r="J43" s="147">
        <v>0</v>
      </c>
      <c r="K43" s="25">
        <f t="shared" si="3"/>
        <v>1700000</v>
      </c>
      <c r="M43" s="25"/>
      <c r="T43" s="25"/>
      <c r="U43" s="25"/>
      <c r="V43" s="25"/>
      <c r="W43" s="25"/>
      <c r="X43" s="25"/>
      <c r="Y43" s="25"/>
      <c r="Z43" s="25"/>
      <c r="AA43" s="25"/>
      <c r="AB43" s="25"/>
      <c r="AC43" s="25"/>
      <c r="AD43" s="25"/>
      <c r="AE43" s="25"/>
      <c r="AF43" s="25"/>
    </row>
    <row r="44" spans="2:32" s="3" customFormat="1" ht="15">
      <c r="B44" s="28" t="s">
        <v>110</v>
      </c>
      <c r="C44" s="3" t="s">
        <v>316</v>
      </c>
      <c r="D44" s="193"/>
      <c r="E44" s="147">
        <v>0</v>
      </c>
      <c r="F44" s="147">
        <v>0</v>
      </c>
      <c r="G44" s="25">
        <f t="shared" si="0"/>
        <v>0</v>
      </c>
      <c r="H44" s="25"/>
      <c r="I44" s="147">
        <v>0</v>
      </c>
      <c r="J44" s="147">
        <v>0</v>
      </c>
      <c r="K44" s="25">
        <f t="shared" si="3"/>
        <v>0</v>
      </c>
      <c r="M44" s="25"/>
      <c r="T44" s="25"/>
      <c r="U44" s="25"/>
      <c r="V44" s="25"/>
      <c r="W44" s="25"/>
      <c r="X44" s="25"/>
      <c r="Y44" s="25"/>
      <c r="Z44" s="25"/>
      <c r="AA44" s="25"/>
      <c r="AB44" s="25"/>
      <c r="AC44" s="25"/>
      <c r="AD44" s="25"/>
      <c r="AE44" s="25"/>
      <c r="AF44" s="25"/>
    </row>
    <row r="45" spans="2:32" s="3" customFormat="1" ht="15">
      <c r="B45" s="194" t="s">
        <v>111</v>
      </c>
      <c r="C45" s="127" t="s">
        <v>317</v>
      </c>
      <c r="D45" s="193"/>
      <c r="E45" s="147">
        <v>1814871</v>
      </c>
      <c r="F45" s="147">
        <v>0</v>
      </c>
      <c r="G45" s="25">
        <f t="shared" si="0"/>
        <v>1814871</v>
      </c>
      <c r="H45" s="25"/>
      <c r="I45" s="147">
        <v>1907551</v>
      </c>
      <c r="J45" s="147">
        <v>0</v>
      </c>
      <c r="K45" s="25">
        <f t="shared" si="3"/>
        <v>1907551</v>
      </c>
      <c r="M45" s="25"/>
      <c r="T45" s="25"/>
      <c r="U45" s="25"/>
      <c r="V45" s="25"/>
      <c r="W45" s="25"/>
      <c r="X45" s="25"/>
      <c r="Y45" s="25"/>
      <c r="Z45" s="25"/>
      <c r="AA45" s="25"/>
      <c r="AB45" s="25"/>
      <c r="AC45" s="25"/>
      <c r="AD45" s="25"/>
      <c r="AE45" s="25"/>
      <c r="AF45" s="25"/>
    </row>
    <row r="46" spans="2:32" s="3" customFormat="1" ht="15">
      <c r="B46" s="28" t="s">
        <v>112</v>
      </c>
      <c r="C46" s="3" t="s">
        <v>318</v>
      </c>
      <c r="D46" s="38"/>
      <c r="E46" s="147">
        <v>2068782</v>
      </c>
      <c r="F46" s="147">
        <v>6055</v>
      </c>
      <c r="G46" s="25">
        <f t="shared" si="0"/>
        <v>2074837</v>
      </c>
      <c r="H46" s="25"/>
      <c r="I46" s="147">
        <v>2094642</v>
      </c>
      <c r="J46" s="147">
        <v>6055</v>
      </c>
      <c r="K46" s="25">
        <f t="shared" si="3"/>
        <v>2100697</v>
      </c>
      <c r="M46" s="25"/>
      <c r="T46" s="25"/>
      <c r="U46" s="25"/>
      <c r="V46" s="25"/>
      <c r="W46" s="25"/>
      <c r="X46" s="25"/>
      <c r="Y46" s="25"/>
      <c r="Z46" s="25"/>
      <c r="AA46" s="25"/>
      <c r="AB46" s="25"/>
      <c r="AC46" s="25"/>
      <c r="AD46" s="25"/>
      <c r="AE46" s="25"/>
      <c r="AF46" s="25"/>
    </row>
    <row r="47" spans="2:32" s="3" customFormat="1" ht="15">
      <c r="B47" s="28" t="s">
        <v>113</v>
      </c>
      <c r="C47" s="3" t="s">
        <v>319</v>
      </c>
      <c r="D47" s="193"/>
      <c r="E47" s="147">
        <v>545804</v>
      </c>
      <c r="F47" s="147">
        <v>-1015979</v>
      </c>
      <c r="G47" s="25">
        <f t="shared" si="0"/>
        <v>-470175</v>
      </c>
      <c r="H47" s="25"/>
      <c r="I47" s="147">
        <v>-267437</v>
      </c>
      <c r="J47" s="147">
        <v>-997297</v>
      </c>
      <c r="K47" s="25">
        <f t="shared" si="3"/>
        <v>-1264734</v>
      </c>
      <c r="M47" s="25"/>
      <c r="T47" s="25"/>
      <c r="U47" s="25"/>
      <c r="V47" s="25"/>
      <c r="W47" s="25"/>
      <c r="X47" s="25"/>
      <c r="Y47" s="25"/>
      <c r="Z47" s="25"/>
      <c r="AA47" s="25"/>
      <c r="AB47" s="25"/>
      <c r="AC47" s="25"/>
      <c r="AD47" s="25"/>
      <c r="AE47" s="25"/>
      <c r="AF47" s="25"/>
    </row>
    <row r="48" spans="2:32" s="3" customFormat="1" ht="15">
      <c r="B48" s="28" t="s">
        <v>175</v>
      </c>
      <c r="C48" s="3" t="s">
        <v>320</v>
      </c>
      <c r="D48" s="193"/>
      <c r="E48" s="25">
        <f>+SUM(E49:E52)</f>
        <v>34576406</v>
      </c>
      <c r="F48" s="25">
        <f>+SUM(F49:F52)</f>
        <v>0</v>
      </c>
      <c r="G48" s="25">
        <f t="shared" si="0"/>
        <v>34576406</v>
      </c>
      <c r="H48" s="25"/>
      <c r="I48" s="25">
        <f>+SUM(I49:I52)</f>
        <v>28961397</v>
      </c>
      <c r="J48" s="25">
        <f>+SUM(J49:J52)</f>
        <v>0</v>
      </c>
      <c r="K48" s="25">
        <f t="shared" si="3"/>
        <v>28961397</v>
      </c>
      <c r="M48" s="25"/>
      <c r="T48" s="25"/>
      <c r="U48" s="25"/>
      <c r="V48" s="25"/>
      <c r="W48" s="25"/>
      <c r="X48" s="25"/>
      <c r="Y48" s="25"/>
      <c r="Z48" s="25"/>
      <c r="AA48" s="25"/>
      <c r="AB48" s="25"/>
      <c r="AC48" s="25"/>
      <c r="AD48" s="25"/>
      <c r="AE48" s="25"/>
      <c r="AF48" s="25"/>
    </row>
    <row r="49" spans="2:32" s="3" customFormat="1" ht="15">
      <c r="B49" s="28" t="s">
        <v>176</v>
      </c>
      <c r="C49" s="3" t="s">
        <v>321</v>
      </c>
      <c r="D49" s="193"/>
      <c r="E49" s="147">
        <v>1626891</v>
      </c>
      <c r="F49" s="147">
        <v>0</v>
      </c>
      <c r="G49" s="25">
        <f t="shared" si="0"/>
        <v>1626891</v>
      </c>
      <c r="H49" s="25"/>
      <c r="I49" s="147">
        <v>1621374</v>
      </c>
      <c r="J49" s="147">
        <v>0</v>
      </c>
      <c r="K49" s="25">
        <f t="shared" si="3"/>
        <v>1621374</v>
      </c>
      <c r="M49" s="25"/>
      <c r="T49" s="25"/>
      <c r="U49" s="25"/>
      <c r="V49" s="25"/>
      <c r="W49" s="25"/>
      <c r="X49" s="25"/>
      <c r="Y49" s="25"/>
      <c r="Z49" s="25"/>
      <c r="AA49" s="25"/>
      <c r="AB49" s="25"/>
      <c r="AC49" s="25"/>
      <c r="AD49" s="25"/>
      <c r="AE49" s="25"/>
      <c r="AF49" s="25"/>
    </row>
    <row r="50" spans="2:32" s="3" customFormat="1" ht="15">
      <c r="B50" s="28" t="s">
        <v>177</v>
      </c>
      <c r="C50" s="3" t="s">
        <v>322</v>
      </c>
      <c r="D50" s="193"/>
      <c r="E50" s="147">
        <v>0</v>
      </c>
      <c r="F50" s="147">
        <v>0</v>
      </c>
      <c r="G50" s="25">
        <f t="shared" si="0"/>
        <v>0</v>
      </c>
      <c r="H50" s="25"/>
      <c r="I50" s="147">
        <v>0</v>
      </c>
      <c r="J50" s="147">
        <v>0</v>
      </c>
      <c r="K50" s="25">
        <f t="shared" si="3"/>
        <v>0</v>
      </c>
      <c r="M50" s="25"/>
      <c r="T50" s="25"/>
      <c r="U50" s="25"/>
      <c r="V50" s="25"/>
      <c r="W50" s="25"/>
      <c r="X50" s="25"/>
      <c r="Y50" s="25"/>
      <c r="Z50" s="25"/>
      <c r="AA50" s="25"/>
      <c r="AB50" s="25"/>
      <c r="AC50" s="25"/>
      <c r="AD50" s="25"/>
      <c r="AE50" s="25"/>
      <c r="AF50" s="25"/>
    </row>
    <row r="51" spans="2:32" s="3" customFormat="1" ht="15">
      <c r="B51" s="28" t="s">
        <v>178</v>
      </c>
      <c r="C51" s="3" t="s">
        <v>323</v>
      </c>
      <c r="D51" s="193"/>
      <c r="E51" s="147">
        <v>32684032</v>
      </c>
      <c r="F51" s="147">
        <v>0</v>
      </c>
      <c r="G51" s="25">
        <f t="shared" si="0"/>
        <v>32684032</v>
      </c>
      <c r="H51" s="25"/>
      <c r="I51" s="147">
        <v>27075472</v>
      </c>
      <c r="J51" s="147">
        <v>0</v>
      </c>
      <c r="K51" s="25">
        <f t="shared" si="3"/>
        <v>27075472</v>
      </c>
      <c r="M51" s="25"/>
      <c r="T51" s="25"/>
      <c r="U51" s="25"/>
      <c r="V51" s="25"/>
      <c r="W51" s="25"/>
      <c r="X51" s="25"/>
      <c r="Y51" s="25"/>
      <c r="Z51" s="25"/>
      <c r="AA51" s="25"/>
      <c r="AB51" s="25"/>
      <c r="AC51" s="25"/>
      <c r="AD51" s="25"/>
      <c r="AE51" s="25"/>
      <c r="AF51" s="25"/>
    </row>
    <row r="52" spans="2:32" s="3" customFormat="1" ht="15">
      <c r="B52" s="28" t="s">
        <v>179</v>
      </c>
      <c r="C52" s="3" t="s">
        <v>324</v>
      </c>
      <c r="D52" s="193"/>
      <c r="E52" s="147">
        <v>265483</v>
      </c>
      <c r="F52" s="147">
        <v>0</v>
      </c>
      <c r="G52" s="25">
        <f t="shared" si="0"/>
        <v>265483</v>
      </c>
      <c r="H52" s="25"/>
      <c r="I52" s="147">
        <v>264551</v>
      </c>
      <c r="J52" s="147">
        <v>0</v>
      </c>
      <c r="K52" s="25">
        <f t="shared" si="3"/>
        <v>264551</v>
      </c>
      <c r="M52" s="25"/>
      <c r="T52" s="25"/>
      <c r="U52" s="25"/>
      <c r="V52" s="25"/>
      <c r="W52" s="25"/>
      <c r="X52" s="25"/>
      <c r="Y52" s="25"/>
      <c r="Z52" s="25"/>
      <c r="AA52" s="25"/>
      <c r="AB52" s="25"/>
      <c r="AC52" s="25"/>
      <c r="AD52" s="25"/>
      <c r="AE52" s="25"/>
      <c r="AF52" s="25"/>
    </row>
    <row r="53" spans="2:32" s="3" customFormat="1" ht="15">
      <c r="B53" s="28" t="s">
        <v>180</v>
      </c>
      <c r="C53" s="3" t="s">
        <v>325</v>
      </c>
      <c r="D53" s="193"/>
      <c r="E53" s="25">
        <f>+SUM(E54:E55)</f>
        <v>4795622</v>
      </c>
      <c r="F53" s="25">
        <f>+SUM(F54:F55)</f>
        <v>0</v>
      </c>
      <c r="G53" s="25">
        <f t="shared" si="0"/>
        <v>4795622</v>
      </c>
      <c r="H53" s="25"/>
      <c r="I53" s="25">
        <f>+SUM(I54:I55)</f>
        <v>6382004</v>
      </c>
      <c r="J53" s="25">
        <f>+SUM(J54:J55)</f>
        <v>0</v>
      </c>
      <c r="K53" s="25">
        <f t="shared" si="3"/>
        <v>6382004</v>
      </c>
      <c r="M53" s="25"/>
      <c r="T53" s="25"/>
      <c r="U53" s="25"/>
      <c r="V53" s="25"/>
      <c r="W53" s="25"/>
      <c r="X53" s="25"/>
      <c r="Y53" s="25"/>
      <c r="Z53" s="25"/>
      <c r="AA53" s="25"/>
      <c r="AB53" s="25"/>
      <c r="AC53" s="25"/>
      <c r="AD53" s="25"/>
      <c r="AE53" s="25"/>
      <c r="AF53" s="25"/>
    </row>
    <row r="54" spans="2:32" s="3" customFormat="1" ht="15">
      <c r="B54" s="28" t="s">
        <v>182</v>
      </c>
      <c r="C54" s="31" t="s">
        <v>326</v>
      </c>
      <c r="D54" s="38"/>
      <c r="E54" s="147">
        <v>767926</v>
      </c>
      <c r="F54" s="147">
        <v>0</v>
      </c>
      <c r="G54" s="25">
        <f t="shared" si="0"/>
        <v>767926</v>
      </c>
      <c r="H54" s="25"/>
      <c r="I54" s="147">
        <v>672838</v>
      </c>
      <c r="J54" s="147">
        <v>0</v>
      </c>
      <c r="K54" s="25">
        <f t="shared" si="3"/>
        <v>672838</v>
      </c>
      <c r="M54" s="25"/>
      <c r="T54" s="25"/>
      <c r="U54" s="25"/>
      <c r="V54" s="25"/>
      <c r="W54" s="25"/>
      <c r="X54" s="25"/>
      <c r="Y54" s="25"/>
      <c r="Z54" s="25"/>
      <c r="AA54" s="25"/>
      <c r="AB54" s="25"/>
      <c r="AC54" s="25"/>
      <c r="AD54" s="25"/>
      <c r="AE54" s="25"/>
      <c r="AF54" s="25"/>
    </row>
    <row r="55" spans="2:32" s="3" customFormat="1" ht="15">
      <c r="B55" s="28" t="s">
        <v>181</v>
      </c>
      <c r="C55" s="31" t="s">
        <v>327</v>
      </c>
      <c r="D55" s="38"/>
      <c r="E55" s="147">
        <v>4027696</v>
      </c>
      <c r="F55" s="147">
        <v>0</v>
      </c>
      <c r="G55" s="25">
        <f t="shared" si="0"/>
        <v>4027696</v>
      </c>
      <c r="H55" s="25"/>
      <c r="I55" s="147">
        <v>5709166</v>
      </c>
      <c r="J55" s="147">
        <v>0</v>
      </c>
      <c r="K55" s="25">
        <f>I55+J55</f>
        <v>5709166</v>
      </c>
      <c r="M55" s="25"/>
      <c r="T55" s="25"/>
      <c r="U55" s="25"/>
      <c r="V55" s="25"/>
      <c r="W55" s="25"/>
      <c r="X55" s="25"/>
      <c r="Y55" s="25"/>
      <c r="Z55" s="25"/>
      <c r="AA55" s="25"/>
      <c r="AB55" s="25"/>
      <c r="AC55" s="25"/>
      <c r="AD55" s="25"/>
      <c r="AE55" s="25"/>
      <c r="AF55" s="25"/>
    </row>
    <row r="56" spans="2:32" s="3" customFormat="1" ht="15">
      <c r="B56" s="28" t="s">
        <v>235</v>
      </c>
      <c r="C56" s="31" t="s">
        <v>329</v>
      </c>
      <c r="D56" s="38"/>
      <c r="E56" s="147">
        <v>156</v>
      </c>
      <c r="F56" s="147">
        <v>0</v>
      </c>
      <c r="G56" s="25">
        <f t="shared" si="0"/>
        <v>156</v>
      </c>
      <c r="H56" s="25"/>
      <c r="I56" s="147">
        <v>126</v>
      </c>
      <c r="J56" s="147"/>
      <c r="K56" s="25">
        <f>I56+J56</f>
        <v>126</v>
      </c>
      <c r="M56" s="25"/>
      <c r="T56" s="25"/>
      <c r="U56" s="25"/>
      <c r="V56" s="25"/>
      <c r="W56" s="25"/>
      <c r="X56" s="25"/>
      <c r="Y56" s="25"/>
      <c r="Z56" s="25"/>
      <c r="AA56" s="25"/>
      <c r="AB56" s="25"/>
      <c r="AC56" s="25"/>
      <c r="AD56" s="25"/>
      <c r="AE56" s="25"/>
      <c r="AF56" s="25"/>
    </row>
    <row r="57" spans="1:32" ht="15.75">
      <c r="A57" s="3"/>
      <c r="B57" s="3"/>
      <c r="C57" s="31"/>
      <c r="D57" s="193"/>
      <c r="E57" s="147"/>
      <c r="F57" s="147"/>
      <c r="G57" s="22"/>
      <c r="H57" s="147"/>
      <c r="I57" s="147"/>
      <c r="J57" s="147"/>
      <c r="K57" s="22"/>
      <c r="M57" s="25"/>
      <c r="T57" s="25"/>
      <c r="U57" s="25"/>
      <c r="V57" s="25"/>
      <c r="W57" s="25"/>
      <c r="X57" s="25"/>
      <c r="Y57" s="25"/>
      <c r="Z57" s="25"/>
      <c r="AA57" s="25"/>
      <c r="AB57" s="25"/>
      <c r="AC57" s="25"/>
      <c r="AD57" s="25"/>
      <c r="AE57" s="25"/>
      <c r="AF57" s="25"/>
    </row>
    <row r="58" spans="2:32" s="3" customFormat="1" ht="15.75">
      <c r="B58" s="34"/>
      <c r="C58" s="35" t="s">
        <v>330</v>
      </c>
      <c r="D58" s="195"/>
      <c r="E58" s="37">
        <f>E40+E39+E36+E31+E25+E23+E24+E20+E19+E16+E12+E11+E9+E10+E30+E33</f>
        <v>166730926</v>
      </c>
      <c r="F58" s="37">
        <f>F40+F39+F36+F31+F25+F23+F24+F20+F19+F16+F12+F11+F9+F10+F30+F33</f>
        <v>212530377</v>
      </c>
      <c r="G58" s="37">
        <f>+E58+F58</f>
        <v>379261303</v>
      </c>
      <c r="H58" s="37"/>
      <c r="I58" s="37">
        <f>I40+I39+I36+I31+I25+I23+I24+I20+I19+I16+I12+I11+I9+I10+I30+I33</f>
        <v>156629838</v>
      </c>
      <c r="J58" s="37">
        <f>J40+J39+J36+J31+J25+J23+J24+J20+J19+J16+J12+J11+J9+J10+J30+J33</f>
        <v>198051772</v>
      </c>
      <c r="K58" s="37">
        <f>+I58+J58</f>
        <v>354681610</v>
      </c>
      <c r="M58" s="25"/>
      <c r="T58" s="25"/>
      <c r="U58" s="25"/>
      <c r="V58" s="25"/>
      <c r="W58" s="25"/>
      <c r="X58" s="25"/>
      <c r="Y58" s="25"/>
      <c r="Z58" s="25"/>
      <c r="AA58" s="25"/>
      <c r="AB58" s="25"/>
      <c r="AC58" s="25"/>
      <c r="AD58" s="25"/>
      <c r="AE58" s="25"/>
      <c r="AF58" s="25"/>
    </row>
    <row r="59" spans="1:8" ht="15.75">
      <c r="A59" s="185"/>
      <c r="B59" s="185"/>
      <c r="C59" s="186"/>
      <c r="D59" s="187"/>
      <c r="H59" s="22"/>
    </row>
    <row r="60" spans="1:4" ht="12.75">
      <c r="A60" s="185"/>
      <c r="B60" s="185"/>
      <c r="C60" s="186"/>
      <c r="D60" s="187"/>
    </row>
    <row r="61" spans="1:4" ht="12.75">
      <c r="A61" s="185"/>
      <c r="B61" s="185"/>
      <c r="C61" s="186"/>
      <c r="D61" s="187"/>
    </row>
    <row r="62" spans="1:4" ht="12.75">
      <c r="A62" s="185"/>
      <c r="B62" s="185"/>
      <c r="C62" s="186"/>
      <c r="D62" s="187"/>
    </row>
    <row r="63" spans="1:4" ht="12.75">
      <c r="A63" s="185"/>
      <c r="B63" s="185"/>
      <c r="C63" s="186"/>
      <c r="D63" s="187"/>
    </row>
    <row r="64" spans="1:4" ht="12.75">
      <c r="A64" s="185"/>
      <c r="B64" s="185"/>
      <c r="C64" s="186"/>
      <c r="D64" s="187"/>
    </row>
    <row r="65" spans="1:4" ht="12.75">
      <c r="A65" s="185"/>
      <c r="B65" s="185"/>
      <c r="C65" s="186"/>
      <c r="D65" s="187"/>
    </row>
    <row r="66" spans="1:4" ht="12.75">
      <c r="A66" s="185"/>
      <c r="B66" s="185"/>
      <c r="C66" s="186"/>
      <c r="D66" s="187"/>
    </row>
    <row r="67" spans="1:4" ht="12.75">
      <c r="A67" s="185"/>
      <c r="B67" s="185"/>
      <c r="C67" s="186"/>
      <c r="D67" s="187"/>
    </row>
    <row r="68" spans="1:4" ht="12.75">
      <c r="A68" s="185"/>
      <c r="B68" s="185"/>
      <c r="C68" s="186"/>
      <c r="D68" s="187"/>
    </row>
    <row r="69" spans="1:4" ht="12.75">
      <c r="A69" s="185"/>
      <c r="B69" s="185"/>
      <c r="C69" s="186"/>
      <c r="D69" s="187"/>
    </row>
    <row r="70" spans="1:4" ht="12.75">
      <c r="A70" s="185"/>
      <c r="B70" s="185"/>
      <c r="C70" s="186"/>
      <c r="D70" s="187"/>
    </row>
    <row r="71" spans="1:4" ht="12.75">
      <c r="A71" s="185"/>
      <c r="B71" s="185"/>
      <c r="C71" s="186"/>
      <c r="D71" s="187"/>
    </row>
    <row r="72" spans="1:4" ht="12.75">
      <c r="A72" s="185"/>
      <c r="B72" s="185"/>
      <c r="C72" s="186"/>
      <c r="D72" s="187"/>
    </row>
    <row r="73" spans="1:4" ht="12.75">
      <c r="A73" s="185"/>
      <c r="B73" s="185"/>
      <c r="C73" s="186"/>
      <c r="D73" s="187"/>
    </row>
    <row r="74" spans="1:4" ht="12.75">
      <c r="A74" s="185"/>
      <c r="B74" s="185"/>
      <c r="C74" s="186"/>
      <c r="D74" s="187"/>
    </row>
    <row r="75" spans="1:4" ht="12.75">
      <c r="A75" s="185"/>
      <c r="B75" s="185"/>
      <c r="C75" s="186"/>
      <c r="D75" s="187"/>
    </row>
    <row r="76" spans="1:4" ht="12.75">
      <c r="A76" s="185"/>
      <c r="B76" s="185"/>
      <c r="C76" s="186"/>
      <c r="D76" s="187"/>
    </row>
    <row r="77" spans="1:11" ht="15">
      <c r="A77" s="40" t="s">
        <v>582</v>
      </c>
      <c r="B77" s="40"/>
      <c r="C77" s="40"/>
      <c r="D77" s="40"/>
      <c r="E77" s="40"/>
      <c r="F77" s="40"/>
      <c r="G77" s="40"/>
      <c r="H77" s="40"/>
      <c r="I77" s="40"/>
      <c r="J77" s="40"/>
      <c r="K77" s="40"/>
    </row>
    <row r="78" spans="1:4" ht="12.75">
      <c r="A78" s="185"/>
      <c r="B78" s="185"/>
      <c r="C78" s="186"/>
      <c r="D78" s="187"/>
    </row>
    <row r="79" spans="1:4" ht="12.75">
      <c r="A79" s="185"/>
      <c r="B79" s="185"/>
      <c r="C79" s="186"/>
      <c r="D79" s="187"/>
    </row>
    <row r="80" spans="1:4" ht="13.5" customHeight="1">
      <c r="A80" s="185"/>
      <c r="B80" s="185"/>
      <c r="C80" s="186"/>
      <c r="D80" s="187"/>
    </row>
    <row r="81" spans="1:4" ht="13.5" customHeight="1">
      <c r="A81" s="185"/>
      <c r="B81" s="185"/>
      <c r="C81" s="186"/>
      <c r="D81" s="187"/>
    </row>
    <row r="82" spans="2:11" ht="13.5" customHeight="1">
      <c r="B82" s="158"/>
      <c r="C82" s="158"/>
      <c r="D82" s="196"/>
      <c r="E82" s="158"/>
      <c r="F82" s="158"/>
      <c r="G82" s="158"/>
      <c r="H82" s="158"/>
      <c r="I82" s="158"/>
      <c r="J82" s="158"/>
      <c r="K82" s="158"/>
    </row>
  </sheetData>
  <sheetProtection password="CC05" sheet="1"/>
  <mergeCells count="1">
    <mergeCell ref="C32:C33"/>
  </mergeCells>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43" r:id="rId1"/>
  <headerFooter differentOddEven="1" alignWithMargins="0">
    <oddFooter>&amp;L &amp;C&amp;"DINPro-Medium,Regular"&amp;12 4</oddFooter>
    <evenHeader>&amp;C&amp;"DINPro-Medium,Bold"&amp;14SECTION TWO 
CONSOLIDATED FINANCIAL STATEMENTS</evenHeader>
    <evenFooter>&amp;L?&amp;C&amp;"DINPro-Medium,Regular"&amp;14 3</evenFooter>
    <firstFooter>&amp;L?</firstFooter>
  </headerFooter>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AC105"/>
  <sheetViews>
    <sheetView view="pageBreakPreview" zoomScale="60" zoomScaleNormal="70" workbookViewId="0" topLeftCell="A1">
      <pane xSplit="4" ySplit="8" topLeftCell="E9" activePane="bottomRight" state="frozen"/>
      <selection pane="topLeft" activeCell="F77" sqref="A1:IV16384"/>
      <selection pane="topRight" activeCell="F77" sqref="A1:IV16384"/>
      <selection pane="bottomLeft" activeCell="F77" sqref="A1:IV16384"/>
      <selection pane="bottomRight" activeCell="E50" sqref="E50"/>
    </sheetView>
  </sheetViews>
  <sheetFormatPr defaultColWidth="9.140625" defaultRowHeight="12.75"/>
  <cols>
    <col min="1" max="1" width="1.1484375" style="136" customWidth="1"/>
    <col min="2" max="2" width="9.140625" style="136" customWidth="1"/>
    <col min="3" max="3" width="71.8515625" style="136" customWidth="1"/>
    <col min="4" max="4" width="18.140625" style="167" bestFit="1" customWidth="1"/>
    <col min="5" max="5" width="19.8515625" style="136" customWidth="1"/>
    <col min="6" max="6" width="18.00390625" style="136" customWidth="1"/>
    <col min="7" max="7" width="19.8515625" style="136" bestFit="1" customWidth="1"/>
    <col min="8" max="8" width="1.8515625" style="136" customWidth="1"/>
    <col min="9" max="9" width="19.8515625" style="136" bestFit="1" customWidth="1"/>
    <col min="10" max="10" width="18.00390625" style="136" customWidth="1"/>
    <col min="11" max="11" width="19.8515625" style="136" bestFit="1" customWidth="1"/>
    <col min="12" max="12" width="2.140625" style="136" customWidth="1"/>
    <col min="13" max="13" width="21.57421875" style="136" bestFit="1" customWidth="1"/>
    <col min="14" max="20" width="24.7109375" style="136" bestFit="1" customWidth="1"/>
    <col min="21" max="21" width="10.140625" style="136" customWidth="1"/>
    <col min="22" max="23" width="22.7109375" style="136" bestFit="1" customWidth="1"/>
    <col min="24" max="24" width="11.140625" style="136" bestFit="1" customWidth="1"/>
    <col min="25" max="25" width="24.7109375" style="136" bestFit="1" customWidth="1"/>
    <col min="26" max="26" width="22.7109375" style="136" bestFit="1" customWidth="1"/>
    <col min="27" max="29" width="10.140625" style="136" bestFit="1" customWidth="1"/>
    <col min="30" max="16384" width="9.140625" style="136" customWidth="1"/>
  </cols>
  <sheetData>
    <row r="1" spans="1:8" ht="18" customHeight="1">
      <c r="A1" s="3"/>
      <c r="B1" s="3"/>
      <c r="C1" s="3"/>
      <c r="D1" s="4"/>
      <c r="E1" s="3"/>
      <c r="F1" s="5"/>
      <c r="G1" s="3"/>
      <c r="H1" s="3"/>
    </row>
    <row r="2" spans="2:8" s="118" customFormat="1" ht="17.25" customHeight="1">
      <c r="B2" s="166" t="s">
        <v>0</v>
      </c>
      <c r="C2" s="131"/>
      <c r="D2" s="132"/>
      <c r="E2" s="131"/>
      <c r="F2" s="131"/>
      <c r="G2" s="131"/>
      <c r="H2" s="131"/>
    </row>
    <row r="3" spans="2:4" s="118" customFormat="1" ht="17.25" customHeight="1">
      <c r="B3" s="10" t="s">
        <v>584</v>
      </c>
      <c r="D3" s="135"/>
    </row>
    <row r="4" spans="2:4" s="3" customFormat="1" ht="17.25" customHeight="1">
      <c r="B4" s="11" t="s">
        <v>236</v>
      </c>
      <c r="D4" s="4"/>
    </row>
    <row r="5" spans="5:8" ht="17.25" customHeight="1">
      <c r="E5" s="168"/>
      <c r="F5" s="168"/>
      <c r="G5" s="168"/>
      <c r="H5" s="168"/>
    </row>
    <row r="6" spans="5:11" s="4" customFormat="1" ht="15.75" customHeight="1">
      <c r="E6" s="140"/>
      <c r="F6" s="140" t="s">
        <v>240</v>
      </c>
      <c r="G6" s="140"/>
      <c r="H6" s="9"/>
      <c r="I6" s="140"/>
      <c r="J6" s="140" t="s">
        <v>241</v>
      </c>
      <c r="K6" s="140"/>
    </row>
    <row r="7" spans="3:11" s="4" customFormat="1" ht="15.75" customHeight="1">
      <c r="C7" s="140"/>
      <c r="D7" s="4" t="s">
        <v>238</v>
      </c>
      <c r="E7" s="140"/>
      <c r="F7" s="140" t="s">
        <v>589</v>
      </c>
      <c r="G7" s="169"/>
      <c r="H7" s="170"/>
      <c r="I7" s="140"/>
      <c r="J7" s="140" t="s">
        <v>223</v>
      </c>
      <c r="K7" s="169"/>
    </row>
    <row r="8" spans="2:11" s="4" customFormat="1" ht="15.75" customHeight="1">
      <c r="B8" s="19"/>
      <c r="C8" s="171"/>
      <c r="D8" s="19" t="s">
        <v>239</v>
      </c>
      <c r="E8" s="20" t="s">
        <v>242</v>
      </c>
      <c r="F8" s="20" t="s">
        <v>243</v>
      </c>
      <c r="G8" s="20" t="s">
        <v>244</v>
      </c>
      <c r="H8" s="20"/>
      <c r="I8" s="20" t="s">
        <v>242</v>
      </c>
      <c r="J8" s="20" t="s">
        <v>243</v>
      </c>
      <c r="K8" s="20" t="s">
        <v>244</v>
      </c>
    </row>
    <row r="9" spans="2:29" s="3" customFormat="1" ht="15.75">
      <c r="B9" s="5" t="s">
        <v>331</v>
      </c>
      <c r="C9" s="172"/>
      <c r="D9" s="38"/>
      <c r="E9" s="173">
        <f>E10+E29+E47</f>
        <v>173987650</v>
      </c>
      <c r="F9" s="173">
        <f>F10+F29+F47</f>
        <v>461088341</v>
      </c>
      <c r="G9" s="173">
        <f>E9+F9</f>
        <v>635075991</v>
      </c>
      <c r="H9" s="173"/>
      <c r="I9" s="173">
        <f>I10+I29+I47</f>
        <v>217077279</v>
      </c>
      <c r="J9" s="173">
        <f>J10+J29+J47</f>
        <v>503919575</v>
      </c>
      <c r="K9" s="173">
        <f>I9+J9</f>
        <v>720996854</v>
      </c>
      <c r="L9" s="23"/>
      <c r="M9" s="23"/>
      <c r="N9" s="24"/>
      <c r="O9" s="24"/>
      <c r="P9" s="24"/>
      <c r="Q9" s="24"/>
      <c r="R9" s="24"/>
      <c r="S9" s="24"/>
      <c r="T9" s="24"/>
      <c r="U9" s="24"/>
      <c r="V9" s="24"/>
      <c r="W9" s="24"/>
      <c r="X9" s="24"/>
      <c r="Y9" s="24"/>
      <c r="Z9" s="24"/>
      <c r="AA9" s="24"/>
      <c r="AB9" s="24"/>
      <c r="AC9" s="24"/>
    </row>
    <row r="10" spans="1:29" s="3" customFormat="1" ht="15.75">
      <c r="A10" s="5"/>
      <c r="B10" s="5" t="s">
        <v>1</v>
      </c>
      <c r="C10" s="5" t="s">
        <v>332</v>
      </c>
      <c r="D10" s="174" t="s">
        <v>567</v>
      </c>
      <c r="E10" s="173">
        <f>E11+E15+E18+E21+E22+E25+E27+E28+E26</f>
        <v>20901274</v>
      </c>
      <c r="F10" s="173">
        <f>F11+F15+F18+F21+F22+F25+F27+F28+F26</f>
        <v>23860417</v>
      </c>
      <c r="G10" s="173">
        <f aca="true" t="shared" si="0" ref="G10:G73">E10+F10</f>
        <v>44761691</v>
      </c>
      <c r="H10" s="173"/>
      <c r="I10" s="173">
        <f>I11+I15+I18+I21+I22+I25+I27+I28+I26</f>
        <v>22122020</v>
      </c>
      <c r="J10" s="173">
        <f>J11+J15+J18+J21+J22+J25+J27+J28+J26</f>
        <v>30673351</v>
      </c>
      <c r="K10" s="173">
        <f aca="true" t="shared" si="1" ref="K10:K74">I10+J10</f>
        <v>52795371</v>
      </c>
      <c r="L10" s="23"/>
      <c r="M10" s="23"/>
      <c r="N10" s="24"/>
      <c r="O10" s="24"/>
      <c r="P10" s="24"/>
      <c r="Q10" s="24"/>
      <c r="R10" s="24"/>
      <c r="S10" s="24"/>
      <c r="T10" s="24"/>
      <c r="U10" s="24"/>
      <c r="V10" s="24"/>
      <c r="W10" s="24"/>
      <c r="X10" s="24"/>
      <c r="Y10" s="24"/>
      <c r="Z10" s="24"/>
      <c r="AA10" s="24"/>
      <c r="AB10" s="24"/>
      <c r="AC10" s="24"/>
    </row>
    <row r="11" spans="2:29" s="3" customFormat="1" ht="15">
      <c r="B11" s="31">
        <v>1.1</v>
      </c>
      <c r="C11" s="3" t="s">
        <v>333</v>
      </c>
      <c r="D11" s="4"/>
      <c r="E11" s="175">
        <f>SUM(E12:E14)</f>
        <v>18112960</v>
      </c>
      <c r="F11" s="175">
        <f>SUM(F12:F14)</f>
        <v>14127045</v>
      </c>
      <c r="G11" s="175">
        <f t="shared" si="0"/>
        <v>32240005</v>
      </c>
      <c r="H11" s="175"/>
      <c r="I11" s="175">
        <f>SUM(I12:I14)</f>
        <v>19262070</v>
      </c>
      <c r="J11" s="175">
        <f>SUM(J12:J14)</f>
        <v>15680573</v>
      </c>
      <c r="K11" s="175">
        <f t="shared" si="1"/>
        <v>34942643</v>
      </c>
      <c r="L11" s="23"/>
      <c r="M11" s="23"/>
      <c r="N11" s="24"/>
      <c r="O11" s="24"/>
      <c r="P11" s="24"/>
      <c r="Q11" s="24"/>
      <c r="R11" s="24"/>
      <c r="S11" s="24"/>
      <c r="T11" s="24"/>
      <c r="U11" s="24"/>
      <c r="V11" s="24"/>
      <c r="W11" s="24"/>
      <c r="X11" s="24"/>
      <c r="Y11" s="24"/>
      <c r="Z11" s="24"/>
      <c r="AA11" s="24"/>
      <c r="AB11" s="24"/>
      <c r="AC11" s="24"/>
    </row>
    <row r="12" spans="2:29" s="3" customFormat="1" ht="15">
      <c r="B12" s="176" t="s">
        <v>37</v>
      </c>
      <c r="C12" s="3" t="s">
        <v>334</v>
      </c>
      <c r="D12" s="4"/>
      <c r="E12" s="175">
        <v>293897</v>
      </c>
      <c r="F12" s="175">
        <v>1348996</v>
      </c>
      <c r="G12" s="175">
        <f t="shared" si="0"/>
        <v>1642893</v>
      </c>
      <c r="H12" s="175"/>
      <c r="I12" s="175">
        <v>404937</v>
      </c>
      <c r="J12" s="175">
        <v>2056174</v>
      </c>
      <c r="K12" s="175">
        <f t="shared" si="1"/>
        <v>2461111</v>
      </c>
      <c r="L12" s="23"/>
      <c r="M12" s="23"/>
      <c r="N12" s="24"/>
      <c r="O12" s="24"/>
      <c r="P12" s="24"/>
      <c r="Q12" s="24"/>
      <c r="R12" s="24"/>
      <c r="S12" s="24"/>
      <c r="T12" s="24"/>
      <c r="U12" s="24"/>
      <c r="V12" s="24"/>
      <c r="W12" s="24"/>
      <c r="X12" s="24"/>
      <c r="Y12" s="24"/>
      <c r="Z12" s="24"/>
      <c r="AA12" s="24"/>
      <c r="AB12" s="24"/>
      <c r="AC12" s="24"/>
    </row>
    <row r="13" spans="2:29" s="3" customFormat="1" ht="15">
      <c r="B13" s="176" t="s">
        <v>38</v>
      </c>
      <c r="C13" s="3" t="s">
        <v>335</v>
      </c>
      <c r="D13" s="4"/>
      <c r="E13" s="175">
        <v>0</v>
      </c>
      <c r="F13" s="175">
        <v>2231890</v>
      </c>
      <c r="G13" s="175">
        <f t="shared" si="0"/>
        <v>2231890</v>
      </c>
      <c r="H13" s="175"/>
      <c r="I13" s="175">
        <v>0</v>
      </c>
      <c r="J13" s="175">
        <v>2836723</v>
      </c>
      <c r="K13" s="175">
        <f t="shared" si="1"/>
        <v>2836723</v>
      </c>
      <c r="L13" s="23"/>
      <c r="M13" s="23"/>
      <c r="N13" s="24"/>
      <c r="O13" s="24"/>
      <c r="P13" s="24"/>
      <c r="Q13" s="24"/>
      <c r="R13" s="24"/>
      <c r="S13" s="24"/>
      <c r="T13" s="24"/>
      <c r="U13" s="24"/>
      <c r="V13" s="24"/>
      <c r="W13" s="24"/>
      <c r="X13" s="24"/>
      <c r="Y13" s="24"/>
      <c r="Z13" s="24"/>
      <c r="AA13" s="24"/>
      <c r="AB13" s="24"/>
      <c r="AC13" s="24"/>
    </row>
    <row r="14" spans="2:29" s="3" customFormat="1" ht="15">
      <c r="B14" s="176" t="s">
        <v>39</v>
      </c>
      <c r="C14" s="3" t="s">
        <v>336</v>
      </c>
      <c r="D14" s="4"/>
      <c r="E14" s="175">
        <v>17819063</v>
      </c>
      <c r="F14" s="175">
        <v>10546159</v>
      </c>
      <c r="G14" s="175">
        <f t="shared" si="0"/>
        <v>28365222</v>
      </c>
      <c r="H14" s="175"/>
      <c r="I14" s="175">
        <v>18857133</v>
      </c>
      <c r="J14" s="175">
        <v>10787676</v>
      </c>
      <c r="K14" s="175">
        <f t="shared" si="1"/>
        <v>29644809</v>
      </c>
      <c r="L14" s="23"/>
      <c r="M14" s="23"/>
      <c r="N14" s="24"/>
      <c r="O14" s="24"/>
      <c r="P14" s="24"/>
      <c r="Q14" s="24"/>
      <c r="R14" s="24"/>
      <c r="S14" s="24"/>
      <c r="T14" s="24"/>
      <c r="U14" s="24"/>
      <c r="V14" s="24"/>
      <c r="W14" s="24"/>
      <c r="X14" s="24"/>
      <c r="Y14" s="24"/>
      <c r="Z14" s="24"/>
      <c r="AA14" s="24"/>
      <c r="AB14" s="24"/>
      <c r="AC14" s="24"/>
    </row>
    <row r="15" spans="2:29" s="3" customFormat="1" ht="15">
      <c r="B15" s="176" t="s">
        <v>3</v>
      </c>
      <c r="C15" s="3" t="s">
        <v>337</v>
      </c>
      <c r="D15" s="4"/>
      <c r="E15" s="175">
        <f>E16+E17</f>
        <v>0</v>
      </c>
      <c r="F15" s="175">
        <f>F16+F17</f>
        <v>51968</v>
      </c>
      <c r="G15" s="175">
        <f t="shared" si="0"/>
        <v>51968</v>
      </c>
      <c r="H15" s="175"/>
      <c r="I15" s="175">
        <f>I16+I17</f>
        <v>0</v>
      </c>
      <c r="J15" s="175">
        <f>J16+J17</f>
        <v>2740341</v>
      </c>
      <c r="K15" s="175">
        <f t="shared" si="1"/>
        <v>2740341</v>
      </c>
      <c r="L15" s="23"/>
      <c r="M15" s="23"/>
      <c r="N15" s="24"/>
      <c r="O15" s="24"/>
      <c r="P15" s="24"/>
      <c r="Q15" s="24"/>
      <c r="R15" s="24"/>
      <c r="S15" s="24"/>
      <c r="T15" s="24"/>
      <c r="U15" s="24"/>
      <c r="V15" s="24"/>
      <c r="W15" s="24"/>
      <c r="X15" s="24"/>
      <c r="Y15" s="24"/>
      <c r="Z15" s="24"/>
      <c r="AA15" s="24"/>
      <c r="AB15" s="24"/>
      <c r="AC15" s="24"/>
    </row>
    <row r="16" spans="2:29" s="3" customFormat="1" ht="15">
      <c r="B16" s="176" t="s">
        <v>83</v>
      </c>
      <c r="C16" s="3" t="s">
        <v>338</v>
      </c>
      <c r="D16" s="4"/>
      <c r="E16" s="175">
        <v>0</v>
      </c>
      <c r="F16" s="175">
        <v>51968</v>
      </c>
      <c r="G16" s="175">
        <f t="shared" si="0"/>
        <v>51968</v>
      </c>
      <c r="H16" s="175"/>
      <c r="I16" s="175">
        <v>0</v>
      </c>
      <c r="J16" s="175">
        <v>2740341</v>
      </c>
      <c r="K16" s="175">
        <f t="shared" si="1"/>
        <v>2740341</v>
      </c>
      <c r="L16" s="23"/>
      <c r="M16" s="23"/>
      <c r="N16" s="24"/>
      <c r="O16" s="24"/>
      <c r="P16" s="24"/>
      <c r="Q16" s="24"/>
      <c r="R16" s="24"/>
      <c r="S16" s="24"/>
      <c r="T16" s="24"/>
      <c r="U16" s="24"/>
      <c r="V16" s="24"/>
      <c r="W16" s="24"/>
      <c r="X16" s="24"/>
      <c r="Y16" s="24"/>
      <c r="Z16" s="24"/>
      <c r="AA16" s="24"/>
      <c r="AB16" s="24"/>
      <c r="AC16" s="24"/>
    </row>
    <row r="17" spans="2:29" s="3" customFormat="1" ht="15">
      <c r="B17" s="176" t="s">
        <v>84</v>
      </c>
      <c r="C17" s="3" t="s">
        <v>339</v>
      </c>
      <c r="D17" s="4"/>
      <c r="E17" s="175">
        <v>0</v>
      </c>
      <c r="F17" s="175">
        <v>0</v>
      </c>
      <c r="G17" s="175">
        <f t="shared" si="0"/>
        <v>0</v>
      </c>
      <c r="H17" s="175"/>
      <c r="I17" s="175">
        <v>0</v>
      </c>
      <c r="J17" s="175">
        <v>0</v>
      </c>
      <c r="K17" s="175">
        <f t="shared" si="1"/>
        <v>0</v>
      </c>
      <c r="L17" s="23"/>
      <c r="M17" s="23"/>
      <c r="N17" s="24"/>
      <c r="O17" s="24"/>
      <c r="P17" s="24"/>
      <c r="Q17" s="24"/>
      <c r="R17" s="24"/>
      <c r="S17" s="24"/>
      <c r="T17" s="24"/>
      <c r="U17" s="24"/>
      <c r="V17" s="24"/>
      <c r="W17" s="24"/>
      <c r="X17" s="24"/>
      <c r="Y17" s="24"/>
      <c r="Z17" s="24"/>
      <c r="AA17" s="24"/>
      <c r="AB17" s="24"/>
      <c r="AC17" s="24"/>
    </row>
    <row r="18" spans="2:29" s="3" customFormat="1" ht="15">
      <c r="B18" s="176" t="s">
        <v>4</v>
      </c>
      <c r="C18" s="3" t="s">
        <v>340</v>
      </c>
      <c r="D18" s="4"/>
      <c r="E18" s="175">
        <f>E19+E20</f>
        <v>13983</v>
      </c>
      <c r="F18" s="175">
        <f>F19+F20</f>
        <v>4825086</v>
      </c>
      <c r="G18" s="175">
        <f t="shared" si="0"/>
        <v>4839069</v>
      </c>
      <c r="H18" s="175"/>
      <c r="I18" s="175">
        <f>I19+I20</f>
        <v>47035</v>
      </c>
      <c r="J18" s="175">
        <f>J19+J20</f>
        <v>6485727</v>
      </c>
      <c r="K18" s="175">
        <f t="shared" si="1"/>
        <v>6532762</v>
      </c>
      <c r="L18" s="23"/>
      <c r="M18" s="23"/>
      <c r="N18" s="24"/>
      <c r="O18" s="24"/>
      <c r="P18" s="24"/>
      <c r="Q18" s="24"/>
      <c r="R18" s="24"/>
      <c r="S18" s="24"/>
      <c r="T18" s="24"/>
      <c r="U18" s="24"/>
      <c r="V18" s="24"/>
      <c r="W18" s="24"/>
      <c r="X18" s="24"/>
      <c r="Y18" s="24"/>
      <c r="Z18" s="24"/>
      <c r="AA18" s="24"/>
      <c r="AB18" s="24"/>
      <c r="AC18" s="24"/>
    </row>
    <row r="19" spans="2:29" s="3" customFormat="1" ht="15">
      <c r="B19" s="176" t="s">
        <v>145</v>
      </c>
      <c r="C19" s="3" t="s">
        <v>341</v>
      </c>
      <c r="D19" s="4"/>
      <c r="E19" s="175">
        <v>13983</v>
      </c>
      <c r="F19" s="175">
        <v>4280866</v>
      </c>
      <c r="G19" s="175">
        <f t="shared" si="0"/>
        <v>4294849</v>
      </c>
      <c r="H19" s="175"/>
      <c r="I19" s="175">
        <v>47035</v>
      </c>
      <c r="J19" s="175">
        <v>5905823</v>
      </c>
      <c r="K19" s="175">
        <f t="shared" si="1"/>
        <v>5952858</v>
      </c>
      <c r="L19" s="23"/>
      <c r="M19" s="23"/>
      <c r="N19" s="24"/>
      <c r="O19" s="24"/>
      <c r="P19" s="24"/>
      <c r="Q19" s="24"/>
      <c r="R19" s="24"/>
      <c r="S19" s="24"/>
      <c r="T19" s="24"/>
      <c r="U19" s="24"/>
      <c r="V19" s="24"/>
      <c r="W19" s="24"/>
      <c r="X19" s="24"/>
      <c r="Y19" s="24"/>
      <c r="Z19" s="24"/>
      <c r="AA19" s="24"/>
      <c r="AB19" s="24"/>
      <c r="AC19" s="24"/>
    </row>
    <row r="20" spans="2:29" s="3" customFormat="1" ht="15">
      <c r="B20" s="176" t="s">
        <v>146</v>
      </c>
      <c r="C20" s="3" t="s">
        <v>342</v>
      </c>
      <c r="D20" s="4"/>
      <c r="E20" s="175">
        <v>0</v>
      </c>
      <c r="F20" s="175">
        <v>544220</v>
      </c>
      <c r="G20" s="175">
        <f t="shared" si="0"/>
        <v>544220</v>
      </c>
      <c r="H20" s="175"/>
      <c r="I20" s="175">
        <v>0</v>
      </c>
      <c r="J20" s="175">
        <v>579904</v>
      </c>
      <c r="K20" s="175">
        <f t="shared" si="1"/>
        <v>579904</v>
      </c>
      <c r="L20" s="23"/>
      <c r="M20" s="23"/>
      <c r="N20" s="24"/>
      <c r="O20" s="24"/>
      <c r="P20" s="24"/>
      <c r="Q20" s="24"/>
      <c r="R20" s="24"/>
      <c r="S20" s="24"/>
      <c r="T20" s="24"/>
      <c r="U20" s="24"/>
      <c r="V20" s="24"/>
      <c r="W20" s="24"/>
      <c r="X20" s="24"/>
      <c r="Y20" s="24"/>
      <c r="Z20" s="24"/>
      <c r="AA20" s="24"/>
      <c r="AB20" s="24"/>
      <c r="AC20" s="24"/>
    </row>
    <row r="21" spans="2:29" s="3" customFormat="1" ht="15">
      <c r="B21" s="176" t="s">
        <v>34</v>
      </c>
      <c r="C21" s="3" t="s">
        <v>343</v>
      </c>
      <c r="D21" s="4"/>
      <c r="E21" s="175">
        <v>0</v>
      </c>
      <c r="F21" s="175">
        <v>0</v>
      </c>
      <c r="G21" s="175">
        <f t="shared" si="0"/>
        <v>0</v>
      </c>
      <c r="H21" s="175"/>
      <c r="I21" s="175">
        <v>0</v>
      </c>
      <c r="J21" s="175">
        <v>0</v>
      </c>
      <c r="K21" s="175">
        <f t="shared" si="1"/>
        <v>0</v>
      </c>
      <c r="L21" s="23"/>
      <c r="M21" s="23"/>
      <c r="N21" s="24"/>
      <c r="O21" s="24"/>
      <c r="P21" s="24"/>
      <c r="Q21" s="24"/>
      <c r="R21" s="24"/>
      <c r="S21" s="24"/>
      <c r="T21" s="24"/>
      <c r="U21" s="24"/>
      <c r="V21" s="24"/>
      <c r="W21" s="24"/>
      <c r="X21" s="24"/>
      <c r="Y21" s="24"/>
      <c r="Z21" s="24"/>
      <c r="AA21" s="24"/>
      <c r="AB21" s="24"/>
      <c r="AC21" s="24"/>
    </row>
    <row r="22" spans="2:29" s="3" customFormat="1" ht="15">
      <c r="B22" s="176" t="s">
        <v>35</v>
      </c>
      <c r="C22" s="3" t="s">
        <v>344</v>
      </c>
      <c r="D22" s="4"/>
      <c r="E22" s="175">
        <f>E23+E24</f>
        <v>0</v>
      </c>
      <c r="F22" s="175">
        <f>F23+F24</f>
        <v>0</v>
      </c>
      <c r="G22" s="175">
        <f t="shared" si="0"/>
        <v>0</v>
      </c>
      <c r="H22" s="175"/>
      <c r="I22" s="175">
        <f>I23+I24</f>
        <v>0</v>
      </c>
      <c r="J22" s="175">
        <f>J23+J24</f>
        <v>0</v>
      </c>
      <c r="K22" s="175">
        <f t="shared" si="1"/>
        <v>0</v>
      </c>
      <c r="L22" s="23"/>
      <c r="M22" s="23"/>
      <c r="N22" s="24"/>
      <c r="O22" s="24"/>
      <c r="P22" s="24"/>
      <c r="Q22" s="24"/>
      <c r="R22" s="24"/>
      <c r="S22" s="24"/>
      <c r="T22" s="24"/>
      <c r="U22" s="24"/>
      <c r="V22" s="24"/>
      <c r="W22" s="24"/>
      <c r="X22" s="24"/>
      <c r="Y22" s="24"/>
      <c r="Z22" s="24"/>
      <c r="AA22" s="24"/>
      <c r="AB22" s="24"/>
      <c r="AC22" s="24"/>
    </row>
    <row r="23" spans="2:29" s="3" customFormat="1" ht="15">
      <c r="B23" s="176" t="s">
        <v>41</v>
      </c>
      <c r="C23" s="3" t="s">
        <v>345</v>
      </c>
      <c r="D23" s="4"/>
      <c r="E23" s="175">
        <v>0</v>
      </c>
      <c r="F23" s="175">
        <v>0</v>
      </c>
      <c r="G23" s="175">
        <f t="shared" si="0"/>
        <v>0</v>
      </c>
      <c r="H23" s="175"/>
      <c r="I23" s="175">
        <v>0</v>
      </c>
      <c r="J23" s="175">
        <v>0</v>
      </c>
      <c r="K23" s="175">
        <f t="shared" si="1"/>
        <v>0</v>
      </c>
      <c r="L23" s="23"/>
      <c r="M23" s="23"/>
      <c r="N23" s="24"/>
      <c r="O23" s="24"/>
      <c r="P23" s="24"/>
      <c r="Q23" s="24"/>
      <c r="R23" s="24"/>
      <c r="S23" s="24"/>
      <c r="T23" s="24"/>
      <c r="U23" s="24"/>
      <c r="V23" s="24"/>
      <c r="W23" s="24"/>
      <c r="X23" s="24"/>
      <c r="Y23" s="24"/>
      <c r="Z23" s="24"/>
      <c r="AA23" s="24"/>
      <c r="AB23" s="24"/>
      <c r="AC23" s="24"/>
    </row>
    <row r="24" spans="2:29" s="3" customFormat="1" ht="15">
      <c r="B24" s="176" t="s">
        <v>42</v>
      </c>
      <c r="C24" s="3" t="s">
        <v>346</v>
      </c>
      <c r="D24" s="4"/>
      <c r="E24" s="175">
        <v>0</v>
      </c>
      <c r="F24" s="175">
        <v>0</v>
      </c>
      <c r="G24" s="175">
        <f t="shared" si="0"/>
        <v>0</v>
      </c>
      <c r="H24" s="175"/>
      <c r="I24" s="175">
        <v>0</v>
      </c>
      <c r="J24" s="175">
        <v>0</v>
      </c>
      <c r="K24" s="175">
        <f t="shared" si="1"/>
        <v>0</v>
      </c>
      <c r="L24" s="23"/>
      <c r="M24" s="23"/>
      <c r="N24" s="24"/>
      <c r="O24" s="24"/>
      <c r="P24" s="24"/>
      <c r="Q24" s="24"/>
      <c r="R24" s="24"/>
      <c r="S24" s="24"/>
      <c r="T24" s="24"/>
      <c r="U24" s="24"/>
      <c r="V24" s="24"/>
      <c r="W24" s="24"/>
      <c r="X24" s="24"/>
      <c r="Y24" s="24"/>
      <c r="Z24" s="24"/>
      <c r="AA24" s="24"/>
      <c r="AB24" s="24"/>
      <c r="AC24" s="24"/>
    </row>
    <row r="25" spans="2:29" s="3" customFormat="1" ht="15">
      <c r="B25" s="176" t="s">
        <v>36</v>
      </c>
      <c r="C25" s="3" t="s">
        <v>347</v>
      </c>
      <c r="D25" s="4"/>
      <c r="E25" s="175">
        <v>0</v>
      </c>
      <c r="F25" s="175">
        <v>0</v>
      </c>
      <c r="G25" s="175">
        <f t="shared" si="0"/>
        <v>0</v>
      </c>
      <c r="H25" s="175"/>
      <c r="I25" s="175">
        <v>0</v>
      </c>
      <c r="J25" s="175">
        <v>0</v>
      </c>
      <c r="K25" s="175">
        <f t="shared" si="1"/>
        <v>0</v>
      </c>
      <c r="L25" s="23"/>
      <c r="M25" s="23"/>
      <c r="N25" s="24"/>
      <c r="O25" s="24"/>
      <c r="P25" s="24"/>
      <c r="Q25" s="24"/>
      <c r="R25" s="24"/>
      <c r="S25" s="24"/>
      <c r="T25" s="24"/>
      <c r="U25" s="24"/>
      <c r="V25" s="24"/>
      <c r="W25" s="24"/>
      <c r="X25" s="24"/>
      <c r="Y25" s="24"/>
      <c r="Z25" s="24"/>
      <c r="AA25" s="24"/>
      <c r="AB25" s="24"/>
      <c r="AC25" s="24"/>
    </row>
    <row r="26" spans="2:29" s="3" customFormat="1" ht="15">
      <c r="B26" s="176" t="s">
        <v>67</v>
      </c>
      <c r="C26" s="3" t="s">
        <v>348</v>
      </c>
      <c r="D26" s="4"/>
      <c r="E26" s="175">
        <v>0</v>
      </c>
      <c r="F26" s="175">
        <v>11917</v>
      </c>
      <c r="G26" s="175">
        <f t="shared" si="0"/>
        <v>11917</v>
      </c>
      <c r="H26" s="175"/>
      <c r="I26" s="175">
        <v>0</v>
      </c>
      <c r="J26" s="175">
        <v>24353</v>
      </c>
      <c r="K26" s="175">
        <f t="shared" si="1"/>
        <v>24353</v>
      </c>
      <c r="L26" s="23"/>
      <c r="M26" s="23"/>
      <c r="N26" s="24"/>
      <c r="O26" s="24"/>
      <c r="P26" s="24"/>
      <c r="Q26" s="24"/>
      <c r="R26" s="24"/>
      <c r="S26" s="24"/>
      <c r="T26" s="24"/>
      <c r="U26" s="24"/>
      <c r="V26" s="24"/>
      <c r="W26" s="24"/>
      <c r="X26" s="24"/>
      <c r="Y26" s="24"/>
      <c r="Z26" s="24"/>
      <c r="AA26" s="24"/>
      <c r="AB26" s="24"/>
      <c r="AC26" s="24"/>
    </row>
    <row r="27" spans="2:29" s="3" customFormat="1" ht="15">
      <c r="B27" s="176" t="s">
        <v>147</v>
      </c>
      <c r="C27" s="3" t="s">
        <v>349</v>
      </c>
      <c r="D27" s="4"/>
      <c r="E27" s="175">
        <v>9358</v>
      </c>
      <c r="F27" s="175">
        <v>4836077</v>
      </c>
      <c r="G27" s="175">
        <f t="shared" si="0"/>
        <v>4845435</v>
      </c>
      <c r="H27" s="175"/>
      <c r="I27" s="175">
        <v>14645</v>
      </c>
      <c r="J27" s="175">
        <v>5734646</v>
      </c>
      <c r="K27" s="175">
        <f t="shared" si="1"/>
        <v>5749291</v>
      </c>
      <c r="L27" s="23"/>
      <c r="M27" s="23"/>
      <c r="N27" s="24"/>
      <c r="O27" s="24"/>
      <c r="P27" s="24"/>
      <c r="Q27" s="24"/>
      <c r="R27" s="24"/>
      <c r="S27" s="24"/>
      <c r="T27" s="24"/>
      <c r="U27" s="24"/>
      <c r="V27" s="24"/>
      <c r="W27" s="24"/>
      <c r="X27" s="24"/>
      <c r="Y27" s="24"/>
      <c r="Z27" s="24"/>
      <c r="AA27" s="24"/>
      <c r="AB27" s="24"/>
      <c r="AC27" s="24"/>
    </row>
    <row r="28" spans="2:29" s="3" customFormat="1" ht="15">
      <c r="B28" s="176" t="s">
        <v>148</v>
      </c>
      <c r="C28" s="3" t="s">
        <v>350</v>
      </c>
      <c r="D28" s="4"/>
      <c r="E28" s="175">
        <v>2764973</v>
      </c>
      <c r="F28" s="175">
        <v>8324</v>
      </c>
      <c r="G28" s="175">
        <f t="shared" si="0"/>
        <v>2773297</v>
      </c>
      <c r="H28" s="175"/>
      <c r="I28" s="175">
        <v>2798270</v>
      </c>
      <c r="J28" s="175">
        <v>7711</v>
      </c>
      <c r="K28" s="175">
        <f t="shared" si="1"/>
        <v>2805981</v>
      </c>
      <c r="L28" s="23"/>
      <c r="M28" s="23"/>
      <c r="N28" s="24"/>
      <c r="O28" s="24"/>
      <c r="P28" s="24"/>
      <c r="Q28" s="24"/>
      <c r="R28" s="24"/>
      <c r="S28" s="24"/>
      <c r="T28" s="24"/>
      <c r="U28" s="24"/>
      <c r="V28" s="24"/>
      <c r="W28" s="24"/>
      <c r="X28" s="24"/>
      <c r="Y28" s="24"/>
      <c r="Z28" s="24"/>
      <c r="AA28" s="24"/>
      <c r="AB28" s="24"/>
      <c r="AC28" s="24"/>
    </row>
    <row r="29" spans="1:29" s="3" customFormat="1" ht="15.75">
      <c r="A29" s="5"/>
      <c r="B29" s="5" t="s">
        <v>5</v>
      </c>
      <c r="C29" s="5" t="s">
        <v>351</v>
      </c>
      <c r="D29" s="174" t="s">
        <v>568</v>
      </c>
      <c r="E29" s="177">
        <f>E30+E44</f>
        <v>47452170</v>
      </c>
      <c r="F29" s="177">
        <f>F30+F44</f>
        <v>14194223</v>
      </c>
      <c r="G29" s="173">
        <f t="shared" si="0"/>
        <v>61646393</v>
      </c>
      <c r="H29" s="173"/>
      <c r="I29" s="177">
        <f>I30+I44</f>
        <v>42300534</v>
      </c>
      <c r="J29" s="177">
        <f>J30+J44</f>
        <v>12166965</v>
      </c>
      <c r="K29" s="173">
        <f t="shared" si="1"/>
        <v>54467499</v>
      </c>
      <c r="L29" s="23"/>
      <c r="M29" s="23"/>
      <c r="N29" s="24"/>
      <c r="O29" s="24"/>
      <c r="P29" s="24"/>
      <c r="Q29" s="24"/>
      <c r="R29" s="24"/>
      <c r="S29" s="24"/>
      <c r="T29" s="24"/>
      <c r="U29" s="24"/>
      <c r="V29" s="24"/>
      <c r="W29" s="24"/>
      <c r="X29" s="24"/>
      <c r="Y29" s="24"/>
      <c r="Z29" s="24"/>
      <c r="AA29" s="24"/>
      <c r="AB29" s="24"/>
      <c r="AC29" s="24"/>
    </row>
    <row r="30" spans="2:29" s="3" customFormat="1" ht="15">
      <c r="B30" s="176" t="s">
        <v>6</v>
      </c>
      <c r="C30" s="3" t="s">
        <v>352</v>
      </c>
      <c r="D30" s="4"/>
      <c r="E30" s="175">
        <f>SUM(E31:E43)</f>
        <v>46479520</v>
      </c>
      <c r="F30" s="175">
        <f>SUM(F31:F43)</f>
        <v>13902735</v>
      </c>
      <c r="G30" s="175">
        <f t="shared" si="0"/>
        <v>60382255</v>
      </c>
      <c r="H30" s="175"/>
      <c r="I30" s="175">
        <f>SUM(I31:I43)</f>
        <v>41404186</v>
      </c>
      <c r="J30" s="175">
        <f>SUM(J31:J43)</f>
        <v>11705009</v>
      </c>
      <c r="K30" s="175">
        <f t="shared" si="1"/>
        <v>53109195</v>
      </c>
      <c r="L30" s="23"/>
      <c r="M30" s="23"/>
      <c r="N30" s="24"/>
      <c r="O30" s="24"/>
      <c r="P30" s="24"/>
      <c r="Q30" s="24"/>
      <c r="R30" s="24"/>
      <c r="S30" s="24"/>
      <c r="T30" s="24"/>
      <c r="U30" s="24"/>
      <c r="V30" s="24"/>
      <c r="W30" s="24"/>
      <c r="X30" s="24"/>
      <c r="Y30" s="24"/>
      <c r="Z30" s="24"/>
      <c r="AA30" s="24"/>
      <c r="AB30" s="24"/>
      <c r="AC30" s="24"/>
    </row>
    <row r="31" spans="2:29" s="3" customFormat="1" ht="15">
      <c r="B31" s="176" t="s">
        <v>7</v>
      </c>
      <c r="C31" s="3" t="s">
        <v>353</v>
      </c>
      <c r="D31" s="4"/>
      <c r="E31" s="175">
        <v>9455859</v>
      </c>
      <c r="F31" s="175">
        <v>12079138</v>
      </c>
      <c r="G31" s="175">
        <f t="shared" si="0"/>
        <v>21534997</v>
      </c>
      <c r="H31" s="175"/>
      <c r="I31" s="175">
        <v>6589831</v>
      </c>
      <c r="J31" s="175">
        <v>8568468</v>
      </c>
      <c r="K31" s="175">
        <f t="shared" si="1"/>
        <v>15158299</v>
      </c>
      <c r="L31" s="23"/>
      <c r="M31" s="23"/>
      <c r="N31" s="24"/>
      <c r="O31" s="24"/>
      <c r="P31" s="24"/>
      <c r="Q31" s="24"/>
      <c r="R31" s="24"/>
      <c r="S31" s="24"/>
      <c r="T31" s="24"/>
      <c r="U31" s="24"/>
      <c r="V31" s="24"/>
      <c r="W31" s="24"/>
      <c r="X31" s="24"/>
      <c r="Y31" s="24"/>
      <c r="Z31" s="24"/>
      <c r="AA31" s="24"/>
      <c r="AB31" s="24"/>
      <c r="AC31" s="24"/>
    </row>
    <row r="32" spans="2:29" s="3" customFormat="1" ht="15">
      <c r="B32" s="176" t="s">
        <v>8</v>
      </c>
      <c r="C32" s="3" t="s">
        <v>354</v>
      </c>
      <c r="D32" s="4"/>
      <c r="E32" s="175">
        <v>0</v>
      </c>
      <c r="F32" s="175">
        <v>0</v>
      </c>
      <c r="G32" s="175">
        <f t="shared" si="0"/>
        <v>0</v>
      </c>
      <c r="H32" s="175"/>
      <c r="I32" s="175">
        <v>0</v>
      </c>
      <c r="J32" s="175">
        <v>0</v>
      </c>
      <c r="K32" s="175">
        <f t="shared" si="1"/>
        <v>0</v>
      </c>
      <c r="L32" s="23"/>
      <c r="M32" s="23"/>
      <c r="N32" s="24"/>
      <c r="O32" s="24"/>
      <c r="P32" s="24"/>
      <c r="Q32" s="24"/>
      <c r="R32" s="24"/>
      <c r="S32" s="24"/>
      <c r="T32" s="24"/>
      <c r="U32" s="24"/>
      <c r="V32" s="24"/>
      <c r="W32" s="24"/>
      <c r="X32" s="24"/>
      <c r="Y32" s="24"/>
      <c r="Z32" s="24"/>
      <c r="AA32" s="24"/>
      <c r="AB32" s="24"/>
      <c r="AC32" s="24"/>
    </row>
    <row r="33" spans="2:29" s="3" customFormat="1" ht="15">
      <c r="B33" s="176" t="s">
        <v>9</v>
      </c>
      <c r="C33" s="3" t="s">
        <v>355</v>
      </c>
      <c r="D33" s="4"/>
      <c r="E33" s="175">
        <v>0</v>
      </c>
      <c r="F33" s="175">
        <v>0</v>
      </c>
      <c r="G33" s="175">
        <f t="shared" si="0"/>
        <v>0</v>
      </c>
      <c r="H33" s="175"/>
      <c r="I33" s="175">
        <v>0</v>
      </c>
      <c r="J33" s="175">
        <v>0</v>
      </c>
      <c r="K33" s="175">
        <f t="shared" si="1"/>
        <v>0</v>
      </c>
      <c r="L33" s="23"/>
      <c r="M33" s="23"/>
      <c r="N33" s="24"/>
      <c r="O33" s="24"/>
      <c r="P33" s="24"/>
      <c r="Q33" s="24"/>
      <c r="R33" s="24"/>
      <c r="S33" s="24"/>
      <c r="T33" s="24"/>
      <c r="U33" s="24"/>
      <c r="V33" s="24"/>
      <c r="W33" s="24"/>
      <c r="X33" s="24"/>
      <c r="Y33" s="24"/>
      <c r="Z33" s="24"/>
      <c r="AA33" s="24"/>
      <c r="AB33" s="24"/>
      <c r="AC33" s="24"/>
    </row>
    <row r="34" spans="2:29" s="3" customFormat="1" ht="15">
      <c r="B34" s="176" t="s">
        <v>149</v>
      </c>
      <c r="C34" s="3" t="s">
        <v>356</v>
      </c>
      <c r="D34" s="4"/>
      <c r="E34" s="175">
        <v>8135462</v>
      </c>
      <c r="F34" s="175">
        <v>1821110</v>
      </c>
      <c r="G34" s="175">
        <f t="shared" si="0"/>
        <v>9956572</v>
      </c>
      <c r="H34" s="175"/>
      <c r="I34" s="175">
        <v>8203743</v>
      </c>
      <c r="J34" s="175">
        <v>3134146</v>
      </c>
      <c r="K34" s="175">
        <f t="shared" si="1"/>
        <v>11337889</v>
      </c>
      <c r="L34" s="23"/>
      <c r="M34" s="23"/>
      <c r="N34" s="24"/>
      <c r="O34" s="24"/>
      <c r="P34" s="24"/>
      <c r="Q34" s="24"/>
      <c r="R34" s="24"/>
      <c r="S34" s="24"/>
      <c r="T34" s="24"/>
      <c r="U34" s="24"/>
      <c r="V34" s="24"/>
      <c r="W34" s="24"/>
      <c r="X34" s="24"/>
      <c r="Y34" s="24"/>
      <c r="Z34" s="24"/>
      <c r="AA34" s="24"/>
      <c r="AB34" s="24"/>
      <c r="AC34" s="24"/>
    </row>
    <row r="35" spans="2:29" s="3" customFormat="1" ht="15">
      <c r="B35" s="176" t="s">
        <v>150</v>
      </c>
      <c r="C35" s="3" t="s">
        <v>357</v>
      </c>
      <c r="D35" s="4"/>
      <c r="E35" s="175">
        <v>0</v>
      </c>
      <c r="F35" s="175">
        <v>0</v>
      </c>
      <c r="G35" s="175">
        <f t="shared" si="0"/>
        <v>0</v>
      </c>
      <c r="H35" s="175"/>
      <c r="I35" s="175">
        <v>0</v>
      </c>
      <c r="J35" s="175">
        <v>0</v>
      </c>
      <c r="K35" s="175">
        <f t="shared" si="1"/>
        <v>0</v>
      </c>
      <c r="L35" s="23"/>
      <c r="M35" s="23"/>
      <c r="N35" s="24"/>
      <c r="O35" s="24"/>
      <c r="P35" s="24"/>
      <c r="Q35" s="24"/>
      <c r="R35" s="24"/>
      <c r="S35" s="24"/>
      <c r="T35" s="24"/>
      <c r="U35" s="24"/>
      <c r="V35" s="24"/>
      <c r="W35" s="24"/>
      <c r="X35" s="24"/>
      <c r="Y35" s="24"/>
      <c r="Z35" s="24"/>
      <c r="AA35" s="24"/>
      <c r="AB35" s="24"/>
      <c r="AC35" s="24"/>
    </row>
    <row r="36" spans="2:29" s="3" customFormat="1" ht="15">
      <c r="B36" s="176" t="s">
        <v>151</v>
      </c>
      <c r="C36" s="3" t="s">
        <v>358</v>
      </c>
      <c r="D36" s="4"/>
      <c r="E36" s="175">
        <v>0</v>
      </c>
      <c r="F36" s="175">
        <v>0</v>
      </c>
      <c r="G36" s="175">
        <f t="shared" si="0"/>
        <v>0</v>
      </c>
      <c r="H36" s="175"/>
      <c r="I36" s="175">
        <v>0</v>
      </c>
      <c r="J36" s="175">
        <v>0</v>
      </c>
      <c r="K36" s="175">
        <f t="shared" si="1"/>
        <v>0</v>
      </c>
      <c r="L36" s="23"/>
      <c r="M36" s="23"/>
      <c r="N36" s="24"/>
      <c r="O36" s="24"/>
      <c r="P36" s="24"/>
      <c r="Q36" s="24"/>
      <c r="R36" s="24"/>
      <c r="S36" s="24"/>
      <c r="T36" s="24"/>
      <c r="U36" s="24"/>
      <c r="V36" s="24"/>
      <c r="W36" s="24"/>
      <c r="X36" s="24"/>
      <c r="Y36" s="24"/>
      <c r="Z36" s="24"/>
      <c r="AA36" s="24"/>
      <c r="AB36" s="24"/>
      <c r="AC36" s="24"/>
    </row>
    <row r="37" spans="2:29" s="3" customFormat="1" ht="15">
      <c r="B37" s="176" t="s">
        <v>152</v>
      </c>
      <c r="C37" s="3" t="s">
        <v>359</v>
      </c>
      <c r="D37" s="4"/>
      <c r="E37" s="175">
        <v>2639705</v>
      </c>
      <c r="F37" s="175">
        <v>0</v>
      </c>
      <c r="G37" s="175">
        <f t="shared" si="0"/>
        <v>2639705</v>
      </c>
      <c r="H37" s="175"/>
      <c r="I37" s="175">
        <v>2514769</v>
      </c>
      <c r="J37" s="175">
        <v>0</v>
      </c>
      <c r="K37" s="175">
        <f t="shared" si="1"/>
        <v>2514769</v>
      </c>
      <c r="L37" s="23"/>
      <c r="M37" s="23"/>
      <c r="N37" s="24"/>
      <c r="O37" s="24"/>
      <c r="P37" s="24"/>
      <c r="Q37" s="24"/>
      <c r="R37" s="24"/>
      <c r="S37" s="24"/>
      <c r="T37" s="24"/>
      <c r="U37" s="24"/>
      <c r="V37" s="24"/>
      <c r="W37" s="24"/>
      <c r="X37" s="24"/>
      <c r="Y37" s="24"/>
      <c r="Z37" s="24"/>
      <c r="AA37" s="24"/>
      <c r="AB37" s="24"/>
      <c r="AC37" s="24"/>
    </row>
    <row r="38" spans="2:29" s="3" customFormat="1" ht="15">
      <c r="B38" s="176" t="s">
        <v>153</v>
      </c>
      <c r="C38" s="3" t="s">
        <v>360</v>
      </c>
      <c r="D38" s="4"/>
      <c r="E38" s="175">
        <v>4367</v>
      </c>
      <c r="F38" s="175">
        <v>0</v>
      </c>
      <c r="G38" s="175">
        <f t="shared" si="0"/>
        <v>4367</v>
      </c>
      <c r="H38" s="175"/>
      <c r="I38" s="175">
        <v>3693</v>
      </c>
      <c r="J38" s="175">
        <v>0</v>
      </c>
      <c r="K38" s="175">
        <f t="shared" si="1"/>
        <v>3693</v>
      </c>
      <c r="L38" s="23"/>
      <c r="M38" s="23"/>
      <c r="N38" s="24"/>
      <c r="O38" s="24"/>
      <c r="P38" s="24"/>
      <c r="Q38" s="24"/>
      <c r="R38" s="24"/>
      <c r="S38" s="24"/>
      <c r="T38" s="24"/>
      <c r="U38" s="24"/>
      <c r="V38" s="24"/>
      <c r="W38" s="24"/>
      <c r="X38" s="24"/>
      <c r="Y38" s="24"/>
      <c r="Z38" s="24"/>
      <c r="AA38" s="24"/>
      <c r="AB38" s="24"/>
      <c r="AC38" s="24"/>
    </row>
    <row r="39" spans="2:29" s="3" customFormat="1" ht="15">
      <c r="B39" s="176" t="s">
        <v>154</v>
      </c>
      <c r="C39" s="3" t="s">
        <v>361</v>
      </c>
      <c r="D39" s="4"/>
      <c r="E39" s="175">
        <v>21464861</v>
      </c>
      <c r="F39" s="175">
        <v>0</v>
      </c>
      <c r="G39" s="175">
        <f t="shared" si="0"/>
        <v>21464861</v>
      </c>
      <c r="H39" s="175"/>
      <c r="I39" s="175">
        <v>19788847</v>
      </c>
      <c r="J39" s="175">
        <v>0</v>
      </c>
      <c r="K39" s="175">
        <f t="shared" si="1"/>
        <v>19788847</v>
      </c>
      <c r="L39" s="23"/>
      <c r="M39" s="23"/>
      <c r="N39" s="24"/>
      <c r="O39" s="24"/>
      <c r="P39" s="24"/>
      <c r="Q39" s="24"/>
      <c r="R39" s="24"/>
      <c r="S39" s="24"/>
      <c r="T39" s="24"/>
      <c r="U39" s="24"/>
      <c r="V39" s="24"/>
      <c r="W39" s="24"/>
      <c r="X39" s="24"/>
      <c r="Y39" s="24"/>
      <c r="Z39" s="24"/>
      <c r="AA39" s="24"/>
      <c r="AB39" s="24"/>
      <c r="AC39" s="24"/>
    </row>
    <row r="40" spans="2:29" s="3" customFormat="1" ht="15">
      <c r="B40" s="176" t="s">
        <v>155</v>
      </c>
      <c r="C40" s="3" t="s">
        <v>362</v>
      </c>
      <c r="D40" s="4"/>
      <c r="E40" s="175">
        <v>79999</v>
      </c>
      <c r="F40" s="175">
        <v>0</v>
      </c>
      <c r="G40" s="175">
        <f t="shared" si="0"/>
        <v>79999</v>
      </c>
      <c r="H40" s="175"/>
      <c r="I40" s="175">
        <v>82378</v>
      </c>
      <c r="J40" s="175">
        <v>0</v>
      </c>
      <c r="K40" s="175">
        <f t="shared" si="1"/>
        <v>82378</v>
      </c>
      <c r="L40" s="23"/>
      <c r="M40" s="23"/>
      <c r="N40" s="24"/>
      <c r="O40" s="24"/>
      <c r="P40" s="24"/>
      <c r="Q40" s="24"/>
      <c r="R40" s="24"/>
      <c r="S40" s="24"/>
      <c r="T40" s="24"/>
      <c r="U40" s="24"/>
      <c r="V40" s="24"/>
      <c r="W40" s="24"/>
      <c r="X40" s="24"/>
      <c r="Y40" s="24"/>
      <c r="Z40" s="24"/>
      <c r="AA40" s="24"/>
      <c r="AB40" s="24"/>
      <c r="AC40" s="24"/>
    </row>
    <row r="41" spans="2:29" s="3" customFormat="1" ht="15">
      <c r="B41" s="176" t="s">
        <v>156</v>
      </c>
      <c r="C41" s="3" t="s">
        <v>363</v>
      </c>
      <c r="D41" s="4"/>
      <c r="E41" s="175">
        <v>0</v>
      </c>
      <c r="F41" s="175">
        <v>0</v>
      </c>
      <c r="G41" s="175">
        <f t="shared" si="0"/>
        <v>0</v>
      </c>
      <c r="H41" s="175"/>
      <c r="I41" s="175">
        <v>0</v>
      </c>
      <c r="J41" s="175">
        <v>0</v>
      </c>
      <c r="K41" s="175">
        <f t="shared" si="1"/>
        <v>0</v>
      </c>
      <c r="L41" s="23"/>
      <c r="M41" s="23"/>
      <c r="N41" s="24"/>
      <c r="O41" s="24"/>
      <c r="P41" s="24"/>
      <c r="Q41" s="24"/>
      <c r="R41" s="24"/>
      <c r="S41" s="24"/>
      <c r="T41" s="24"/>
      <c r="U41" s="24"/>
      <c r="V41" s="24"/>
      <c r="W41" s="24"/>
      <c r="X41" s="24"/>
      <c r="Y41" s="24"/>
      <c r="Z41" s="24"/>
      <c r="AA41" s="24"/>
      <c r="AB41" s="24"/>
      <c r="AC41" s="24"/>
    </row>
    <row r="42" spans="2:29" s="3" customFormat="1" ht="15">
      <c r="B42" s="176" t="s">
        <v>157</v>
      </c>
      <c r="C42" s="3" t="s">
        <v>364</v>
      </c>
      <c r="D42" s="4"/>
      <c r="E42" s="175">
        <v>0</v>
      </c>
      <c r="F42" s="175">
        <v>0</v>
      </c>
      <c r="G42" s="175">
        <f t="shared" si="0"/>
        <v>0</v>
      </c>
      <c r="H42" s="175"/>
      <c r="I42" s="175">
        <v>0</v>
      </c>
      <c r="J42" s="175">
        <v>0</v>
      </c>
      <c r="K42" s="175">
        <f t="shared" si="1"/>
        <v>0</v>
      </c>
      <c r="L42" s="23"/>
      <c r="M42" s="23"/>
      <c r="N42" s="24"/>
      <c r="O42" s="24"/>
      <c r="P42" s="24"/>
      <c r="Q42" s="24"/>
      <c r="R42" s="24"/>
      <c r="S42" s="24"/>
      <c r="T42" s="24"/>
      <c r="U42" s="24"/>
      <c r="V42" s="24"/>
      <c r="W42" s="24"/>
      <c r="X42" s="24"/>
      <c r="Y42" s="24"/>
      <c r="Z42" s="24"/>
      <c r="AA42" s="24"/>
      <c r="AB42" s="24"/>
      <c r="AC42" s="24"/>
    </row>
    <row r="43" spans="2:29" s="3" customFormat="1" ht="15">
      <c r="B43" s="176" t="s">
        <v>158</v>
      </c>
      <c r="C43" s="3" t="s">
        <v>365</v>
      </c>
      <c r="D43" s="4"/>
      <c r="E43" s="175">
        <v>4699267</v>
      </c>
      <c r="F43" s="175">
        <v>2487</v>
      </c>
      <c r="G43" s="175">
        <f t="shared" si="0"/>
        <v>4701754</v>
      </c>
      <c r="H43" s="175"/>
      <c r="I43" s="175">
        <v>4220925</v>
      </c>
      <c r="J43" s="175">
        <v>2395</v>
      </c>
      <c r="K43" s="175">
        <f t="shared" si="1"/>
        <v>4223320</v>
      </c>
      <c r="L43" s="23"/>
      <c r="M43" s="23"/>
      <c r="N43" s="24"/>
      <c r="O43" s="24"/>
      <c r="P43" s="24"/>
      <c r="Q43" s="24"/>
      <c r="R43" s="24"/>
      <c r="S43" s="24"/>
      <c r="T43" s="24"/>
      <c r="U43" s="24"/>
      <c r="V43" s="24"/>
      <c r="W43" s="24"/>
      <c r="X43" s="24"/>
      <c r="Y43" s="24"/>
      <c r="Z43" s="24"/>
      <c r="AA43" s="24"/>
      <c r="AB43" s="24"/>
      <c r="AC43" s="24"/>
    </row>
    <row r="44" spans="2:29" s="3" customFormat="1" ht="15">
      <c r="B44" s="176" t="s">
        <v>10</v>
      </c>
      <c r="C44" s="3" t="s">
        <v>366</v>
      </c>
      <c r="D44" s="4"/>
      <c r="E44" s="175">
        <f>E45+E46</f>
        <v>972650</v>
      </c>
      <c r="F44" s="175">
        <f>F45+F46</f>
        <v>291488</v>
      </c>
      <c r="G44" s="175">
        <f t="shared" si="0"/>
        <v>1264138</v>
      </c>
      <c r="H44" s="175"/>
      <c r="I44" s="175">
        <f>I45+I46</f>
        <v>896348</v>
      </c>
      <c r="J44" s="175">
        <f>J45+J46</f>
        <v>461956</v>
      </c>
      <c r="K44" s="175">
        <f t="shared" si="1"/>
        <v>1358304</v>
      </c>
      <c r="L44" s="23"/>
      <c r="M44" s="23"/>
      <c r="N44" s="24"/>
      <c r="O44" s="24"/>
      <c r="P44" s="24"/>
      <c r="Q44" s="24"/>
      <c r="R44" s="24"/>
      <c r="S44" s="24"/>
      <c r="T44" s="24"/>
      <c r="U44" s="24"/>
      <c r="V44" s="24"/>
      <c r="W44" s="24"/>
      <c r="X44" s="24"/>
      <c r="Y44" s="24"/>
      <c r="Z44" s="24"/>
      <c r="AA44" s="24"/>
      <c r="AB44" s="24"/>
      <c r="AC44" s="24"/>
    </row>
    <row r="45" spans="2:29" s="3" customFormat="1" ht="15">
      <c r="B45" s="176" t="s">
        <v>104</v>
      </c>
      <c r="C45" s="3" t="s">
        <v>367</v>
      </c>
      <c r="D45" s="4"/>
      <c r="E45" s="175">
        <v>899888</v>
      </c>
      <c r="F45" s="175">
        <v>0</v>
      </c>
      <c r="G45" s="175">
        <f t="shared" si="0"/>
        <v>899888</v>
      </c>
      <c r="H45" s="175"/>
      <c r="I45" s="175">
        <v>837281</v>
      </c>
      <c r="J45" s="175">
        <v>0</v>
      </c>
      <c r="K45" s="175">
        <f t="shared" si="1"/>
        <v>837281</v>
      </c>
      <c r="L45" s="23"/>
      <c r="M45" s="23"/>
      <c r="N45" s="24"/>
      <c r="O45" s="24"/>
      <c r="P45" s="24"/>
      <c r="Q45" s="24"/>
      <c r="R45" s="24"/>
      <c r="S45" s="24"/>
      <c r="T45" s="24"/>
      <c r="U45" s="24"/>
      <c r="V45" s="24"/>
      <c r="W45" s="24"/>
      <c r="X45" s="24"/>
      <c r="Y45" s="24"/>
      <c r="Z45" s="24"/>
      <c r="AA45" s="24"/>
      <c r="AB45" s="24"/>
      <c r="AC45" s="24"/>
    </row>
    <row r="46" spans="2:29" s="3" customFormat="1" ht="15">
      <c r="B46" s="176" t="s">
        <v>105</v>
      </c>
      <c r="C46" s="3" t="s">
        <v>368</v>
      </c>
      <c r="D46" s="4"/>
      <c r="E46" s="175">
        <v>72762</v>
      </c>
      <c r="F46" s="175">
        <v>291488</v>
      </c>
      <c r="G46" s="175">
        <f t="shared" si="0"/>
        <v>364250</v>
      </c>
      <c r="H46" s="175"/>
      <c r="I46" s="175">
        <v>59067</v>
      </c>
      <c r="J46" s="175">
        <v>461956</v>
      </c>
      <c r="K46" s="175">
        <f t="shared" si="1"/>
        <v>521023</v>
      </c>
      <c r="L46" s="23"/>
      <c r="M46" s="23"/>
      <c r="N46" s="24"/>
      <c r="O46" s="24"/>
      <c r="P46" s="24"/>
      <c r="Q46" s="24"/>
      <c r="R46" s="24"/>
      <c r="S46" s="24"/>
      <c r="T46" s="24"/>
      <c r="U46" s="24"/>
      <c r="V46" s="24"/>
      <c r="W46" s="24"/>
      <c r="X46" s="24"/>
      <c r="Y46" s="24"/>
      <c r="Z46" s="24"/>
      <c r="AA46" s="24"/>
      <c r="AB46" s="24"/>
      <c r="AC46" s="24"/>
    </row>
    <row r="47" spans="1:29" s="3" customFormat="1" ht="15.75">
      <c r="A47" s="5"/>
      <c r="B47" s="5" t="s">
        <v>12</v>
      </c>
      <c r="C47" s="5" t="s">
        <v>369</v>
      </c>
      <c r="D47" s="174"/>
      <c r="E47" s="177">
        <f>E48+E52</f>
        <v>105634206</v>
      </c>
      <c r="F47" s="177">
        <f>F48+F52</f>
        <v>423033701</v>
      </c>
      <c r="G47" s="173">
        <f t="shared" si="0"/>
        <v>528667907</v>
      </c>
      <c r="H47" s="173"/>
      <c r="I47" s="177">
        <f>I48+I52</f>
        <v>152654725</v>
      </c>
      <c r="J47" s="177">
        <f>J48+J52</f>
        <v>461079259</v>
      </c>
      <c r="K47" s="173">
        <f t="shared" si="1"/>
        <v>613733984</v>
      </c>
      <c r="L47" s="23"/>
      <c r="M47" s="23"/>
      <c r="N47" s="24"/>
      <c r="O47" s="24"/>
      <c r="P47" s="24"/>
      <c r="Q47" s="24"/>
      <c r="R47" s="24"/>
      <c r="S47" s="24"/>
      <c r="T47" s="24"/>
      <c r="U47" s="24"/>
      <c r="V47" s="24"/>
      <c r="W47" s="24"/>
      <c r="X47" s="24"/>
      <c r="Y47" s="24"/>
      <c r="Z47" s="24"/>
      <c r="AA47" s="24"/>
      <c r="AB47" s="24"/>
      <c r="AC47" s="24"/>
    </row>
    <row r="48" spans="2:29" s="3" customFormat="1" ht="15">
      <c r="B48" s="3" t="s">
        <v>52</v>
      </c>
      <c r="C48" s="3" t="s">
        <v>370</v>
      </c>
      <c r="D48" s="4"/>
      <c r="E48" s="175">
        <f>SUM(E49:E51)</f>
        <v>14843461</v>
      </c>
      <c r="F48" s="175">
        <f>SUM(F49:F51)</f>
        <v>51465534</v>
      </c>
      <c r="G48" s="175">
        <f t="shared" si="0"/>
        <v>66308995</v>
      </c>
      <c r="H48" s="175"/>
      <c r="I48" s="175">
        <f>SUM(I49:I51)</f>
        <v>16237238</v>
      </c>
      <c r="J48" s="175">
        <f>SUM(J49:J51)</f>
        <v>45937006</v>
      </c>
      <c r="K48" s="175">
        <f t="shared" si="1"/>
        <v>62174244</v>
      </c>
      <c r="L48" s="23"/>
      <c r="M48" s="23"/>
      <c r="N48" s="24"/>
      <c r="O48" s="24"/>
      <c r="P48" s="24"/>
      <c r="Q48" s="24"/>
      <c r="R48" s="24"/>
      <c r="S48" s="24"/>
      <c r="T48" s="24"/>
      <c r="U48" s="24"/>
      <c r="V48" s="24"/>
      <c r="W48" s="24"/>
      <c r="X48" s="24"/>
      <c r="Y48" s="24"/>
      <c r="Z48" s="24"/>
      <c r="AA48" s="24"/>
      <c r="AB48" s="24"/>
      <c r="AC48" s="24"/>
    </row>
    <row r="49" spans="2:29" s="3" customFormat="1" ht="15">
      <c r="B49" s="3" t="s">
        <v>53</v>
      </c>
      <c r="C49" s="3" t="s">
        <v>371</v>
      </c>
      <c r="D49" s="4"/>
      <c r="E49" s="175">
        <v>5066223</v>
      </c>
      <c r="F49" s="175">
        <v>23749000</v>
      </c>
      <c r="G49" s="175">
        <f t="shared" si="0"/>
        <v>28815223</v>
      </c>
      <c r="H49" s="175"/>
      <c r="I49" s="175">
        <v>4768063</v>
      </c>
      <c r="J49" s="175">
        <v>16510663</v>
      </c>
      <c r="K49" s="175">
        <f t="shared" si="1"/>
        <v>21278726</v>
      </c>
      <c r="L49" s="23"/>
      <c r="M49" s="23"/>
      <c r="N49" s="24"/>
      <c r="O49" s="24"/>
      <c r="P49" s="24"/>
      <c r="Q49" s="24"/>
      <c r="R49" s="24"/>
      <c r="S49" s="24"/>
      <c r="T49" s="24"/>
      <c r="U49" s="24"/>
      <c r="V49" s="24"/>
      <c r="W49" s="24"/>
      <c r="X49" s="24"/>
      <c r="Y49" s="24"/>
      <c r="Z49" s="24"/>
      <c r="AA49" s="24"/>
      <c r="AB49" s="24"/>
      <c r="AC49" s="24"/>
    </row>
    <row r="50" spans="2:29" s="3" customFormat="1" ht="15">
      <c r="B50" s="3" t="s">
        <v>54</v>
      </c>
      <c r="C50" s="3" t="s">
        <v>372</v>
      </c>
      <c r="D50" s="4"/>
      <c r="E50" s="175">
        <v>9777238</v>
      </c>
      <c r="F50" s="175">
        <v>27716534</v>
      </c>
      <c r="G50" s="175">
        <f t="shared" si="0"/>
        <v>37493772</v>
      </c>
      <c r="H50" s="175"/>
      <c r="I50" s="175">
        <v>11469175</v>
      </c>
      <c r="J50" s="175">
        <v>29426343</v>
      </c>
      <c r="K50" s="175">
        <f t="shared" si="1"/>
        <v>40895518</v>
      </c>
      <c r="L50" s="23"/>
      <c r="M50" s="23"/>
      <c r="N50" s="24"/>
      <c r="O50" s="24"/>
      <c r="P50" s="24"/>
      <c r="Q50" s="24"/>
      <c r="R50" s="24"/>
      <c r="S50" s="24"/>
      <c r="T50" s="24"/>
      <c r="U50" s="24"/>
      <c r="V50" s="24"/>
      <c r="W50" s="24"/>
      <c r="X50" s="24"/>
      <c r="Y50" s="24"/>
      <c r="Z50" s="24"/>
      <c r="AA50" s="24"/>
      <c r="AB50" s="24"/>
      <c r="AC50" s="24"/>
    </row>
    <row r="51" spans="2:29" s="3" customFormat="1" ht="15">
      <c r="B51" s="3" t="s">
        <v>55</v>
      </c>
      <c r="C51" s="3" t="s">
        <v>373</v>
      </c>
      <c r="D51" s="4"/>
      <c r="E51" s="175">
        <v>0</v>
      </c>
      <c r="F51" s="175">
        <v>0</v>
      </c>
      <c r="G51" s="175">
        <f t="shared" si="0"/>
        <v>0</v>
      </c>
      <c r="H51" s="175"/>
      <c r="I51" s="175">
        <v>0</v>
      </c>
      <c r="J51" s="175">
        <v>0</v>
      </c>
      <c r="K51" s="175">
        <f t="shared" si="1"/>
        <v>0</v>
      </c>
      <c r="L51" s="23"/>
      <c r="M51" s="23"/>
      <c r="N51" s="24"/>
      <c r="O51" s="24"/>
      <c r="P51" s="24"/>
      <c r="Q51" s="24"/>
      <c r="R51" s="24"/>
      <c r="S51" s="24"/>
      <c r="T51" s="24"/>
      <c r="U51" s="24"/>
      <c r="V51" s="24"/>
      <c r="W51" s="24"/>
      <c r="X51" s="24"/>
      <c r="Y51" s="24"/>
      <c r="Z51" s="24"/>
      <c r="AA51" s="24"/>
      <c r="AB51" s="24"/>
      <c r="AC51" s="24"/>
    </row>
    <row r="52" spans="2:29" s="3" customFormat="1" ht="15">
      <c r="B52" s="3" t="s">
        <v>56</v>
      </c>
      <c r="C52" s="3" t="s">
        <v>374</v>
      </c>
      <c r="D52" s="4"/>
      <c r="E52" s="175">
        <f>E53+E56+E61+E68+E71+E74</f>
        <v>90790745</v>
      </c>
      <c r="F52" s="175">
        <f>F53+F56+F61+F68+F71+F74</f>
        <v>371568167</v>
      </c>
      <c r="G52" s="175">
        <f t="shared" si="0"/>
        <v>462358912</v>
      </c>
      <c r="H52" s="175"/>
      <c r="I52" s="175">
        <f>I53+I56+I61+I68+I71+I74</f>
        <v>136417487</v>
      </c>
      <c r="J52" s="175">
        <f>J53+J56+J61+J68+J71+J74</f>
        <v>415142253</v>
      </c>
      <c r="K52" s="175">
        <f t="shared" si="1"/>
        <v>551559740</v>
      </c>
      <c r="L52" s="23"/>
      <c r="M52" s="23"/>
      <c r="N52" s="24"/>
      <c r="O52" s="24"/>
      <c r="P52" s="24"/>
      <c r="Q52" s="24"/>
      <c r="R52" s="24"/>
      <c r="S52" s="24"/>
      <c r="T52" s="24"/>
      <c r="U52" s="24"/>
      <c r="V52" s="24"/>
      <c r="W52" s="24"/>
      <c r="X52" s="24"/>
      <c r="Y52" s="24"/>
      <c r="Z52" s="24"/>
      <c r="AA52" s="24"/>
      <c r="AB52" s="24"/>
      <c r="AC52" s="24"/>
    </row>
    <row r="53" spans="2:29" s="3" customFormat="1" ht="15">
      <c r="B53" s="3" t="s">
        <v>68</v>
      </c>
      <c r="C53" s="3" t="s">
        <v>375</v>
      </c>
      <c r="D53" s="4"/>
      <c r="E53" s="175">
        <f>E54+E55</f>
        <v>4970932</v>
      </c>
      <c r="F53" s="175">
        <f>F54+F55</f>
        <v>11850887</v>
      </c>
      <c r="G53" s="175">
        <f t="shared" si="0"/>
        <v>16821819</v>
      </c>
      <c r="H53" s="175"/>
      <c r="I53" s="175">
        <f>I54+I55</f>
        <v>10443845</v>
      </c>
      <c r="J53" s="175">
        <f>J54+J55</f>
        <v>17807630</v>
      </c>
      <c r="K53" s="175">
        <f t="shared" si="1"/>
        <v>28251475</v>
      </c>
      <c r="L53" s="23"/>
      <c r="M53" s="23"/>
      <c r="N53" s="24"/>
      <c r="O53" s="24"/>
      <c r="P53" s="24"/>
      <c r="Q53" s="24"/>
      <c r="R53" s="24"/>
      <c r="S53" s="24"/>
      <c r="T53" s="24"/>
      <c r="U53" s="24"/>
      <c r="V53" s="24"/>
      <c r="W53" s="24"/>
      <c r="X53" s="24"/>
      <c r="Y53" s="24"/>
      <c r="Z53" s="24"/>
      <c r="AA53" s="24"/>
      <c r="AB53" s="24"/>
      <c r="AC53" s="24"/>
    </row>
    <row r="54" spans="2:29" s="3" customFormat="1" ht="15">
      <c r="B54" s="3" t="s">
        <v>114</v>
      </c>
      <c r="C54" s="3" t="s">
        <v>376</v>
      </c>
      <c r="D54" s="4"/>
      <c r="E54" s="175">
        <v>4271557</v>
      </c>
      <c r="F54" s="175">
        <v>4552359</v>
      </c>
      <c r="G54" s="175">
        <f t="shared" si="0"/>
        <v>8823916</v>
      </c>
      <c r="H54" s="175"/>
      <c r="I54" s="175">
        <v>6988529</v>
      </c>
      <c r="J54" s="175">
        <v>7632814</v>
      </c>
      <c r="K54" s="175">
        <f t="shared" si="1"/>
        <v>14621343</v>
      </c>
      <c r="L54" s="23"/>
      <c r="M54" s="23"/>
      <c r="N54" s="24"/>
      <c r="O54" s="24"/>
      <c r="P54" s="24"/>
      <c r="Q54" s="24"/>
      <c r="R54" s="24"/>
      <c r="S54" s="24"/>
      <c r="T54" s="24"/>
      <c r="U54" s="24"/>
      <c r="V54" s="24"/>
      <c r="W54" s="24"/>
      <c r="X54" s="24"/>
      <c r="Y54" s="24"/>
      <c r="Z54" s="24"/>
      <c r="AA54" s="24"/>
      <c r="AB54" s="24"/>
      <c r="AC54" s="24"/>
    </row>
    <row r="55" spans="2:29" s="3" customFormat="1" ht="15">
      <c r="B55" s="3" t="s">
        <v>115</v>
      </c>
      <c r="C55" s="3" t="s">
        <v>377</v>
      </c>
      <c r="D55" s="4"/>
      <c r="E55" s="175">
        <v>699375</v>
      </c>
      <c r="F55" s="175">
        <v>7298528</v>
      </c>
      <c r="G55" s="175">
        <f t="shared" si="0"/>
        <v>7997903</v>
      </c>
      <c r="H55" s="175"/>
      <c r="I55" s="175">
        <v>3455316</v>
      </c>
      <c r="J55" s="175">
        <v>10174816</v>
      </c>
      <c r="K55" s="175">
        <f t="shared" si="1"/>
        <v>13630132</v>
      </c>
      <c r="L55" s="23"/>
      <c r="M55" s="23"/>
      <c r="N55" s="24"/>
      <c r="O55" s="24"/>
      <c r="P55" s="24"/>
      <c r="Q55" s="24"/>
      <c r="R55" s="24"/>
      <c r="S55" s="24"/>
      <c r="T55" s="24"/>
      <c r="U55" s="24"/>
      <c r="V55" s="24"/>
      <c r="W55" s="24"/>
      <c r="X55" s="24"/>
      <c r="Y55" s="24"/>
      <c r="Z55" s="24"/>
      <c r="AA55" s="24"/>
      <c r="AB55" s="24"/>
      <c r="AC55" s="24"/>
    </row>
    <row r="56" spans="2:29" s="3" customFormat="1" ht="15">
      <c r="B56" s="3" t="s">
        <v>69</v>
      </c>
      <c r="C56" s="3" t="s">
        <v>378</v>
      </c>
      <c r="D56" s="4"/>
      <c r="E56" s="175">
        <f>SUM(E57:E60)</f>
        <v>78985868</v>
      </c>
      <c r="F56" s="175">
        <f>SUM(F57:F60)</f>
        <v>308028480</v>
      </c>
      <c r="G56" s="175">
        <f t="shared" si="0"/>
        <v>387014348</v>
      </c>
      <c r="H56" s="175"/>
      <c r="I56" s="175">
        <f>SUM(I57:I60)</f>
        <v>98347488</v>
      </c>
      <c r="J56" s="175">
        <f>SUM(J57:J60)</f>
        <v>324424673</v>
      </c>
      <c r="K56" s="175">
        <f t="shared" si="1"/>
        <v>422772161</v>
      </c>
      <c r="L56" s="23"/>
      <c r="M56" s="23"/>
      <c r="N56" s="24"/>
      <c r="O56" s="24"/>
      <c r="P56" s="24"/>
      <c r="Q56" s="24"/>
      <c r="R56" s="24"/>
      <c r="S56" s="24"/>
      <c r="T56" s="24"/>
      <c r="U56" s="24"/>
      <c r="V56" s="24"/>
      <c r="W56" s="24"/>
      <c r="X56" s="24"/>
      <c r="Y56" s="24"/>
      <c r="Z56" s="24"/>
      <c r="AA56" s="24"/>
      <c r="AB56" s="24"/>
      <c r="AC56" s="24"/>
    </row>
    <row r="57" spans="2:29" s="3" customFormat="1" ht="15">
      <c r="B57" s="3" t="s">
        <v>116</v>
      </c>
      <c r="C57" s="3" t="s">
        <v>379</v>
      </c>
      <c r="D57" s="4"/>
      <c r="E57" s="175">
        <v>25472366</v>
      </c>
      <c r="F57" s="175">
        <v>91790814</v>
      </c>
      <c r="G57" s="175">
        <f t="shared" si="0"/>
        <v>117263180</v>
      </c>
      <c r="H57" s="175"/>
      <c r="I57" s="175">
        <v>37673866</v>
      </c>
      <c r="J57" s="175">
        <v>105283829</v>
      </c>
      <c r="K57" s="175">
        <f t="shared" si="1"/>
        <v>142957695</v>
      </c>
      <c r="L57" s="23"/>
      <c r="M57" s="23"/>
      <c r="N57" s="24"/>
      <c r="O57" s="24"/>
      <c r="P57" s="24"/>
      <c r="Q57" s="24"/>
      <c r="R57" s="24"/>
      <c r="S57" s="24"/>
      <c r="T57" s="24"/>
      <c r="U57" s="24"/>
      <c r="V57" s="24"/>
      <c r="W57" s="24"/>
      <c r="X57" s="24"/>
      <c r="Y57" s="24"/>
      <c r="Z57" s="24"/>
      <c r="AA57" s="24"/>
      <c r="AB57" s="24"/>
      <c r="AC57" s="24"/>
    </row>
    <row r="58" spans="2:29" s="3" customFormat="1" ht="15">
      <c r="B58" s="3" t="s">
        <v>117</v>
      </c>
      <c r="C58" s="3" t="s">
        <v>380</v>
      </c>
      <c r="D58" s="4"/>
      <c r="E58" s="175">
        <v>50342782</v>
      </c>
      <c r="F58" s="175">
        <v>66891996</v>
      </c>
      <c r="G58" s="175">
        <f t="shared" si="0"/>
        <v>117234778</v>
      </c>
      <c r="H58" s="175"/>
      <c r="I58" s="175">
        <v>57920302</v>
      </c>
      <c r="J58" s="175">
        <v>84122398</v>
      </c>
      <c r="K58" s="175">
        <f t="shared" si="1"/>
        <v>142042700</v>
      </c>
      <c r="L58" s="23"/>
      <c r="M58" s="23"/>
      <c r="N58" s="24"/>
      <c r="O58" s="24"/>
      <c r="P58" s="24"/>
      <c r="Q58" s="24"/>
      <c r="R58" s="24"/>
      <c r="S58" s="24"/>
      <c r="T58" s="24"/>
      <c r="U58" s="24"/>
      <c r="V58" s="24"/>
      <c r="W58" s="24"/>
      <c r="X58" s="24"/>
      <c r="Y58" s="24"/>
      <c r="Z58" s="24"/>
      <c r="AA58" s="24"/>
      <c r="AB58" s="24"/>
      <c r="AC58" s="24"/>
    </row>
    <row r="59" spans="2:29" s="3" customFormat="1" ht="15">
      <c r="B59" s="3" t="s">
        <v>118</v>
      </c>
      <c r="C59" s="3" t="s">
        <v>381</v>
      </c>
      <c r="D59" s="4"/>
      <c r="E59" s="175">
        <v>1585360</v>
      </c>
      <c r="F59" s="175">
        <v>74672835</v>
      </c>
      <c r="G59" s="175">
        <f t="shared" si="0"/>
        <v>76258195</v>
      </c>
      <c r="H59" s="175"/>
      <c r="I59" s="175">
        <v>1376660</v>
      </c>
      <c r="J59" s="175">
        <v>67509223</v>
      </c>
      <c r="K59" s="175">
        <f t="shared" si="1"/>
        <v>68885883</v>
      </c>
      <c r="L59" s="23"/>
      <c r="M59" s="23"/>
      <c r="N59" s="24"/>
      <c r="O59" s="24"/>
      <c r="P59" s="24"/>
      <c r="Q59" s="24"/>
      <c r="R59" s="24"/>
      <c r="S59" s="24"/>
      <c r="T59" s="24"/>
      <c r="U59" s="24"/>
      <c r="V59" s="24"/>
      <c r="W59" s="24"/>
      <c r="X59" s="24"/>
      <c r="Y59" s="24"/>
      <c r="Z59" s="24"/>
      <c r="AA59" s="24"/>
      <c r="AB59" s="24"/>
      <c r="AC59" s="24"/>
    </row>
    <row r="60" spans="2:29" s="3" customFormat="1" ht="15">
      <c r="B60" s="3" t="s">
        <v>119</v>
      </c>
      <c r="C60" s="3" t="s">
        <v>382</v>
      </c>
      <c r="D60" s="4"/>
      <c r="E60" s="175">
        <v>1585360</v>
      </c>
      <c r="F60" s="175">
        <v>74672835</v>
      </c>
      <c r="G60" s="175">
        <f t="shared" si="0"/>
        <v>76258195</v>
      </c>
      <c r="H60" s="175"/>
      <c r="I60" s="175">
        <v>1376660</v>
      </c>
      <c r="J60" s="175">
        <v>67509223</v>
      </c>
      <c r="K60" s="175">
        <f t="shared" si="1"/>
        <v>68885883</v>
      </c>
      <c r="L60" s="23"/>
      <c r="M60" s="23"/>
      <c r="N60" s="24"/>
      <c r="O60" s="24"/>
      <c r="P60" s="24"/>
      <c r="Q60" s="24"/>
      <c r="R60" s="24"/>
      <c r="S60" s="24"/>
      <c r="T60" s="24"/>
      <c r="U60" s="24"/>
      <c r="V60" s="24"/>
      <c r="W60" s="24"/>
      <c r="X60" s="24"/>
      <c r="Y60" s="24"/>
      <c r="Z60" s="24"/>
      <c r="AA60" s="24"/>
      <c r="AB60" s="24"/>
      <c r="AC60" s="24"/>
    </row>
    <row r="61" spans="2:29" s="3" customFormat="1" ht="15">
      <c r="B61" s="3" t="s">
        <v>120</v>
      </c>
      <c r="C61" s="3" t="s">
        <v>383</v>
      </c>
      <c r="D61" s="4"/>
      <c r="E61" s="175">
        <f>SUM(E62:E67)</f>
        <v>6136092</v>
      </c>
      <c r="F61" s="175">
        <f>SUM(F62:F67)</f>
        <v>32056531</v>
      </c>
      <c r="G61" s="175">
        <f t="shared" si="0"/>
        <v>38192623</v>
      </c>
      <c r="H61" s="175"/>
      <c r="I61" s="175">
        <f>SUM(I62:I67)</f>
        <v>27559961</v>
      </c>
      <c r="J61" s="175">
        <f>SUM(J62:J67)</f>
        <v>47939566</v>
      </c>
      <c r="K61" s="175">
        <f t="shared" si="1"/>
        <v>75499527</v>
      </c>
      <c r="L61" s="23"/>
      <c r="M61" s="23"/>
      <c r="N61" s="24"/>
      <c r="O61" s="24"/>
      <c r="P61" s="24"/>
      <c r="Q61" s="24"/>
      <c r="R61" s="24"/>
      <c r="S61" s="24"/>
      <c r="T61" s="24"/>
      <c r="U61" s="24"/>
      <c r="V61" s="24"/>
      <c r="W61" s="24"/>
      <c r="X61" s="24"/>
      <c r="Y61" s="24"/>
      <c r="Z61" s="24"/>
      <c r="AA61" s="24"/>
      <c r="AB61" s="24"/>
      <c r="AC61" s="24"/>
    </row>
    <row r="62" spans="2:29" s="3" customFormat="1" ht="15">
      <c r="B62" s="3" t="s">
        <v>121</v>
      </c>
      <c r="C62" s="3" t="s">
        <v>384</v>
      </c>
      <c r="D62" s="4"/>
      <c r="E62" s="175">
        <v>2144746</v>
      </c>
      <c r="F62" s="175">
        <v>4393020</v>
      </c>
      <c r="G62" s="175">
        <f t="shared" si="0"/>
        <v>6537766</v>
      </c>
      <c r="H62" s="175"/>
      <c r="I62" s="175">
        <v>12676191</v>
      </c>
      <c r="J62" s="175">
        <v>15377034</v>
      </c>
      <c r="K62" s="175">
        <f t="shared" si="1"/>
        <v>28053225</v>
      </c>
      <c r="L62" s="23"/>
      <c r="M62" s="23"/>
      <c r="N62" s="24"/>
      <c r="O62" s="24"/>
      <c r="P62" s="24"/>
      <c r="Q62" s="24"/>
      <c r="R62" s="24"/>
      <c r="S62" s="24"/>
      <c r="T62" s="24"/>
      <c r="U62" s="24"/>
      <c r="V62" s="24"/>
      <c r="W62" s="24"/>
      <c r="X62" s="24"/>
      <c r="Y62" s="24"/>
      <c r="Z62" s="24"/>
      <c r="AA62" s="24"/>
      <c r="AB62" s="24"/>
      <c r="AC62" s="24"/>
    </row>
    <row r="63" spans="2:29" s="3" customFormat="1" ht="15">
      <c r="B63" s="3" t="s">
        <v>122</v>
      </c>
      <c r="C63" s="3" t="s">
        <v>385</v>
      </c>
      <c r="D63" s="4"/>
      <c r="E63" s="175">
        <v>3955860</v>
      </c>
      <c r="F63" s="175">
        <v>2869991</v>
      </c>
      <c r="G63" s="175">
        <f t="shared" si="0"/>
        <v>6825851</v>
      </c>
      <c r="H63" s="175"/>
      <c r="I63" s="175">
        <v>14883770</v>
      </c>
      <c r="J63" s="175">
        <v>13150254</v>
      </c>
      <c r="K63" s="175">
        <f t="shared" si="1"/>
        <v>28034024</v>
      </c>
      <c r="L63" s="23"/>
      <c r="M63" s="23"/>
      <c r="N63" s="24"/>
      <c r="O63" s="24"/>
      <c r="P63" s="24"/>
      <c r="Q63" s="24"/>
      <c r="R63" s="24"/>
      <c r="S63" s="24"/>
      <c r="T63" s="24"/>
      <c r="U63" s="24"/>
      <c r="V63" s="24"/>
      <c r="W63" s="24"/>
      <c r="X63" s="24"/>
      <c r="Y63" s="24"/>
      <c r="Z63" s="24"/>
      <c r="AA63" s="24"/>
      <c r="AB63" s="24"/>
      <c r="AC63" s="24"/>
    </row>
    <row r="64" spans="2:29" s="3" customFormat="1" ht="15">
      <c r="B64" s="3" t="s">
        <v>123</v>
      </c>
      <c r="C64" s="3" t="s">
        <v>386</v>
      </c>
      <c r="D64" s="4"/>
      <c r="E64" s="175">
        <v>0</v>
      </c>
      <c r="F64" s="175">
        <v>12396760</v>
      </c>
      <c r="G64" s="175">
        <f t="shared" si="0"/>
        <v>12396760</v>
      </c>
      <c r="H64" s="175"/>
      <c r="I64" s="175">
        <v>0</v>
      </c>
      <c r="J64" s="175">
        <v>9706139</v>
      </c>
      <c r="K64" s="175">
        <f t="shared" si="1"/>
        <v>9706139</v>
      </c>
      <c r="L64" s="23"/>
      <c r="M64" s="23"/>
      <c r="N64" s="24"/>
      <c r="O64" s="24"/>
      <c r="P64" s="24"/>
      <c r="Q64" s="24"/>
      <c r="R64" s="24"/>
      <c r="S64" s="24"/>
      <c r="T64" s="24"/>
      <c r="U64" s="24"/>
      <c r="V64" s="24"/>
      <c r="W64" s="24"/>
      <c r="X64" s="24"/>
      <c r="Y64" s="24"/>
      <c r="Z64" s="24"/>
      <c r="AA64" s="24"/>
      <c r="AB64" s="24"/>
      <c r="AC64" s="24"/>
    </row>
    <row r="65" spans="2:29" s="3" customFormat="1" ht="15">
      <c r="B65" s="3" t="s">
        <v>124</v>
      </c>
      <c r="C65" s="3" t="s">
        <v>387</v>
      </c>
      <c r="D65" s="4"/>
      <c r="E65" s="175">
        <v>0</v>
      </c>
      <c r="F65" s="175">
        <v>12396760</v>
      </c>
      <c r="G65" s="175">
        <f t="shared" si="0"/>
        <v>12396760</v>
      </c>
      <c r="H65" s="175"/>
      <c r="I65" s="175">
        <v>0</v>
      </c>
      <c r="J65" s="175">
        <v>9706139</v>
      </c>
      <c r="K65" s="175">
        <f t="shared" si="1"/>
        <v>9706139</v>
      </c>
      <c r="L65" s="23"/>
      <c r="M65" s="23"/>
      <c r="N65" s="24"/>
      <c r="O65" s="24"/>
      <c r="P65" s="24"/>
      <c r="Q65" s="24"/>
      <c r="R65" s="24"/>
      <c r="S65" s="24"/>
      <c r="T65" s="24"/>
      <c r="U65" s="24"/>
      <c r="V65" s="24"/>
      <c r="W65" s="24"/>
      <c r="X65" s="24"/>
      <c r="Y65" s="24"/>
      <c r="Z65" s="24"/>
      <c r="AA65" s="24"/>
      <c r="AB65" s="24"/>
      <c r="AC65" s="24"/>
    </row>
    <row r="66" spans="2:29" s="3" customFormat="1" ht="15">
      <c r="B66" s="3" t="s">
        <v>125</v>
      </c>
      <c r="C66" s="3" t="s">
        <v>388</v>
      </c>
      <c r="D66" s="4"/>
      <c r="E66" s="175">
        <v>8343</v>
      </c>
      <c r="F66" s="175">
        <v>0</v>
      </c>
      <c r="G66" s="175">
        <f t="shared" si="0"/>
        <v>8343</v>
      </c>
      <c r="H66" s="175"/>
      <c r="I66" s="175">
        <v>0</v>
      </c>
      <c r="J66" s="175">
        <v>0</v>
      </c>
      <c r="K66" s="175">
        <f t="shared" si="1"/>
        <v>0</v>
      </c>
      <c r="L66" s="23"/>
      <c r="M66" s="23"/>
      <c r="N66" s="24"/>
      <c r="O66" s="24"/>
      <c r="P66" s="24"/>
      <c r="Q66" s="24"/>
      <c r="R66" s="24"/>
      <c r="S66" s="24"/>
      <c r="T66" s="24"/>
      <c r="U66" s="24"/>
      <c r="V66" s="24"/>
      <c r="W66" s="24"/>
      <c r="X66" s="24"/>
      <c r="Y66" s="24"/>
      <c r="Z66" s="24"/>
      <c r="AA66" s="24"/>
      <c r="AB66" s="24"/>
      <c r="AC66" s="24"/>
    </row>
    <row r="67" spans="2:29" s="3" customFormat="1" ht="15">
      <c r="B67" s="3" t="s">
        <v>126</v>
      </c>
      <c r="C67" s="3" t="s">
        <v>389</v>
      </c>
      <c r="D67" s="4"/>
      <c r="E67" s="175">
        <v>27143</v>
      </c>
      <c r="F67" s="175">
        <v>0</v>
      </c>
      <c r="G67" s="175">
        <f t="shared" si="0"/>
        <v>27143</v>
      </c>
      <c r="H67" s="175"/>
      <c r="I67" s="175">
        <v>0</v>
      </c>
      <c r="J67" s="175">
        <v>0</v>
      </c>
      <c r="K67" s="175">
        <f t="shared" si="1"/>
        <v>0</v>
      </c>
      <c r="L67" s="23"/>
      <c r="M67" s="23"/>
      <c r="N67" s="24"/>
      <c r="O67" s="24"/>
      <c r="P67" s="24"/>
      <c r="Q67" s="24"/>
      <c r="R67" s="24"/>
      <c r="S67" s="24"/>
      <c r="T67" s="24"/>
      <c r="U67" s="24"/>
      <c r="V67" s="24"/>
      <c r="W67" s="24"/>
      <c r="X67" s="24"/>
      <c r="Y67" s="24"/>
      <c r="Z67" s="24"/>
      <c r="AA67" s="24"/>
      <c r="AB67" s="24"/>
      <c r="AC67" s="24"/>
    </row>
    <row r="68" spans="2:29" s="3" customFormat="1" ht="15">
      <c r="B68" s="3" t="s">
        <v>127</v>
      </c>
      <c r="C68" s="3" t="s">
        <v>390</v>
      </c>
      <c r="D68" s="4"/>
      <c r="E68" s="175">
        <f>SUM(E69:E70)</f>
        <v>629557</v>
      </c>
      <c r="F68" s="175">
        <f>SUM(F69:F70)</f>
        <v>596540</v>
      </c>
      <c r="G68" s="175">
        <f t="shared" si="0"/>
        <v>1226097</v>
      </c>
      <c r="H68" s="175"/>
      <c r="I68" s="175">
        <f>SUM(I69:I70)</f>
        <v>0</v>
      </c>
      <c r="J68" s="175">
        <f>SUM(J69:J70)</f>
        <v>0</v>
      </c>
      <c r="K68" s="175">
        <f t="shared" si="1"/>
        <v>0</v>
      </c>
      <c r="L68" s="23"/>
      <c r="M68" s="23"/>
      <c r="N68" s="24"/>
      <c r="O68" s="24"/>
      <c r="P68" s="24"/>
      <c r="Q68" s="24"/>
      <c r="R68" s="24"/>
      <c r="S68" s="24"/>
      <c r="T68" s="24"/>
      <c r="U68" s="24"/>
      <c r="V68" s="24"/>
      <c r="W68" s="24"/>
      <c r="X68" s="24"/>
      <c r="Y68" s="24"/>
      <c r="Z68" s="24"/>
      <c r="AA68" s="24"/>
      <c r="AB68" s="24"/>
      <c r="AC68" s="24"/>
    </row>
    <row r="69" spans="2:29" s="3" customFormat="1" ht="15">
      <c r="B69" s="3" t="s">
        <v>128</v>
      </c>
      <c r="C69" s="3" t="s">
        <v>391</v>
      </c>
      <c r="D69" s="4"/>
      <c r="E69" s="175">
        <v>105126</v>
      </c>
      <c r="F69" s="175">
        <v>496274</v>
      </c>
      <c r="G69" s="175">
        <f t="shared" si="0"/>
        <v>601400</v>
      </c>
      <c r="H69" s="175"/>
      <c r="I69" s="175">
        <v>0</v>
      </c>
      <c r="J69" s="175">
        <v>0</v>
      </c>
      <c r="K69" s="175">
        <f t="shared" si="1"/>
        <v>0</v>
      </c>
      <c r="L69" s="23"/>
      <c r="M69" s="23"/>
      <c r="N69" s="24"/>
      <c r="O69" s="24"/>
      <c r="P69" s="24"/>
      <c r="Q69" s="24"/>
      <c r="R69" s="24"/>
      <c r="S69" s="24"/>
      <c r="T69" s="24"/>
      <c r="U69" s="24"/>
      <c r="V69" s="24"/>
      <c r="W69" s="24"/>
      <c r="X69" s="24"/>
      <c r="Y69" s="24"/>
      <c r="Z69" s="24"/>
      <c r="AA69" s="24"/>
      <c r="AB69" s="24"/>
      <c r="AC69" s="24"/>
    </row>
    <row r="70" spans="2:29" s="3" customFormat="1" ht="15">
      <c r="B70" s="3" t="s">
        <v>129</v>
      </c>
      <c r="C70" s="3" t="s">
        <v>392</v>
      </c>
      <c r="D70" s="4"/>
      <c r="E70" s="175">
        <v>524431</v>
      </c>
      <c r="F70" s="175">
        <v>100266</v>
      </c>
      <c r="G70" s="175">
        <f t="shared" si="0"/>
        <v>624697</v>
      </c>
      <c r="H70" s="175"/>
      <c r="I70" s="175">
        <v>0</v>
      </c>
      <c r="J70" s="175">
        <v>0</v>
      </c>
      <c r="K70" s="175">
        <f t="shared" si="1"/>
        <v>0</v>
      </c>
      <c r="L70" s="23"/>
      <c r="M70" s="23"/>
      <c r="N70" s="24"/>
      <c r="O70" s="24"/>
      <c r="P70" s="24"/>
      <c r="Q70" s="24"/>
      <c r="R70" s="24"/>
      <c r="S70" s="24"/>
      <c r="T70" s="24"/>
      <c r="U70" s="24"/>
      <c r="V70" s="24"/>
      <c r="W70" s="24"/>
      <c r="X70" s="24"/>
      <c r="Y70" s="24"/>
      <c r="Z70" s="24"/>
      <c r="AA70" s="24"/>
      <c r="AB70" s="24"/>
      <c r="AC70" s="24"/>
    </row>
    <row r="71" spans="2:29" s="3" customFormat="1" ht="15">
      <c r="B71" s="3" t="s">
        <v>130</v>
      </c>
      <c r="C71" s="3" t="s">
        <v>393</v>
      </c>
      <c r="D71" s="4"/>
      <c r="E71" s="175">
        <f>E72+E73</f>
        <v>0</v>
      </c>
      <c r="F71" s="175">
        <f>F72+F73</f>
        <v>0</v>
      </c>
      <c r="G71" s="175">
        <f t="shared" si="0"/>
        <v>0</v>
      </c>
      <c r="H71" s="175"/>
      <c r="I71" s="175">
        <f>I72+I73</f>
        <v>0</v>
      </c>
      <c r="J71" s="175">
        <f>J72+J73</f>
        <v>0</v>
      </c>
      <c r="K71" s="175">
        <f t="shared" si="1"/>
        <v>0</v>
      </c>
      <c r="L71" s="23"/>
      <c r="M71" s="23"/>
      <c r="N71" s="24"/>
      <c r="O71" s="24"/>
      <c r="P71" s="24"/>
      <c r="Q71" s="24"/>
      <c r="R71" s="24"/>
      <c r="S71" s="24"/>
      <c r="T71" s="24"/>
      <c r="U71" s="24"/>
      <c r="V71" s="24"/>
      <c r="W71" s="24"/>
      <c r="X71" s="24"/>
      <c r="Y71" s="24"/>
      <c r="Z71" s="24"/>
      <c r="AA71" s="24"/>
      <c r="AB71" s="24"/>
      <c r="AC71" s="24"/>
    </row>
    <row r="72" spans="2:29" s="3" customFormat="1" ht="15">
      <c r="B72" s="3" t="s">
        <v>131</v>
      </c>
      <c r="C72" s="3" t="s">
        <v>394</v>
      </c>
      <c r="D72" s="4"/>
      <c r="E72" s="175">
        <v>0</v>
      </c>
      <c r="F72" s="175">
        <v>0</v>
      </c>
      <c r="G72" s="175">
        <f t="shared" si="0"/>
        <v>0</v>
      </c>
      <c r="H72" s="175"/>
      <c r="I72" s="175">
        <v>0</v>
      </c>
      <c r="J72" s="175">
        <v>0</v>
      </c>
      <c r="K72" s="175">
        <f t="shared" si="1"/>
        <v>0</v>
      </c>
      <c r="L72" s="23"/>
      <c r="M72" s="23"/>
      <c r="N72" s="24"/>
      <c r="O72" s="24"/>
      <c r="P72" s="24"/>
      <c r="Q72" s="24"/>
      <c r="R72" s="24"/>
      <c r="S72" s="24"/>
      <c r="T72" s="24"/>
      <c r="U72" s="24"/>
      <c r="V72" s="24"/>
      <c r="W72" s="24"/>
      <c r="X72" s="24"/>
      <c r="Y72" s="24"/>
      <c r="Z72" s="24"/>
      <c r="AA72" s="24"/>
      <c r="AB72" s="24"/>
      <c r="AC72" s="24"/>
    </row>
    <row r="73" spans="2:29" s="3" customFormat="1" ht="15">
      <c r="B73" s="3" t="s">
        <v>132</v>
      </c>
      <c r="C73" s="3" t="s">
        <v>395</v>
      </c>
      <c r="D73" s="4"/>
      <c r="E73" s="175">
        <v>0</v>
      </c>
      <c r="F73" s="175">
        <v>0</v>
      </c>
      <c r="G73" s="175">
        <f t="shared" si="0"/>
        <v>0</v>
      </c>
      <c r="H73" s="175"/>
      <c r="I73" s="175">
        <v>0</v>
      </c>
      <c r="J73" s="175">
        <v>0</v>
      </c>
      <c r="K73" s="175">
        <f t="shared" si="1"/>
        <v>0</v>
      </c>
      <c r="L73" s="23"/>
      <c r="M73" s="23"/>
      <c r="N73" s="24"/>
      <c r="O73" s="24"/>
      <c r="P73" s="24"/>
      <c r="Q73" s="24"/>
      <c r="R73" s="24"/>
      <c r="S73" s="24"/>
      <c r="T73" s="24"/>
      <c r="U73" s="24"/>
      <c r="V73" s="24"/>
      <c r="W73" s="24"/>
      <c r="X73" s="24"/>
      <c r="Y73" s="24"/>
      <c r="Z73" s="24"/>
      <c r="AA73" s="24"/>
      <c r="AB73" s="24"/>
      <c r="AC73" s="24"/>
    </row>
    <row r="74" spans="2:29" s="3" customFormat="1" ht="15">
      <c r="B74" s="3" t="s">
        <v>133</v>
      </c>
      <c r="C74" s="3" t="s">
        <v>279</v>
      </c>
      <c r="D74" s="4"/>
      <c r="E74" s="175">
        <v>68296</v>
      </c>
      <c r="F74" s="175">
        <v>19035729</v>
      </c>
      <c r="G74" s="175">
        <f aca="true" t="shared" si="2" ref="G74:G93">E74+F74</f>
        <v>19104025</v>
      </c>
      <c r="H74" s="175"/>
      <c r="I74" s="175">
        <v>66193</v>
      </c>
      <c r="J74" s="175">
        <v>24970384</v>
      </c>
      <c r="K74" s="175">
        <f t="shared" si="1"/>
        <v>25036577</v>
      </c>
      <c r="L74" s="23"/>
      <c r="M74" s="23"/>
      <c r="N74" s="24"/>
      <c r="O74" s="24"/>
      <c r="P74" s="24"/>
      <c r="Q74" s="24"/>
      <c r="R74" s="24"/>
      <c r="S74" s="24"/>
      <c r="T74" s="24"/>
      <c r="U74" s="24"/>
      <c r="V74" s="24"/>
      <c r="W74" s="24"/>
      <c r="X74" s="24"/>
      <c r="Y74" s="24"/>
      <c r="Z74" s="24"/>
      <c r="AA74" s="24"/>
      <c r="AB74" s="24"/>
      <c r="AC74" s="24"/>
    </row>
    <row r="75" spans="1:29" s="3" customFormat="1" ht="15.75">
      <c r="A75" s="5"/>
      <c r="B75" s="5" t="s">
        <v>414</v>
      </c>
      <c r="C75" s="5"/>
      <c r="D75" s="4"/>
      <c r="E75" s="173">
        <f>E76+E85+E93</f>
        <v>864300567</v>
      </c>
      <c r="F75" s="173">
        <f>F76+F85+F93</f>
        <v>320306261</v>
      </c>
      <c r="G75" s="173">
        <f t="shared" si="2"/>
        <v>1184606828</v>
      </c>
      <c r="H75" s="173"/>
      <c r="I75" s="173">
        <f>I76+I85+I93</f>
        <v>832861014</v>
      </c>
      <c r="J75" s="173">
        <f>J76+J85+J93</f>
        <v>307602995</v>
      </c>
      <c r="K75" s="173">
        <f aca="true" t="shared" si="3" ref="K75:K93">I75+J75</f>
        <v>1140464009</v>
      </c>
      <c r="L75" s="23"/>
      <c r="M75" s="23"/>
      <c r="N75" s="24"/>
      <c r="O75" s="24"/>
      <c r="P75" s="24"/>
      <c r="Q75" s="24"/>
      <c r="R75" s="24"/>
      <c r="S75" s="24"/>
      <c r="T75" s="24"/>
      <c r="U75" s="24"/>
      <c r="V75" s="24"/>
      <c r="W75" s="24"/>
      <c r="X75" s="24"/>
      <c r="Y75" s="24"/>
      <c r="Z75" s="24"/>
      <c r="AA75" s="24"/>
      <c r="AB75" s="24"/>
      <c r="AC75" s="24"/>
    </row>
    <row r="76" spans="1:29" s="3" customFormat="1" ht="15.75">
      <c r="A76" s="5"/>
      <c r="B76" s="5" t="s">
        <v>13</v>
      </c>
      <c r="C76" s="5" t="s">
        <v>396</v>
      </c>
      <c r="D76" s="4"/>
      <c r="E76" s="173">
        <f>SUM(E77:E84)</f>
        <v>63967321</v>
      </c>
      <c r="F76" s="173">
        <f>SUM(F77:F84)</f>
        <v>21725593</v>
      </c>
      <c r="G76" s="173">
        <f t="shared" si="2"/>
        <v>85692914</v>
      </c>
      <c r="H76" s="173"/>
      <c r="I76" s="173">
        <f>SUM(I77:I84)</f>
        <v>55629940</v>
      </c>
      <c r="J76" s="173">
        <f>SUM(J77:J84)</f>
        <v>19655922</v>
      </c>
      <c r="K76" s="173">
        <f t="shared" si="3"/>
        <v>75285862</v>
      </c>
      <c r="L76" s="23"/>
      <c r="M76" s="23"/>
      <c r="N76" s="24"/>
      <c r="O76" s="24"/>
      <c r="P76" s="24"/>
      <c r="Q76" s="24"/>
      <c r="R76" s="24"/>
      <c r="S76" s="24"/>
      <c r="T76" s="24"/>
      <c r="U76" s="24"/>
      <c r="V76" s="24"/>
      <c r="W76" s="24"/>
      <c r="X76" s="24"/>
      <c r="Y76" s="24"/>
      <c r="Z76" s="24"/>
      <c r="AA76" s="24"/>
      <c r="AB76" s="24"/>
      <c r="AC76" s="24"/>
    </row>
    <row r="77" spans="2:29" s="3" customFormat="1" ht="15">
      <c r="B77" s="178" t="s">
        <v>14</v>
      </c>
      <c r="C77" s="3" t="s">
        <v>397</v>
      </c>
      <c r="D77" s="4"/>
      <c r="E77" s="175">
        <v>12032925</v>
      </c>
      <c r="F77" s="175">
        <v>0</v>
      </c>
      <c r="G77" s="175">
        <f t="shared" si="2"/>
        <v>12032925</v>
      </c>
      <c r="H77" s="175"/>
      <c r="I77" s="175">
        <v>3954484</v>
      </c>
      <c r="J77" s="175">
        <v>0</v>
      </c>
      <c r="K77" s="175">
        <f t="shared" si="3"/>
        <v>3954484</v>
      </c>
      <c r="L77" s="23"/>
      <c r="M77" s="23"/>
      <c r="N77" s="24"/>
      <c r="O77" s="24"/>
      <c r="P77" s="24"/>
      <c r="Q77" s="24"/>
      <c r="R77" s="24"/>
      <c r="S77" s="24"/>
      <c r="T77" s="24"/>
      <c r="U77" s="24"/>
      <c r="V77" s="24"/>
      <c r="W77" s="24"/>
      <c r="X77" s="24"/>
      <c r="Y77" s="24"/>
      <c r="Z77" s="24"/>
      <c r="AA77" s="24"/>
      <c r="AB77" s="24"/>
      <c r="AC77" s="24"/>
    </row>
    <row r="78" spans="2:29" s="3" customFormat="1" ht="15">
      <c r="B78" s="178" t="s">
        <v>15</v>
      </c>
      <c r="C78" s="3" t="s">
        <v>398</v>
      </c>
      <c r="D78" s="4"/>
      <c r="E78" s="175">
        <v>17744364</v>
      </c>
      <c r="F78" s="175">
        <v>2817785</v>
      </c>
      <c r="G78" s="175">
        <f t="shared" si="2"/>
        <v>20562149</v>
      </c>
      <c r="H78" s="175"/>
      <c r="I78" s="175">
        <v>18877625</v>
      </c>
      <c r="J78" s="175">
        <v>2062528</v>
      </c>
      <c r="K78" s="175">
        <f t="shared" si="3"/>
        <v>20940153</v>
      </c>
      <c r="L78" s="23"/>
      <c r="M78" s="23"/>
      <c r="N78" s="24"/>
      <c r="O78" s="24"/>
      <c r="P78" s="24"/>
      <c r="Q78" s="24"/>
      <c r="R78" s="24"/>
      <c r="S78" s="24"/>
      <c r="T78" s="24"/>
      <c r="U78" s="24"/>
      <c r="V78" s="24"/>
      <c r="W78" s="24"/>
      <c r="X78" s="24"/>
      <c r="Y78" s="24"/>
      <c r="Z78" s="24"/>
      <c r="AA78" s="24"/>
      <c r="AB78" s="24"/>
      <c r="AC78" s="24"/>
    </row>
    <row r="79" spans="2:29" s="3" customFormat="1" ht="15">
      <c r="B79" s="178" t="s">
        <v>57</v>
      </c>
      <c r="C79" s="3" t="s">
        <v>399</v>
      </c>
      <c r="D79" s="4"/>
      <c r="E79" s="175">
        <v>27823727</v>
      </c>
      <c r="F79" s="175">
        <v>2853384</v>
      </c>
      <c r="G79" s="175">
        <f t="shared" si="2"/>
        <v>30677111</v>
      </c>
      <c r="H79" s="175"/>
      <c r="I79" s="175">
        <v>26095801</v>
      </c>
      <c r="J79" s="175">
        <v>2704389</v>
      </c>
      <c r="K79" s="175">
        <f t="shared" si="3"/>
        <v>28800190</v>
      </c>
      <c r="L79" s="23"/>
      <c r="M79" s="23"/>
      <c r="N79" s="24"/>
      <c r="O79" s="24"/>
      <c r="P79" s="24"/>
      <c r="Q79" s="24"/>
      <c r="R79" s="24"/>
      <c r="S79" s="24"/>
      <c r="T79" s="24"/>
      <c r="U79" s="24"/>
      <c r="V79" s="24"/>
      <c r="W79" s="24"/>
      <c r="X79" s="24"/>
      <c r="Y79" s="24"/>
      <c r="Z79" s="24"/>
      <c r="AA79" s="24"/>
      <c r="AB79" s="24"/>
      <c r="AC79" s="24"/>
    </row>
    <row r="80" spans="2:29" s="3" customFormat="1" ht="15">
      <c r="B80" s="178" t="s">
        <v>164</v>
      </c>
      <c r="C80" s="3" t="s">
        <v>400</v>
      </c>
      <c r="D80" s="4"/>
      <c r="E80" s="175">
        <v>6068095</v>
      </c>
      <c r="F80" s="175">
        <v>2979661</v>
      </c>
      <c r="G80" s="175">
        <f t="shared" si="2"/>
        <v>9047756</v>
      </c>
      <c r="H80" s="175"/>
      <c r="I80" s="175">
        <v>6151125</v>
      </c>
      <c r="J80" s="175">
        <v>3550546</v>
      </c>
      <c r="K80" s="175">
        <f t="shared" si="3"/>
        <v>9701671</v>
      </c>
      <c r="L80" s="23"/>
      <c r="M80" s="23"/>
      <c r="N80" s="24"/>
      <c r="O80" s="24"/>
      <c r="P80" s="24"/>
      <c r="Q80" s="24"/>
      <c r="R80" s="24"/>
      <c r="S80" s="24"/>
      <c r="T80" s="24"/>
      <c r="U80" s="24"/>
      <c r="V80" s="24"/>
      <c r="W80" s="24"/>
      <c r="X80" s="24"/>
      <c r="Y80" s="24"/>
      <c r="Z80" s="24"/>
      <c r="AA80" s="24"/>
      <c r="AB80" s="24"/>
      <c r="AC80" s="24"/>
    </row>
    <row r="81" spans="2:29" s="3" customFormat="1" ht="15">
      <c r="B81" s="178" t="s">
        <v>165</v>
      </c>
      <c r="C81" s="3" t="s">
        <v>401</v>
      </c>
      <c r="D81" s="4"/>
      <c r="E81" s="175">
        <v>0</v>
      </c>
      <c r="F81" s="175">
        <v>0</v>
      </c>
      <c r="G81" s="175">
        <f t="shared" si="2"/>
        <v>0</v>
      </c>
      <c r="H81" s="175"/>
      <c r="I81" s="175">
        <v>0</v>
      </c>
      <c r="J81" s="175">
        <v>0</v>
      </c>
      <c r="K81" s="175">
        <f t="shared" si="3"/>
        <v>0</v>
      </c>
      <c r="L81" s="23"/>
      <c r="M81" s="23"/>
      <c r="N81" s="24"/>
      <c r="O81" s="24"/>
      <c r="P81" s="24"/>
      <c r="Q81" s="24"/>
      <c r="R81" s="24"/>
      <c r="S81" s="24"/>
      <c r="T81" s="24"/>
      <c r="U81" s="24"/>
      <c r="V81" s="24"/>
      <c r="W81" s="24"/>
      <c r="X81" s="24"/>
      <c r="Y81" s="24"/>
      <c r="Z81" s="24"/>
      <c r="AA81" s="24"/>
      <c r="AB81" s="24"/>
      <c r="AC81" s="24"/>
    </row>
    <row r="82" spans="2:29" s="3" customFormat="1" ht="15">
      <c r="B82" s="178" t="s">
        <v>166</v>
      </c>
      <c r="C82" s="3" t="s">
        <v>402</v>
      </c>
      <c r="D82" s="4"/>
      <c r="E82" s="175">
        <v>0</v>
      </c>
      <c r="F82" s="175">
        <v>0</v>
      </c>
      <c r="G82" s="175">
        <f t="shared" si="2"/>
        <v>0</v>
      </c>
      <c r="H82" s="175"/>
      <c r="I82" s="175">
        <v>0</v>
      </c>
      <c r="J82" s="175">
        <v>0</v>
      </c>
      <c r="K82" s="175">
        <f t="shared" si="3"/>
        <v>0</v>
      </c>
      <c r="L82" s="23"/>
      <c r="M82" s="23"/>
      <c r="N82" s="24"/>
      <c r="O82" s="24"/>
      <c r="P82" s="24"/>
      <c r="Q82" s="24"/>
      <c r="R82" s="24"/>
      <c r="S82" s="24"/>
      <c r="T82" s="24"/>
      <c r="U82" s="24"/>
      <c r="V82" s="24"/>
      <c r="W82" s="24"/>
      <c r="X82" s="24"/>
      <c r="Y82" s="24"/>
      <c r="Z82" s="24"/>
      <c r="AA82" s="24"/>
      <c r="AB82" s="24"/>
      <c r="AC82" s="24"/>
    </row>
    <row r="83" spans="2:29" s="3" customFormat="1" ht="15">
      <c r="B83" s="178" t="s">
        <v>167</v>
      </c>
      <c r="C83" s="3" t="s">
        <v>403</v>
      </c>
      <c r="D83" s="4"/>
      <c r="E83" s="175">
        <v>298210</v>
      </c>
      <c r="F83" s="175">
        <v>13074763</v>
      </c>
      <c r="G83" s="175">
        <f t="shared" si="2"/>
        <v>13372973</v>
      </c>
      <c r="H83" s="175"/>
      <c r="I83" s="175">
        <v>550905</v>
      </c>
      <c r="J83" s="175">
        <v>11338459</v>
      </c>
      <c r="K83" s="175">
        <f t="shared" si="3"/>
        <v>11889364</v>
      </c>
      <c r="L83" s="23"/>
      <c r="M83" s="23"/>
      <c r="N83" s="24"/>
      <c r="O83" s="24"/>
      <c r="P83" s="24"/>
      <c r="Q83" s="24"/>
      <c r="R83" s="24"/>
      <c r="S83" s="24"/>
      <c r="T83" s="24"/>
      <c r="U83" s="24"/>
      <c r="V83" s="24"/>
      <c r="W83" s="24"/>
      <c r="X83" s="24"/>
      <c r="Y83" s="24"/>
      <c r="Z83" s="24"/>
      <c r="AA83" s="24"/>
      <c r="AB83" s="24"/>
      <c r="AC83" s="24"/>
    </row>
    <row r="84" spans="2:29" s="3" customFormat="1" ht="15">
      <c r="B84" s="178" t="s">
        <v>168</v>
      </c>
      <c r="C84" s="3" t="s">
        <v>404</v>
      </c>
      <c r="D84" s="4"/>
      <c r="E84" s="175">
        <v>0</v>
      </c>
      <c r="F84" s="175">
        <v>0</v>
      </c>
      <c r="G84" s="175">
        <f t="shared" si="2"/>
        <v>0</v>
      </c>
      <c r="H84" s="175"/>
      <c r="I84" s="175">
        <v>0</v>
      </c>
      <c r="J84" s="175">
        <v>0</v>
      </c>
      <c r="K84" s="175">
        <f t="shared" si="3"/>
        <v>0</v>
      </c>
      <c r="L84" s="23"/>
      <c r="M84" s="23"/>
      <c r="N84" s="24"/>
      <c r="O84" s="24"/>
      <c r="P84" s="24"/>
      <c r="Q84" s="24"/>
      <c r="R84" s="24"/>
      <c r="S84" s="24"/>
      <c r="T84" s="24"/>
      <c r="U84" s="24"/>
      <c r="V84" s="24"/>
      <c r="W84" s="24"/>
      <c r="X84" s="24"/>
      <c r="Y84" s="24"/>
      <c r="Z84" s="24"/>
      <c r="AA84" s="24"/>
      <c r="AB84" s="24"/>
      <c r="AC84" s="24"/>
    </row>
    <row r="85" spans="1:29" s="3" customFormat="1" ht="15.75">
      <c r="A85" s="5"/>
      <c r="B85" s="5" t="s">
        <v>16</v>
      </c>
      <c r="C85" s="5" t="s">
        <v>405</v>
      </c>
      <c r="D85" s="4"/>
      <c r="E85" s="173">
        <f>SUM(E86:E92)</f>
        <v>207281689</v>
      </c>
      <c r="F85" s="173">
        <f>SUM(F86:F92)</f>
        <v>98824519</v>
      </c>
      <c r="G85" s="173">
        <f t="shared" si="2"/>
        <v>306106208</v>
      </c>
      <c r="H85" s="173"/>
      <c r="I85" s="173">
        <f>SUM(I86:I92)</f>
        <v>202720210</v>
      </c>
      <c r="J85" s="173">
        <f>SUM(J86:J92)</f>
        <v>89021704</v>
      </c>
      <c r="K85" s="173">
        <f t="shared" si="3"/>
        <v>291741914</v>
      </c>
      <c r="L85" s="23"/>
      <c r="M85" s="23"/>
      <c r="N85" s="24"/>
      <c r="O85" s="24"/>
      <c r="P85" s="24"/>
      <c r="Q85" s="24"/>
      <c r="R85" s="24"/>
      <c r="S85" s="24"/>
      <c r="T85" s="24"/>
      <c r="U85" s="24"/>
      <c r="V85" s="24"/>
      <c r="W85" s="24"/>
      <c r="X85" s="24"/>
      <c r="Y85" s="24"/>
      <c r="Z85" s="24"/>
      <c r="AA85" s="24"/>
      <c r="AB85" s="24"/>
      <c r="AC85" s="24"/>
    </row>
    <row r="86" spans="2:29" s="3" customFormat="1" ht="15">
      <c r="B86" s="179" t="s">
        <v>17</v>
      </c>
      <c r="C86" s="3" t="s">
        <v>406</v>
      </c>
      <c r="D86" s="4"/>
      <c r="E86" s="175">
        <v>518787</v>
      </c>
      <c r="F86" s="175">
        <v>993909</v>
      </c>
      <c r="G86" s="175">
        <f t="shared" si="2"/>
        <v>1512696</v>
      </c>
      <c r="H86" s="175"/>
      <c r="I86" s="175">
        <v>805358</v>
      </c>
      <c r="J86" s="175">
        <v>1368190</v>
      </c>
      <c r="K86" s="175">
        <v>2173548</v>
      </c>
      <c r="L86" s="23"/>
      <c r="M86" s="23"/>
      <c r="N86" s="24"/>
      <c r="O86" s="24"/>
      <c r="P86" s="24"/>
      <c r="Q86" s="24"/>
      <c r="R86" s="24"/>
      <c r="S86" s="24"/>
      <c r="T86" s="24"/>
      <c r="U86" s="24"/>
      <c r="V86" s="24"/>
      <c r="W86" s="24"/>
      <c r="X86" s="24"/>
      <c r="Y86" s="24"/>
      <c r="Z86" s="24"/>
      <c r="AA86" s="24"/>
      <c r="AB86" s="24"/>
      <c r="AC86" s="24"/>
    </row>
    <row r="87" spans="2:29" s="3" customFormat="1" ht="15">
      <c r="B87" s="179" t="s">
        <v>18</v>
      </c>
      <c r="C87" s="3" t="s">
        <v>407</v>
      </c>
      <c r="D87" s="4"/>
      <c r="E87" s="175">
        <v>642802</v>
      </c>
      <c r="F87" s="175">
        <v>549740</v>
      </c>
      <c r="G87" s="175">
        <f t="shared" si="2"/>
        <v>1192542</v>
      </c>
      <c r="H87" s="175"/>
      <c r="I87" s="175">
        <v>763134</v>
      </c>
      <c r="J87" s="175">
        <v>565924</v>
      </c>
      <c r="K87" s="175">
        <f t="shared" si="3"/>
        <v>1329058</v>
      </c>
      <c r="L87" s="23"/>
      <c r="M87" s="23"/>
      <c r="N87" s="24"/>
      <c r="O87" s="24"/>
      <c r="P87" s="24"/>
      <c r="Q87" s="24"/>
      <c r="R87" s="24"/>
      <c r="S87" s="24"/>
      <c r="T87" s="24"/>
      <c r="U87" s="24"/>
      <c r="V87" s="24"/>
      <c r="W87" s="24"/>
      <c r="X87" s="24"/>
      <c r="Y87" s="24"/>
      <c r="Z87" s="24"/>
      <c r="AA87" s="24"/>
      <c r="AB87" s="24"/>
      <c r="AC87" s="24"/>
    </row>
    <row r="88" spans="2:29" s="3" customFormat="1" ht="15">
      <c r="B88" s="179" t="s">
        <v>76</v>
      </c>
      <c r="C88" s="3" t="s">
        <v>408</v>
      </c>
      <c r="D88" s="4"/>
      <c r="E88" s="175">
        <v>0</v>
      </c>
      <c r="F88" s="175">
        <v>128899</v>
      </c>
      <c r="G88" s="175">
        <f t="shared" si="2"/>
        <v>128899</v>
      </c>
      <c r="H88" s="175"/>
      <c r="I88" s="175">
        <v>113226</v>
      </c>
      <c r="J88" s="175">
        <v>7890</v>
      </c>
      <c r="K88" s="175">
        <f t="shared" si="3"/>
        <v>121116</v>
      </c>
      <c r="L88" s="23"/>
      <c r="M88" s="23"/>
      <c r="N88" s="24"/>
      <c r="O88" s="24"/>
      <c r="P88" s="24"/>
      <c r="Q88" s="24"/>
      <c r="R88" s="24"/>
      <c r="S88" s="24"/>
      <c r="T88" s="24"/>
      <c r="U88" s="24"/>
      <c r="V88" s="24"/>
      <c r="W88" s="24"/>
      <c r="X88" s="24"/>
      <c r="Y88" s="24"/>
      <c r="Z88" s="24"/>
      <c r="AA88" s="24"/>
      <c r="AB88" s="24"/>
      <c r="AC88" s="24"/>
    </row>
    <row r="89" spans="2:29" s="3" customFormat="1" ht="15">
      <c r="B89" s="179" t="s">
        <v>159</v>
      </c>
      <c r="C89" s="3" t="s">
        <v>409</v>
      </c>
      <c r="D89" s="4"/>
      <c r="E89" s="175">
        <v>0</v>
      </c>
      <c r="F89" s="175">
        <v>0</v>
      </c>
      <c r="G89" s="175">
        <f t="shared" si="2"/>
        <v>0</v>
      </c>
      <c r="H89" s="175"/>
      <c r="I89" s="175">
        <v>0</v>
      </c>
      <c r="J89" s="175">
        <v>0</v>
      </c>
      <c r="K89" s="175">
        <f t="shared" si="3"/>
        <v>0</v>
      </c>
      <c r="L89" s="23"/>
      <c r="M89" s="23"/>
      <c r="N89" s="24"/>
      <c r="O89" s="24"/>
      <c r="P89" s="24"/>
      <c r="Q89" s="24"/>
      <c r="R89" s="24"/>
      <c r="S89" s="24"/>
      <c r="T89" s="24"/>
      <c r="U89" s="24"/>
      <c r="V89" s="24"/>
      <c r="W89" s="24"/>
      <c r="X89" s="24"/>
      <c r="Y89" s="24"/>
      <c r="Z89" s="24"/>
      <c r="AA89" s="24"/>
      <c r="AB89" s="24"/>
      <c r="AC89" s="24"/>
    </row>
    <row r="90" spans="2:29" s="3" customFormat="1" ht="15">
      <c r="B90" s="179" t="s">
        <v>160</v>
      </c>
      <c r="C90" s="3" t="s">
        <v>410</v>
      </c>
      <c r="D90" s="4"/>
      <c r="E90" s="175">
        <v>166634817</v>
      </c>
      <c r="F90" s="175">
        <v>76927678</v>
      </c>
      <c r="G90" s="175">
        <f t="shared" si="2"/>
        <v>243562495</v>
      </c>
      <c r="H90" s="175"/>
      <c r="I90" s="175">
        <v>165010393</v>
      </c>
      <c r="J90" s="175">
        <v>65430456</v>
      </c>
      <c r="K90" s="175">
        <f t="shared" si="3"/>
        <v>230440849</v>
      </c>
      <c r="L90" s="23"/>
      <c r="M90" s="23"/>
      <c r="N90" s="24"/>
      <c r="O90" s="24"/>
      <c r="P90" s="24"/>
      <c r="Q90" s="24"/>
      <c r="R90" s="24"/>
      <c r="S90" s="24"/>
      <c r="T90" s="24"/>
      <c r="U90" s="24"/>
      <c r="V90" s="24"/>
      <c r="W90" s="24"/>
      <c r="X90" s="24"/>
      <c r="Y90" s="24"/>
      <c r="Z90" s="24"/>
      <c r="AA90" s="24"/>
      <c r="AB90" s="24"/>
      <c r="AC90" s="24"/>
    </row>
    <row r="91" spans="2:29" s="3" customFormat="1" ht="15">
      <c r="B91" s="179" t="s">
        <v>161</v>
      </c>
      <c r="C91" s="3" t="s">
        <v>411</v>
      </c>
      <c r="D91" s="4"/>
      <c r="E91" s="175">
        <v>39485283</v>
      </c>
      <c r="F91" s="175">
        <v>20224293</v>
      </c>
      <c r="G91" s="175">
        <f t="shared" si="2"/>
        <v>59709576</v>
      </c>
      <c r="H91" s="175"/>
      <c r="I91" s="175">
        <v>36028099</v>
      </c>
      <c r="J91" s="175">
        <v>21649244</v>
      </c>
      <c r="K91" s="175">
        <f t="shared" si="3"/>
        <v>57677343</v>
      </c>
      <c r="L91" s="23"/>
      <c r="M91" s="23"/>
      <c r="N91" s="24"/>
      <c r="O91" s="24"/>
      <c r="P91" s="24"/>
      <c r="Q91" s="24"/>
      <c r="R91" s="24"/>
      <c r="S91" s="24"/>
      <c r="T91" s="24"/>
      <c r="U91" s="24"/>
      <c r="V91" s="24"/>
      <c r="W91" s="24"/>
      <c r="X91" s="24"/>
      <c r="Y91" s="24"/>
      <c r="Z91" s="24"/>
      <c r="AA91" s="24"/>
      <c r="AB91" s="24"/>
      <c r="AC91" s="24"/>
    </row>
    <row r="92" spans="2:29" s="3" customFormat="1" ht="15">
      <c r="B92" s="179" t="s">
        <v>162</v>
      </c>
      <c r="C92" s="3" t="s">
        <v>412</v>
      </c>
      <c r="D92" s="4"/>
      <c r="E92" s="175">
        <v>0</v>
      </c>
      <c r="F92" s="175">
        <v>0</v>
      </c>
      <c r="G92" s="175">
        <f t="shared" si="2"/>
        <v>0</v>
      </c>
      <c r="H92" s="175"/>
      <c r="I92" s="175">
        <v>0</v>
      </c>
      <c r="J92" s="175">
        <v>0</v>
      </c>
      <c r="K92" s="175">
        <f t="shared" si="3"/>
        <v>0</v>
      </c>
      <c r="L92" s="23"/>
      <c r="M92" s="23"/>
      <c r="N92" s="24"/>
      <c r="O92" s="24"/>
      <c r="P92" s="24"/>
      <c r="Q92" s="24"/>
      <c r="R92" s="24"/>
      <c r="S92" s="24"/>
      <c r="T92" s="24"/>
      <c r="U92" s="24"/>
      <c r="V92" s="24"/>
      <c r="W92" s="24"/>
      <c r="X92" s="24"/>
      <c r="Y92" s="24"/>
      <c r="Z92" s="24"/>
      <c r="AA92" s="24"/>
      <c r="AB92" s="24"/>
      <c r="AC92" s="24"/>
    </row>
    <row r="93" spans="2:29" s="3" customFormat="1" ht="15.75">
      <c r="B93" s="5" t="s">
        <v>19</v>
      </c>
      <c r="C93" s="5" t="s">
        <v>413</v>
      </c>
      <c r="D93" s="4"/>
      <c r="E93" s="173">
        <v>593051557</v>
      </c>
      <c r="F93" s="173">
        <v>199756149</v>
      </c>
      <c r="G93" s="173">
        <f t="shared" si="2"/>
        <v>792807706</v>
      </c>
      <c r="H93" s="173"/>
      <c r="I93" s="173">
        <v>574510864</v>
      </c>
      <c r="J93" s="173">
        <v>198925369</v>
      </c>
      <c r="K93" s="173">
        <f t="shared" si="3"/>
        <v>773436233</v>
      </c>
      <c r="L93" s="23"/>
      <c r="M93" s="23"/>
      <c r="N93" s="24"/>
      <c r="O93" s="24"/>
      <c r="P93" s="24"/>
      <c r="Q93" s="24"/>
      <c r="R93" s="24"/>
      <c r="S93" s="24"/>
      <c r="T93" s="24"/>
      <c r="U93" s="24"/>
      <c r="V93" s="24"/>
      <c r="W93" s="24"/>
      <c r="X93" s="24"/>
      <c r="Y93" s="24"/>
      <c r="Z93" s="24"/>
      <c r="AA93" s="24"/>
      <c r="AB93" s="24"/>
      <c r="AC93" s="24"/>
    </row>
    <row r="94" spans="4:29" s="180" customFormat="1" ht="15">
      <c r="D94" s="181"/>
      <c r="E94" s="182"/>
      <c r="F94" s="182"/>
      <c r="G94" s="182"/>
      <c r="H94" s="182"/>
      <c r="I94" s="182"/>
      <c r="J94" s="182"/>
      <c r="K94" s="182"/>
      <c r="L94" s="23"/>
      <c r="M94" s="23"/>
      <c r="N94" s="183"/>
      <c r="O94" s="183"/>
      <c r="P94" s="183"/>
      <c r="Q94" s="183"/>
      <c r="R94" s="183"/>
      <c r="S94" s="183"/>
      <c r="T94" s="24"/>
      <c r="U94" s="24"/>
      <c r="V94" s="24"/>
      <c r="W94" s="24"/>
      <c r="X94" s="24"/>
      <c r="Y94" s="24"/>
      <c r="Z94" s="24"/>
      <c r="AA94" s="24"/>
      <c r="AB94" s="24"/>
      <c r="AC94" s="24"/>
    </row>
    <row r="95" spans="2:29" s="3" customFormat="1" ht="15.75">
      <c r="B95" s="34"/>
      <c r="C95" s="128" t="s">
        <v>415</v>
      </c>
      <c r="D95" s="36"/>
      <c r="E95" s="184">
        <f>E75+E9</f>
        <v>1038288217</v>
      </c>
      <c r="F95" s="184">
        <f>F75+F9</f>
        <v>781394602</v>
      </c>
      <c r="G95" s="184">
        <f>G75+G9</f>
        <v>1819682819</v>
      </c>
      <c r="H95" s="184"/>
      <c r="I95" s="184">
        <f>I75+I9</f>
        <v>1049938293</v>
      </c>
      <c r="J95" s="184">
        <f>J75+J9</f>
        <v>811522570</v>
      </c>
      <c r="K95" s="184">
        <f>K75+K9</f>
        <v>1861460863</v>
      </c>
      <c r="L95" s="23"/>
      <c r="M95" s="23"/>
      <c r="N95" s="24"/>
      <c r="O95" s="24"/>
      <c r="P95" s="24"/>
      <c r="Q95" s="24"/>
      <c r="R95" s="24"/>
      <c r="S95" s="24"/>
      <c r="T95" s="24"/>
      <c r="U95" s="24"/>
      <c r="V95" s="24"/>
      <c r="W95" s="24"/>
      <c r="X95" s="24"/>
      <c r="Y95" s="24"/>
      <c r="Z95" s="24"/>
      <c r="AA95" s="24"/>
      <c r="AB95" s="24"/>
      <c r="AC95" s="24"/>
    </row>
    <row r="96" spans="1:25" ht="15">
      <c r="A96" s="185"/>
      <c r="B96" s="185"/>
      <c r="C96" s="186"/>
      <c r="D96" s="187"/>
      <c r="L96" s="23"/>
      <c r="M96" s="23"/>
      <c r="U96" s="24"/>
      <c r="V96" s="24"/>
      <c r="W96" s="24"/>
      <c r="X96" s="24"/>
      <c r="Y96" s="24"/>
    </row>
    <row r="97" spans="1:25" ht="15">
      <c r="A97" s="185"/>
      <c r="B97" s="185"/>
      <c r="C97" s="186"/>
      <c r="D97" s="187"/>
      <c r="U97" s="24"/>
      <c r="V97" s="24"/>
      <c r="W97" s="24"/>
      <c r="X97" s="24"/>
      <c r="Y97" s="24"/>
    </row>
    <row r="98" spans="1:25" ht="15">
      <c r="A98" s="185"/>
      <c r="B98" s="185"/>
      <c r="C98" s="186"/>
      <c r="D98" s="187"/>
      <c r="U98" s="24"/>
      <c r="V98" s="24"/>
      <c r="W98" s="24"/>
      <c r="X98" s="24"/>
      <c r="Y98" s="24"/>
    </row>
    <row r="99" spans="1:23" ht="15">
      <c r="A99" s="185"/>
      <c r="B99" s="185"/>
      <c r="C99" s="186"/>
      <c r="D99" s="187"/>
      <c r="U99" s="24"/>
      <c r="V99" s="24"/>
      <c r="W99" s="24"/>
    </row>
    <row r="100" spans="1:8" s="3" customFormat="1" ht="15">
      <c r="A100" s="198" t="s">
        <v>416</v>
      </c>
      <c r="B100" s="198"/>
      <c r="C100" s="198"/>
      <c r="D100" s="198"/>
      <c r="E100" s="198"/>
      <c r="F100" s="198"/>
      <c r="G100" s="198"/>
      <c r="H100" s="198"/>
    </row>
    <row r="101" spans="1:4" ht="12.75">
      <c r="A101" s="185"/>
      <c r="B101" s="185"/>
      <c r="C101" s="186"/>
      <c r="D101" s="187"/>
    </row>
    <row r="102" spans="1:4" ht="12.75">
      <c r="A102" s="185"/>
      <c r="B102" s="185"/>
      <c r="C102" s="186"/>
      <c r="D102" s="187"/>
    </row>
    <row r="103" spans="1:11" ht="12.75">
      <c r="A103" s="185"/>
      <c r="B103" s="188"/>
      <c r="C103" s="189"/>
      <c r="D103" s="190"/>
      <c r="E103" s="158"/>
      <c r="F103" s="158"/>
      <c r="G103" s="158"/>
      <c r="H103" s="158"/>
      <c r="I103" s="158"/>
      <c r="J103" s="158"/>
      <c r="K103" s="158"/>
    </row>
    <row r="104" spans="1:4" ht="12.75">
      <c r="A104" s="185"/>
      <c r="B104" s="185"/>
      <c r="C104" s="186"/>
      <c r="D104" s="187"/>
    </row>
    <row r="105" spans="1:4" ht="12.75">
      <c r="A105" s="185"/>
      <c r="B105" s="185"/>
      <c r="C105" s="186"/>
      <c r="D105" s="187"/>
    </row>
  </sheetData>
  <sheetProtection password="CC05" sheet="1"/>
  <mergeCells count="1">
    <mergeCell ref="A100:H100"/>
  </mergeCells>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43" r:id="rId1"/>
  <headerFooter differentOddEven="1" alignWithMargins="0">
    <oddFooter>&amp;L &amp;C&amp;"DINPro-Medium,Regular"&amp;12 5</oddFooter>
    <evenHeader>&amp;C&amp;"DINPro-Medium,Bold"&amp;14SECTION TWO 
CONSOLIDATED FINANCIAL STATEMENTS</evenHeader>
    <evenFooter>&amp;L?&amp;C&amp;"DINPro-Medium,Regular"&amp;14 3</evenFooter>
    <firstFooter>&amp;L?</firstFooter>
  </headerFooter>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U138"/>
  <sheetViews>
    <sheetView view="pageBreakPreview" zoomScale="60" zoomScaleNormal="75" zoomScalePageLayoutView="0" workbookViewId="0" topLeftCell="A1">
      <pane xSplit="3" ySplit="7" topLeftCell="D38" activePane="bottomRight" state="frozen"/>
      <selection pane="topLeft" activeCell="F77" sqref="A1:IV16384"/>
      <selection pane="topRight" activeCell="F77" sqref="A1:IV16384"/>
      <selection pane="bottomLeft" activeCell="F77" sqref="A1:IV16384"/>
      <selection pane="bottomRight" activeCell="F57" sqref="F57"/>
    </sheetView>
  </sheetViews>
  <sheetFormatPr defaultColWidth="9.140625" defaultRowHeight="12.75"/>
  <cols>
    <col min="1" max="1" width="2.421875" style="1" customWidth="1"/>
    <col min="2" max="2" width="8.421875" style="1" customWidth="1"/>
    <col min="3" max="3" width="81.8515625" style="1" customWidth="1"/>
    <col min="4" max="4" width="18.8515625" style="163" customWidth="1"/>
    <col min="5" max="5" width="22.57421875" style="1" customWidth="1"/>
    <col min="6" max="6" width="22.8515625" style="2" bestFit="1" customWidth="1"/>
    <col min="7" max="7" width="25.421875" style="1" bestFit="1" customWidth="1"/>
    <col min="8" max="8" width="22.57421875" style="1" customWidth="1"/>
    <col min="9" max="9" width="22.8515625" style="2" bestFit="1" customWidth="1"/>
    <col min="10" max="10" width="11.8515625" style="1" bestFit="1" customWidth="1"/>
    <col min="11" max="11" width="16.140625" style="1" bestFit="1" customWidth="1"/>
    <col min="12" max="12" width="14.7109375" style="1" bestFit="1" customWidth="1"/>
    <col min="13" max="13" width="16.140625" style="1" bestFit="1" customWidth="1"/>
    <col min="14" max="14" width="15.421875" style="1" bestFit="1" customWidth="1"/>
    <col min="15" max="15" width="9.140625" style="1" customWidth="1"/>
    <col min="16" max="16" width="16.8515625" style="1" bestFit="1" customWidth="1"/>
    <col min="17" max="17" width="14.7109375" style="1" bestFit="1" customWidth="1"/>
    <col min="18" max="16384" width="9.140625" style="1" customWidth="1"/>
  </cols>
  <sheetData>
    <row r="1" spans="1:8" ht="17.25" customHeight="1">
      <c r="A1" s="3"/>
      <c r="B1" s="3"/>
      <c r="C1" s="3"/>
      <c r="D1" s="4"/>
      <c r="E1" s="3"/>
      <c r="H1" s="3"/>
    </row>
    <row r="2" spans="1:9" s="134" customFormat="1" ht="17.25" customHeight="1">
      <c r="A2" s="118"/>
      <c r="B2" s="7" t="s">
        <v>0</v>
      </c>
      <c r="C2" s="131"/>
      <c r="D2" s="132"/>
      <c r="E2" s="131"/>
      <c r="F2" s="133"/>
      <c r="H2" s="131"/>
      <c r="I2" s="133"/>
    </row>
    <row r="3" spans="1:9" s="134" customFormat="1" ht="17.25" customHeight="1">
      <c r="A3" s="118"/>
      <c r="B3" s="10" t="s">
        <v>585</v>
      </c>
      <c r="C3" s="118"/>
      <c r="D3" s="135"/>
      <c r="E3" s="118"/>
      <c r="F3" s="133"/>
      <c r="H3" s="118"/>
      <c r="I3" s="133"/>
    </row>
    <row r="4" spans="1:9" s="134" customFormat="1" ht="17.25" customHeight="1">
      <c r="A4" s="118"/>
      <c r="B4" s="11" t="s">
        <v>236</v>
      </c>
      <c r="C4" s="118"/>
      <c r="D4" s="135"/>
      <c r="E4" s="118"/>
      <c r="F4" s="133"/>
      <c r="H4" s="118"/>
      <c r="I4" s="133"/>
    </row>
    <row r="5" spans="1:8" ht="18" customHeight="1">
      <c r="A5" s="136"/>
      <c r="B5" s="136"/>
      <c r="C5" s="136"/>
      <c r="D5" s="137"/>
      <c r="E5" s="138"/>
      <c r="H5" s="138"/>
    </row>
    <row r="6" spans="1:9" s="141" customFormat="1" ht="15.75">
      <c r="A6" s="3"/>
      <c r="B6" s="5"/>
      <c r="C6" s="5" t="s">
        <v>417</v>
      </c>
      <c r="D6" s="4" t="s">
        <v>238</v>
      </c>
      <c r="E6" s="139" t="s">
        <v>240</v>
      </c>
      <c r="F6" s="139" t="s">
        <v>240</v>
      </c>
      <c r="G6" s="140" t="s">
        <v>241</v>
      </c>
      <c r="H6" s="140" t="s">
        <v>241</v>
      </c>
      <c r="I6" s="140"/>
    </row>
    <row r="7" spans="1:11" s="141" customFormat="1" ht="15.75">
      <c r="A7" s="3"/>
      <c r="B7" s="17"/>
      <c r="C7" s="17"/>
      <c r="D7" s="19" t="s">
        <v>239</v>
      </c>
      <c r="E7" s="142" t="s">
        <v>591</v>
      </c>
      <c r="F7" s="142" t="s">
        <v>592</v>
      </c>
      <c r="G7" s="142" t="s">
        <v>593</v>
      </c>
      <c r="H7" s="142" t="s">
        <v>594</v>
      </c>
      <c r="I7" s="142"/>
      <c r="J7" s="143"/>
      <c r="K7" s="143"/>
    </row>
    <row r="8" spans="1:21" s="145" customFormat="1" ht="15.75">
      <c r="A8" s="5"/>
      <c r="B8" s="5" t="s">
        <v>1</v>
      </c>
      <c r="C8" s="5" t="s">
        <v>418</v>
      </c>
      <c r="D8" s="144" t="s">
        <v>205</v>
      </c>
      <c r="E8" s="123">
        <f>SUM(E9:E13,E17:E18)</f>
        <v>27881439</v>
      </c>
      <c r="F8" s="123">
        <f>SUM(F9:F13,F17:F18)</f>
        <v>9242200</v>
      </c>
      <c r="G8" s="123">
        <f>SUM(G9:G13,G17:G18)</f>
        <v>24772544</v>
      </c>
      <c r="H8" s="123">
        <f>SUM(H9:H13,H17:H18)</f>
        <v>9628954</v>
      </c>
      <c r="I8" s="123"/>
      <c r="J8" s="123"/>
      <c r="K8" s="123"/>
      <c r="L8" s="123"/>
      <c r="N8" s="146"/>
      <c r="O8" s="146"/>
      <c r="P8" s="146"/>
      <c r="Q8" s="146"/>
      <c r="R8" s="146"/>
      <c r="S8" s="146"/>
      <c r="T8" s="146"/>
      <c r="U8" s="146"/>
    </row>
    <row r="9" spans="1:21" s="141" customFormat="1" ht="15.75">
      <c r="A9" s="3"/>
      <c r="B9" s="28" t="s">
        <v>2</v>
      </c>
      <c r="C9" s="3" t="s">
        <v>419</v>
      </c>
      <c r="D9" s="4" t="s">
        <v>206</v>
      </c>
      <c r="E9" s="147">
        <v>21590918</v>
      </c>
      <c r="F9" s="147">
        <v>7145101</v>
      </c>
      <c r="G9" s="147">
        <v>19073839</v>
      </c>
      <c r="H9" s="147">
        <v>7082740</v>
      </c>
      <c r="I9" s="147"/>
      <c r="J9" s="123"/>
      <c r="K9" s="123"/>
      <c r="L9" s="147"/>
      <c r="N9" s="146"/>
      <c r="O9" s="146"/>
      <c r="P9" s="146"/>
      <c r="Q9" s="146"/>
      <c r="R9" s="146"/>
      <c r="S9" s="146"/>
      <c r="T9" s="146"/>
      <c r="U9" s="146"/>
    </row>
    <row r="10" spans="1:21" s="141" customFormat="1" ht="15.75">
      <c r="A10" s="3"/>
      <c r="B10" s="28" t="s">
        <v>3</v>
      </c>
      <c r="C10" s="3" t="s">
        <v>420</v>
      </c>
      <c r="D10" s="4"/>
      <c r="E10" s="147">
        <v>357618</v>
      </c>
      <c r="F10" s="147">
        <v>105551</v>
      </c>
      <c r="G10" s="147">
        <v>333057</v>
      </c>
      <c r="H10" s="147">
        <v>133276</v>
      </c>
      <c r="I10" s="147"/>
      <c r="J10" s="123"/>
      <c r="K10" s="123"/>
      <c r="L10" s="147"/>
      <c r="N10" s="146"/>
      <c r="O10" s="146"/>
      <c r="P10" s="146"/>
      <c r="Q10" s="146"/>
      <c r="R10" s="146"/>
      <c r="S10" s="146"/>
      <c r="T10" s="146"/>
      <c r="U10" s="146"/>
    </row>
    <row r="11" spans="1:21" s="141" customFormat="1" ht="15.75">
      <c r="A11" s="3"/>
      <c r="B11" s="28" t="s">
        <v>4</v>
      </c>
      <c r="C11" s="3" t="s">
        <v>421</v>
      </c>
      <c r="D11" s="4" t="s">
        <v>207</v>
      </c>
      <c r="E11" s="147">
        <v>631220</v>
      </c>
      <c r="F11" s="147">
        <v>152147</v>
      </c>
      <c r="G11" s="147">
        <v>548754</v>
      </c>
      <c r="H11" s="147">
        <v>241238</v>
      </c>
      <c r="I11" s="147"/>
      <c r="J11" s="123"/>
      <c r="K11" s="123"/>
      <c r="L11" s="147"/>
      <c r="N11" s="146"/>
      <c r="O11" s="146"/>
      <c r="P11" s="146"/>
      <c r="Q11" s="146"/>
      <c r="R11" s="146"/>
      <c r="S11" s="146"/>
      <c r="T11" s="146"/>
      <c r="U11" s="146"/>
    </row>
    <row r="12" spans="1:21" s="141" customFormat="1" ht="15.75">
      <c r="A12" s="3"/>
      <c r="B12" s="28" t="s">
        <v>34</v>
      </c>
      <c r="C12" s="148" t="s">
        <v>422</v>
      </c>
      <c r="D12" s="4"/>
      <c r="E12" s="147">
        <v>147566</v>
      </c>
      <c r="F12" s="147">
        <v>73047</v>
      </c>
      <c r="G12" s="147">
        <v>175008</v>
      </c>
      <c r="H12" s="147">
        <v>71486</v>
      </c>
      <c r="I12" s="147"/>
      <c r="J12" s="123"/>
      <c r="K12" s="123"/>
      <c r="L12" s="147"/>
      <c r="N12" s="146"/>
      <c r="O12" s="146"/>
      <c r="P12" s="146"/>
      <c r="Q12" s="146"/>
      <c r="R12" s="146"/>
      <c r="S12" s="146"/>
      <c r="T12" s="146"/>
      <c r="U12" s="146"/>
    </row>
    <row r="13" spans="1:21" s="141" customFormat="1" ht="15.75">
      <c r="A13" s="3"/>
      <c r="B13" s="28" t="s">
        <v>35</v>
      </c>
      <c r="C13" s="3" t="s">
        <v>423</v>
      </c>
      <c r="D13" s="4" t="s">
        <v>208</v>
      </c>
      <c r="E13" s="147">
        <f>SUM(E14:E16)</f>
        <v>4667542</v>
      </c>
      <c r="F13" s="147">
        <f>SUM(F14:F16)</f>
        <v>1621868</v>
      </c>
      <c r="G13" s="147">
        <f>SUM(G14:G16)</f>
        <v>4216806</v>
      </c>
      <c r="H13" s="147">
        <f>SUM(H14:H16)</f>
        <v>1926862</v>
      </c>
      <c r="I13" s="147"/>
      <c r="J13" s="123"/>
      <c r="K13" s="123"/>
      <c r="L13" s="147"/>
      <c r="N13" s="146"/>
      <c r="O13" s="146"/>
      <c r="P13" s="146"/>
      <c r="Q13" s="146"/>
      <c r="R13" s="146"/>
      <c r="S13" s="146"/>
      <c r="T13" s="146"/>
      <c r="U13" s="146"/>
    </row>
    <row r="14" spans="1:21" s="141" customFormat="1" ht="15.75">
      <c r="A14" s="3"/>
      <c r="B14" s="28" t="s">
        <v>41</v>
      </c>
      <c r="C14" s="3" t="s">
        <v>424</v>
      </c>
      <c r="D14" s="29"/>
      <c r="E14" s="147">
        <v>2506</v>
      </c>
      <c r="F14" s="147">
        <v>813</v>
      </c>
      <c r="G14" s="147">
        <v>3545</v>
      </c>
      <c r="H14" s="147">
        <v>931</v>
      </c>
      <c r="I14" s="147"/>
      <c r="J14" s="123"/>
      <c r="K14" s="123"/>
      <c r="L14" s="147"/>
      <c r="N14" s="146"/>
      <c r="O14" s="146"/>
      <c r="P14" s="146"/>
      <c r="Q14" s="146"/>
      <c r="R14" s="146"/>
      <c r="S14" s="146"/>
      <c r="T14" s="146"/>
      <c r="U14" s="146"/>
    </row>
    <row r="15" spans="1:21" s="141" customFormat="1" ht="15.75">
      <c r="A15" s="3"/>
      <c r="B15" s="28" t="s">
        <v>42</v>
      </c>
      <c r="C15" s="3" t="s">
        <v>425</v>
      </c>
      <c r="D15" s="29"/>
      <c r="E15" s="147">
        <v>3778594</v>
      </c>
      <c r="F15" s="147">
        <v>1315713</v>
      </c>
      <c r="G15" s="147">
        <v>3407212</v>
      </c>
      <c r="H15" s="147">
        <v>1569316</v>
      </c>
      <c r="I15" s="147"/>
      <c r="J15" s="123"/>
      <c r="K15" s="123"/>
      <c r="L15" s="147"/>
      <c r="N15" s="146"/>
      <c r="O15" s="146"/>
      <c r="P15" s="146"/>
      <c r="Q15" s="146"/>
      <c r="R15" s="146"/>
      <c r="S15" s="146"/>
      <c r="T15" s="146"/>
      <c r="U15" s="146"/>
    </row>
    <row r="16" spans="1:21" s="141" customFormat="1" ht="15.75">
      <c r="A16" s="3"/>
      <c r="B16" s="28" t="s">
        <v>43</v>
      </c>
      <c r="C16" s="3" t="s">
        <v>426</v>
      </c>
      <c r="D16" s="29"/>
      <c r="E16" s="147">
        <v>886442</v>
      </c>
      <c r="F16" s="147">
        <v>305342</v>
      </c>
      <c r="G16" s="147">
        <v>806049</v>
      </c>
      <c r="H16" s="147">
        <v>356615</v>
      </c>
      <c r="I16" s="147"/>
      <c r="J16" s="123"/>
      <c r="K16" s="123"/>
      <c r="L16" s="147"/>
      <c r="N16" s="146"/>
      <c r="O16" s="146"/>
      <c r="P16" s="146"/>
      <c r="Q16" s="146"/>
      <c r="R16" s="146"/>
      <c r="S16" s="146"/>
      <c r="T16" s="146"/>
      <c r="U16" s="146"/>
    </row>
    <row r="17" spans="1:21" s="141" customFormat="1" ht="15.75">
      <c r="A17" s="3"/>
      <c r="B17" s="28" t="s">
        <v>36</v>
      </c>
      <c r="C17" s="3" t="s">
        <v>427</v>
      </c>
      <c r="D17" s="29"/>
      <c r="E17" s="147">
        <v>354573</v>
      </c>
      <c r="F17" s="147">
        <v>110831</v>
      </c>
      <c r="G17" s="147">
        <v>389857</v>
      </c>
      <c r="H17" s="147">
        <v>158139</v>
      </c>
      <c r="I17" s="147"/>
      <c r="J17" s="123"/>
      <c r="K17" s="123"/>
      <c r="L17" s="147"/>
      <c r="N17" s="146"/>
      <c r="O17" s="146"/>
      <c r="P17" s="146"/>
      <c r="Q17" s="146"/>
      <c r="R17" s="146"/>
      <c r="S17" s="146"/>
      <c r="T17" s="146"/>
      <c r="U17" s="146"/>
    </row>
    <row r="18" spans="1:21" s="141" customFormat="1" ht="15.75">
      <c r="A18" s="3"/>
      <c r="B18" s="28" t="s">
        <v>67</v>
      </c>
      <c r="C18" s="148" t="s">
        <v>428</v>
      </c>
      <c r="D18" s="29"/>
      <c r="E18" s="147">
        <v>132002</v>
      </c>
      <c r="F18" s="147">
        <v>33655</v>
      </c>
      <c r="G18" s="147">
        <v>35223</v>
      </c>
      <c r="H18" s="147">
        <v>15213</v>
      </c>
      <c r="I18" s="147"/>
      <c r="J18" s="123"/>
      <c r="K18" s="123"/>
      <c r="L18" s="147"/>
      <c r="N18" s="146"/>
      <c r="O18" s="146"/>
      <c r="P18" s="146"/>
      <c r="Q18" s="146"/>
      <c r="R18" s="146"/>
      <c r="S18" s="146"/>
      <c r="T18" s="146"/>
      <c r="U18" s="146"/>
    </row>
    <row r="19" spans="1:21" s="141" customFormat="1" ht="15.75">
      <c r="A19" s="5"/>
      <c r="B19" s="26" t="s">
        <v>5</v>
      </c>
      <c r="C19" s="149" t="s">
        <v>429</v>
      </c>
      <c r="D19" s="144" t="s">
        <v>209</v>
      </c>
      <c r="E19" s="123">
        <f>SUM(E20:E25)</f>
        <v>15840534</v>
      </c>
      <c r="F19" s="123">
        <f>SUM(F20:F25)</f>
        <v>4911335</v>
      </c>
      <c r="G19" s="123">
        <f>SUM(G20:G25)</f>
        <v>13452369</v>
      </c>
      <c r="H19" s="123">
        <f>SUM(H20:H25)</f>
        <v>5520690</v>
      </c>
      <c r="I19" s="123"/>
      <c r="J19" s="123"/>
      <c r="K19" s="123"/>
      <c r="L19" s="123"/>
      <c r="N19" s="146"/>
      <c r="O19" s="146"/>
      <c r="P19" s="146"/>
      <c r="Q19" s="146"/>
      <c r="R19" s="146"/>
      <c r="S19" s="146"/>
      <c r="T19" s="146"/>
      <c r="U19" s="146"/>
    </row>
    <row r="20" spans="1:21" s="141" customFormat="1" ht="15.75">
      <c r="A20" s="3"/>
      <c r="B20" s="28" t="s">
        <v>6</v>
      </c>
      <c r="C20" s="3" t="s">
        <v>430</v>
      </c>
      <c r="D20" s="4" t="s">
        <v>210</v>
      </c>
      <c r="E20" s="147">
        <v>11790994</v>
      </c>
      <c r="F20" s="147">
        <v>3806744</v>
      </c>
      <c r="G20" s="147">
        <v>9974409</v>
      </c>
      <c r="H20" s="147">
        <v>3903284</v>
      </c>
      <c r="I20" s="147"/>
      <c r="J20" s="123"/>
      <c r="K20" s="123"/>
      <c r="L20" s="147"/>
      <c r="N20" s="146"/>
      <c r="O20" s="146"/>
      <c r="P20" s="146"/>
      <c r="Q20" s="146"/>
      <c r="R20" s="146"/>
      <c r="S20" s="146"/>
      <c r="T20" s="146"/>
      <c r="U20" s="146"/>
    </row>
    <row r="21" spans="1:21" s="141" customFormat="1" ht="15.75">
      <c r="A21" s="3"/>
      <c r="B21" s="28" t="s">
        <v>10</v>
      </c>
      <c r="C21" s="148" t="s">
        <v>431</v>
      </c>
      <c r="D21" s="4" t="s">
        <v>211</v>
      </c>
      <c r="E21" s="147">
        <v>1292465</v>
      </c>
      <c r="F21" s="147">
        <v>376450</v>
      </c>
      <c r="G21" s="147">
        <v>1177776</v>
      </c>
      <c r="H21" s="147">
        <v>528558</v>
      </c>
      <c r="I21" s="147"/>
      <c r="J21" s="123"/>
      <c r="K21" s="123"/>
      <c r="L21" s="147"/>
      <c r="N21" s="146"/>
      <c r="O21" s="146"/>
      <c r="P21" s="146"/>
      <c r="Q21" s="146"/>
      <c r="R21" s="146"/>
      <c r="S21" s="146"/>
      <c r="T21" s="146"/>
      <c r="U21" s="146"/>
    </row>
    <row r="22" spans="1:21" s="141" customFormat="1" ht="15.75">
      <c r="A22" s="3"/>
      <c r="B22" s="28" t="s">
        <v>11</v>
      </c>
      <c r="C22" s="148" t="s">
        <v>432</v>
      </c>
      <c r="D22" s="4"/>
      <c r="E22" s="147">
        <v>932038</v>
      </c>
      <c r="F22" s="147">
        <v>137910</v>
      </c>
      <c r="G22" s="147">
        <v>1062148</v>
      </c>
      <c r="H22" s="147">
        <v>587953</v>
      </c>
      <c r="I22" s="147"/>
      <c r="J22" s="123"/>
      <c r="K22" s="123"/>
      <c r="L22" s="147"/>
      <c r="N22" s="146"/>
      <c r="O22" s="146"/>
      <c r="P22" s="146"/>
      <c r="Q22" s="146"/>
      <c r="R22" s="146"/>
      <c r="S22" s="146"/>
      <c r="T22" s="146"/>
      <c r="U22" s="146"/>
    </row>
    <row r="23" spans="1:21" s="141" customFormat="1" ht="15.75">
      <c r="A23" s="3"/>
      <c r="B23" s="28" t="s">
        <v>44</v>
      </c>
      <c r="C23" s="3" t="s">
        <v>433</v>
      </c>
      <c r="D23" s="4" t="s">
        <v>212</v>
      </c>
      <c r="E23" s="147">
        <v>1748733</v>
      </c>
      <c r="F23" s="147">
        <v>565851</v>
      </c>
      <c r="G23" s="147">
        <v>1236115</v>
      </c>
      <c r="H23" s="147">
        <v>500513</v>
      </c>
      <c r="I23" s="147"/>
      <c r="J23" s="123"/>
      <c r="K23" s="123"/>
      <c r="L23" s="147"/>
      <c r="N23" s="146"/>
      <c r="O23" s="146"/>
      <c r="P23" s="146"/>
      <c r="Q23" s="146"/>
      <c r="R23" s="146"/>
      <c r="S23" s="146"/>
      <c r="T23" s="146"/>
      <c r="U23" s="146"/>
    </row>
    <row r="24" spans="1:21" s="141" customFormat="1" ht="15.75">
      <c r="A24" s="3"/>
      <c r="B24" s="28" t="s">
        <v>45</v>
      </c>
      <c r="C24" s="148" t="s">
        <v>434</v>
      </c>
      <c r="D24" s="4"/>
      <c r="E24" s="147">
        <v>70221</v>
      </c>
      <c r="F24" s="147">
        <v>23708</v>
      </c>
      <c r="G24" s="147">
        <v>0</v>
      </c>
      <c r="H24" s="147">
        <v>0</v>
      </c>
      <c r="I24" s="147"/>
      <c r="J24" s="123"/>
      <c r="K24" s="123"/>
      <c r="L24" s="147"/>
      <c r="N24" s="146"/>
      <c r="O24" s="146"/>
      <c r="P24" s="146"/>
      <c r="Q24" s="146"/>
      <c r="R24" s="146"/>
      <c r="S24" s="146"/>
      <c r="T24" s="146"/>
      <c r="U24" s="146"/>
    </row>
    <row r="25" spans="1:21" s="141" customFormat="1" ht="15.75">
      <c r="A25" s="3"/>
      <c r="B25" s="28" t="s">
        <v>93</v>
      </c>
      <c r="C25" s="148" t="s">
        <v>435</v>
      </c>
      <c r="D25" s="4"/>
      <c r="E25" s="147">
        <v>6083</v>
      </c>
      <c r="F25" s="147">
        <v>672</v>
      </c>
      <c r="G25" s="147">
        <v>1921</v>
      </c>
      <c r="H25" s="147">
        <v>382</v>
      </c>
      <c r="I25" s="147"/>
      <c r="J25" s="123"/>
      <c r="K25" s="123"/>
      <c r="L25" s="147"/>
      <c r="N25" s="146"/>
      <c r="O25" s="146"/>
      <c r="P25" s="146"/>
      <c r="Q25" s="146"/>
      <c r="R25" s="146"/>
      <c r="S25" s="146"/>
      <c r="T25" s="146"/>
      <c r="U25" s="146"/>
    </row>
    <row r="26" spans="1:21" s="141" customFormat="1" ht="15.75">
      <c r="A26" s="5"/>
      <c r="B26" s="5" t="s">
        <v>12</v>
      </c>
      <c r="C26" s="26" t="s">
        <v>436</v>
      </c>
      <c r="D26" s="29"/>
      <c r="E26" s="123">
        <f>E8-E19</f>
        <v>12040905</v>
      </c>
      <c r="F26" s="123">
        <f>F8-F19</f>
        <v>4330865</v>
      </c>
      <c r="G26" s="123">
        <f>G8-G19</f>
        <v>11320175</v>
      </c>
      <c r="H26" s="123">
        <f>H8-H19</f>
        <v>4108264</v>
      </c>
      <c r="I26" s="123"/>
      <c r="J26" s="123"/>
      <c r="K26" s="123"/>
      <c r="L26" s="123"/>
      <c r="N26" s="146"/>
      <c r="O26" s="146"/>
      <c r="P26" s="146"/>
      <c r="Q26" s="146"/>
      <c r="R26" s="146"/>
      <c r="S26" s="146"/>
      <c r="T26" s="146"/>
      <c r="U26" s="146"/>
    </row>
    <row r="27" spans="1:21" s="141" customFormat="1" ht="15.75">
      <c r="A27" s="5"/>
      <c r="B27" s="5" t="s">
        <v>13</v>
      </c>
      <c r="C27" s="26" t="s">
        <v>437</v>
      </c>
      <c r="D27" s="29"/>
      <c r="E27" s="123">
        <f>E28-E31</f>
        <v>3631156</v>
      </c>
      <c r="F27" s="123">
        <f>F28-F31</f>
        <v>1227989</v>
      </c>
      <c r="G27" s="123">
        <f>G28-G31</f>
        <v>2683486</v>
      </c>
      <c r="H27" s="123">
        <f>H28-H31</f>
        <v>946727</v>
      </c>
      <c r="I27" s="123"/>
      <c r="J27" s="123"/>
      <c r="K27" s="123"/>
      <c r="L27" s="123"/>
      <c r="N27" s="146"/>
      <c r="O27" s="146"/>
      <c r="P27" s="146"/>
      <c r="Q27" s="146"/>
      <c r="R27" s="146"/>
      <c r="S27" s="146"/>
      <c r="T27" s="146"/>
      <c r="U27" s="146"/>
    </row>
    <row r="28" spans="1:21" s="141" customFormat="1" ht="15.75">
      <c r="A28" s="3"/>
      <c r="B28" s="28" t="s">
        <v>14</v>
      </c>
      <c r="C28" s="3" t="s">
        <v>438</v>
      </c>
      <c r="D28" s="29"/>
      <c r="E28" s="147">
        <f>SUM(E29:E30)</f>
        <v>4657652</v>
      </c>
      <c r="F28" s="147">
        <f>SUM(F29:F30)</f>
        <v>1612839</v>
      </c>
      <c r="G28" s="147">
        <f>SUM(G29:G30)</f>
        <v>3397579</v>
      </c>
      <c r="H28" s="147">
        <f>SUM(H29:H30)</f>
        <v>1229387</v>
      </c>
      <c r="I28" s="147"/>
      <c r="J28" s="123"/>
      <c r="K28" s="123"/>
      <c r="L28" s="147"/>
      <c r="N28" s="146"/>
      <c r="O28" s="146"/>
      <c r="P28" s="146"/>
      <c r="Q28" s="146"/>
      <c r="R28" s="146"/>
      <c r="S28" s="146"/>
      <c r="T28" s="146"/>
      <c r="U28" s="146"/>
    </row>
    <row r="29" spans="1:21" s="145" customFormat="1" ht="15.75">
      <c r="A29" s="3"/>
      <c r="B29" s="28" t="s">
        <v>46</v>
      </c>
      <c r="C29" s="3" t="s">
        <v>439</v>
      </c>
      <c r="D29" s="29"/>
      <c r="E29" s="147">
        <v>431265</v>
      </c>
      <c r="F29" s="147">
        <v>126444</v>
      </c>
      <c r="G29" s="147">
        <v>277406</v>
      </c>
      <c r="H29" s="147">
        <v>119893</v>
      </c>
      <c r="I29" s="147"/>
      <c r="J29" s="123"/>
      <c r="K29" s="123"/>
      <c r="L29" s="147"/>
      <c r="N29" s="146"/>
      <c r="O29" s="146"/>
      <c r="P29" s="146"/>
      <c r="Q29" s="146"/>
      <c r="R29" s="146"/>
      <c r="S29" s="146"/>
      <c r="T29" s="146"/>
      <c r="U29" s="146"/>
    </row>
    <row r="30" spans="1:21" s="141" customFormat="1" ht="15.75">
      <c r="A30" s="3"/>
      <c r="B30" s="28" t="s">
        <v>47</v>
      </c>
      <c r="C30" s="3" t="s">
        <v>279</v>
      </c>
      <c r="D30" s="29"/>
      <c r="E30" s="147">
        <v>4226387</v>
      </c>
      <c r="F30" s="147">
        <v>1486395</v>
      </c>
      <c r="G30" s="147">
        <v>3120173</v>
      </c>
      <c r="H30" s="147">
        <v>1109494</v>
      </c>
      <c r="I30" s="147"/>
      <c r="J30" s="123"/>
      <c r="K30" s="123"/>
      <c r="L30" s="147"/>
      <c r="N30" s="146"/>
      <c r="O30" s="146"/>
      <c r="P30" s="146"/>
      <c r="Q30" s="146"/>
      <c r="R30" s="146"/>
      <c r="S30" s="146"/>
      <c r="T30" s="146"/>
      <c r="U30" s="146"/>
    </row>
    <row r="31" spans="1:21" s="141" customFormat="1" ht="15.75">
      <c r="A31" s="3"/>
      <c r="B31" s="28" t="s">
        <v>15</v>
      </c>
      <c r="C31" s="3" t="s">
        <v>440</v>
      </c>
      <c r="D31" s="29"/>
      <c r="E31" s="147">
        <f>SUM(E32:E33)</f>
        <v>1026496</v>
      </c>
      <c r="F31" s="147">
        <f>SUM(F32:F33)</f>
        <v>384850</v>
      </c>
      <c r="G31" s="147">
        <f>SUM(G32:G33)</f>
        <v>714093</v>
      </c>
      <c r="H31" s="147">
        <f>SUM(H32:H33)</f>
        <v>282660</v>
      </c>
      <c r="I31" s="147"/>
      <c r="J31" s="123"/>
      <c r="K31" s="123"/>
      <c r="L31" s="147"/>
      <c r="N31" s="146"/>
      <c r="O31" s="146"/>
      <c r="P31" s="146"/>
      <c r="Q31" s="146"/>
      <c r="R31" s="146"/>
      <c r="S31" s="146"/>
      <c r="T31" s="146"/>
      <c r="U31" s="146"/>
    </row>
    <row r="32" spans="1:21" s="141" customFormat="1" ht="15.75">
      <c r="A32" s="3"/>
      <c r="B32" s="28" t="s">
        <v>48</v>
      </c>
      <c r="C32" s="31" t="s">
        <v>439</v>
      </c>
      <c r="D32" s="29"/>
      <c r="E32" s="147">
        <v>481</v>
      </c>
      <c r="F32" s="147">
        <v>177</v>
      </c>
      <c r="G32" s="147">
        <v>345</v>
      </c>
      <c r="H32" s="147">
        <v>134</v>
      </c>
      <c r="I32" s="147"/>
      <c r="J32" s="123"/>
      <c r="K32" s="123"/>
      <c r="L32" s="147"/>
      <c r="N32" s="146"/>
      <c r="O32" s="146"/>
      <c r="P32" s="146"/>
      <c r="Q32" s="146"/>
      <c r="R32" s="146"/>
      <c r="S32" s="146"/>
      <c r="T32" s="146"/>
      <c r="U32" s="146"/>
    </row>
    <row r="33" spans="1:21" s="141" customFormat="1" ht="15.75">
      <c r="A33" s="3"/>
      <c r="B33" s="28" t="s">
        <v>49</v>
      </c>
      <c r="C33" s="3" t="s">
        <v>279</v>
      </c>
      <c r="D33" s="29"/>
      <c r="E33" s="147">
        <v>1026015</v>
      </c>
      <c r="F33" s="147">
        <v>384673</v>
      </c>
      <c r="G33" s="147">
        <v>713748</v>
      </c>
      <c r="H33" s="147">
        <v>282526</v>
      </c>
      <c r="I33" s="147"/>
      <c r="J33" s="123"/>
      <c r="K33" s="123"/>
      <c r="L33" s="147"/>
      <c r="N33" s="146"/>
      <c r="O33" s="146"/>
      <c r="P33" s="146"/>
      <c r="Q33" s="146"/>
      <c r="R33" s="146"/>
      <c r="S33" s="146"/>
      <c r="T33" s="146"/>
      <c r="U33" s="146"/>
    </row>
    <row r="34" spans="1:21" s="141" customFormat="1" ht="15.75">
      <c r="A34" s="5"/>
      <c r="B34" s="5" t="s">
        <v>16</v>
      </c>
      <c r="C34" s="26" t="s">
        <v>441</v>
      </c>
      <c r="D34" s="123"/>
      <c r="E34" s="123">
        <v>6181</v>
      </c>
      <c r="F34" s="123">
        <v>655</v>
      </c>
      <c r="G34" s="123">
        <v>6195</v>
      </c>
      <c r="H34" s="123">
        <v>1366</v>
      </c>
      <c r="I34" s="123"/>
      <c r="J34" s="123"/>
      <c r="K34" s="123"/>
      <c r="L34" s="123"/>
      <c r="N34" s="146"/>
      <c r="O34" s="146"/>
      <c r="P34" s="146"/>
      <c r="Q34" s="146"/>
      <c r="R34" s="146"/>
      <c r="S34" s="146"/>
      <c r="T34" s="146"/>
      <c r="U34" s="146"/>
    </row>
    <row r="35" spans="1:21" s="141" customFormat="1" ht="15.75">
      <c r="A35" s="5"/>
      <c r="B35" s="5" t="s">
        <v>19</v>
      </c>
      <c r="C35" s="26" t="s">
        <v>565</v>
      </c>
      <c r="D35" s="123" t="s">
        <v>213</v>
      </c>
      <c r="E35" s="123">
        <f>+SUM(E36:E38)</f>
        <v>-887709</v>
      </c>
      <c r="F35" s="123">
        <f>+SUM(F36:F38)</f>
        <v>-689738</v>
      </c>
      <c r="G35" s="123">
        <f>+SUM(G36:G38)</f>
        <v>292552</v>
      </c>
      <c r="H35" s="123">
        <f>+SUM(H36:H38)</f>
        <v>564989</v>
      </c>
      <c r="I35" s="123"/>
      <c r="J35" s="123"/>
      <c r="K35" s="123"/>
      <c r="L35" s="123"/>
      <c r="N35" s="146"/>
      <c r="O35" s="146"/>
      <c r="P35" s="146"/>
      <c r="Q35" s="146"/>
      <c r="R35" s="146"/>
      <c r="S35" s="146"/>
      <c r="T35" s="146"/>
      <c r="U35" s="146"/>
    </row>
    <row r="36" spans="1:21" s="141" customFormat="1" ht="15.75">
      <c r="A36" s="3"/>
      <c r="B36" s="28" t="s">
        <v>20</v>
      </c>
      <c r="C36" s="3" t="s">
        <v>442</v>
      </c>
      <c r="D36" s="29"/>
      <c r="E36" s="147">
        <v>175082</v>
      </c>
      <c r="F36" s="147">
        <v>96321</v>
      </c>
      <c r="G36" s="147">
        <v>-1050497</v>
      </c>
      <c r="H36" s="147">
        <v>-1040682</v>
      </c>
      <c r="I36" s="147"/>
      <c r="J36" s="123"/>
      <c r="K36" s="123"/>
      <c r="L36" s="147"/>
      <c r="N36" s="146"/>
      <c r="O36" s="146"/>
      <c r="P36" s="146"/>
      <c r="Q36" s="146"/>
      <c r="R36" s="146"/>
      <c r="S36" s="146"/>
      <c r="T36" s="146"/>
      <c r="U36" s="146"/>
    </row>
    <row r="37" spans="1:21" s="141" customFormat="1" ht="15.75">
      <c r="A37" s="3"/>
      <c r="B37" s="28" t="s">
        <v>21</v>
      </c>
      <c r="C37" s="3" t="s">
        <v>443</v>
      </c>
      <c r="D37" s="29"/>
      <c r="E37" s="147">
        <v>1748970</v>
      </c>
      <c r="F37" s="147">
        <v>-899449</v>
      </c>
      <c r="G37" s="147">
        <v>6696550</v>
      </c>
      <c r="H37" s="147">
        <v>5098677</v>
      </c>
      <c r="I37" s="147"/>
      <c r="J37" s="123"/>
      <c r="K37" s="123"/>
      <c r="L37" s="147"/>
      <c r="N37" s="146"/>
      <c r="O37" s="146"/>
      <c r="P37" s="146"/>
      <c r="Q37" s="146"/>
      <c r="R37" s="146"/>
      <c r="S37" s="146"/>
      <c r="T37" s="146"/>
      <c r="U37" s="146"/>
    </row>
    <row r="38" spans="1:21" s="141" customFormat="1" ht="15.75">
      <c r="A38" s="3"/>
      <c r="B38" s="28" t="s">
        <v>194</v>
      </c>
      <c r="C38" s="3" t="s">
        <v>444</v>
      </c>
      <c r="D38" s="144"/>
      <c r="E38" s="147">
        <v>-2811761</v>
      </c>
      <c r="F38" s="147">
        <v>113390</v>
      </c>
      <c r="G38" s="147">
        <v>-5353501</v>
      </c>
      <c r="H38" s="147">
        <v>-3493006</v>
      </c>
      <c r="I38" s="147"/>
      <c r="J38" s="123"/>
      <c r="K38" s="123"/>
      <c r="L38" s="147"/>
      <c r="N38" s="146"/>
      <c r="O38" s="146"/>
      <c r="P38" s="146"/>
      <c r="Q38" s="146"/>
      <c r="R38" s="146"/>
      <c r="S38" s="146"/>
      <c r="T38" s="146"/>
      <c r="U38" s="146"/>
    </row>
    <row r="39" spans="1:21" s="141" customFormat="1" ht="15.75">
      <c r="A39" s="5"/>
      <c r="B39" s="5" t="s">
        <v>22</v>
      </c>
      <c r="C39" s="26" t="s">
        <v>445</v>
      </c>
      <c r="D39" s="144" t="s">
        <v>214</v>
      </c>
      <c r="E39" s="123">
        <v>584967</v>
      </c>
      <c r="F39" s="123">
        <v>198298</v>
      </c>
      <c r="G39" s="123">
        <v>828121</v>
      </c>
      <c r="H39" s="123">
        <v>106519</v>
      </c>
      <c r="I39" s="123"/>
      <c r="J39" s="123"/>
      <c r="K39" s="123"/>
      <c r="L39" s="123"/>
      <c r="N39" s="146"/>
      <c r="O39" s="146"/>
      <c r="P39" s="146"/>
      <c r="Q39" s="146"/>
      <c r="R39" s="146"/>
      <c r="S39" s="146"/>
      <c r="T39" s="146"/>
      <c r="U39" s="146"/>
    </row>
    <row r="40" spans="1:21" s="141" customFormat="1" ht="15.75">
      <c r="A40" s="5"/>
      <c r="B40" s="5" t="s">
        <v>23</v>
      </c>
      <c r="C40" s="26" t="s">
        <v>564</v>
      </c>
      <c r="D40" s="29"/>
      <c r="E40" s="123">
        <f>E26+E27+E34+E35+E39</f>
        <v>15375500</v>
      </c>
      <c r="F40" s="123">
        <f>F26+F27+F34+F35+F39</f>
        <v>5068069</v>
      </c>
      <c r="G40" s="123">
        <f>G26+G27+G34+G35+G39</f>
        <v>15130529</v>
      </c>
      <c r="H40" s="123">
        <f>H26+H27+H34+H35+H39</f>
        <v>5727865</v>
      </c>
      <c r="I40" s="123"/>
      <c r="J40" s="123"/>
      <c r="K40" s="123"/>
      <c r="L40" s="123"/>
      <c r="N40" s="146"/>
      <c r="O40" s="146"/>
      <c r="P40" s="146"/>
      <c r="Q40" s="146"/>
      <c r="R40" s="146"/>
      <c r="S40" s="146"/>
      <c r="T40" s="146"/>
      <c r="U40" s="146"/>
    </row>
    <row r="41" spans="1:21" s="141" customFormat="1" ht="15.75">
      <c r="A41" s="5"/>
      <c r="B41" s="5" t="s">
        <v>24</v>
      </c>
      <c r="C41" s="26" t="s">
        <v>446</v>
      </c>
      <c r="D41" s="144" t="s">
        <v>215</v>
      </c>
      <c r="E41" s="123">
        <v>4254201</v>
      </c>
      <c r="F41" s="123">
        <v>1519176</v>
      </c>
      <c r="G41" s="123">
        <v>4967266</v>
      </c>
      <c r="H41" s="123">
        <v>2469523.10217</v>
      </c>
      <c r="I41" s="123"/>
      <c r="J41" s="123"/>
      <c r="K41" s="123"/>
      <c r="L41" s="123"/>
      <c r="N41" s="146"/>
      <c r="O41" s="146"/>
      <c r="P41" s="146"/>
      <c r="Q41" s="146"/>
      <c r="R41" s="146"/>
      <c r="S41" s="146"/>
      <c r="T41" s="146"/>
      <c r="U41" s="146"/>
    </row>
    <row r="42" spans="1:21" s="141" customFormat="1" ht="15.75">
      <c r="A42" s="5"/>
      <c r="B42" s="5" t="s">
        <v>25</v>
      </c>
      <c r="C42" s="26" t="s">
        <v>569</v>
      </c>
      <c r="D42" s="144"/>
      <c r="E42" s="123">
        <v>819512</v>
      </c>
      <c r="F42" s="123">
        <v>70899</v>
      </c>
      <c r="G42" s="123">
        <v>382</v>
      </c>
      <c r="H42" s="123">
        <v>0</v>
      </c>
      <c r="I42" s="123"/>
      <c r="J42" s="123"/>
      <c r="K42" s="123"/>
      <c r="L42" s="123"/>
      <c r="N42" s="146"/>
      <c r="O42" s="146"/>
      <c r="P42" s="146"/>
      <c r="Q42" s="146"/>
      <c r="R42" s="146"/>
      <c r="S42" s="146"/>
      <c r="T42" s="146"/>
      <c r="U42" s="146"/>
    </row>
    <row r="43" spans="1:21" s="141" customFormat="1" ht="15.75">
      <c r="A43" s="5"/>
      <c r="B43" s="5" t="s">
        <v>26</v>
      </c>
      <c r="C43" s="26" t="s">
        <v>448</v>
      </c>
      <c r="D43" s="144"/>
      <c r="E43" s="123">
        <v>2064060</v>
      </c>
      <c r="F43" s="123">
        <v>686557</v>
      </c>
      <c r="G43" s="123">
        <v>1667798.2102328169</v>
      </c>
      <c r="H43" s="123">
        <v>575263.2102328169</v>
      </c>
      <c r="I43" s="123"/>
      <c r="J43" s="123"/>
      <c r="K43" s="123"/>
      <c r="L43" s="123"/>
      <c r="N43" s="146"/>
      <c r="O43" s="146"/>
      <c r="P43" s="146"/>
      <c r="Q43" s="146"/>
      <c r="R43" s="146"/>
      <c r="S43" s="146"/>
      <c r="T43" s="146"/>
      <c r="U43" s="146"/>
    </row>
    <row r="44" spans="1:21" s="141" customFormat="1" ht="15.75">
      <c r="A44" s="5"/>
      <c r="B44" s="5" t="s">
        <v>27</v>
      </c>
      <c r="C44" s="26" t="s">
        <v>447</v>
      </c>
      <c r="D44" s="144" t="s">
        <v>216</v>
      </c>
      <c r="E44" s="123">
        <v>3027985</v>
      </c>
      <c r="F44" s="123">
        <v>1037216</v>
      </c>
      <c r="G44" s="123">
        <v>2517373</v>
      </c>
      <c r="H44" s="123">
        <v>867181</v>
      </c>
      <c r="I44" s="123"/>
      <c r="J44" s="123"/>
      <c r="K44" s="123"/>
      <c r="L44" s="123"/>
      <c r="N44" s="146"/>
      <c r="O44" s="146"/>
      <c r="P44" s="146"/>
      <c r="Q44" s="146"/>
      <c r="R44" s="146"/>
      <c r="S44" s="146"/>
      <c r="T44" s="146"/>
      <c r="U44" s="146"/>
    </row>
    <row r="45" spans="1:21" s="141" customFormat="1" ht="15.75">
      <c r="A45" s="5"/>
      <c r="B45" s="5" t="s">
        <v>28</v>
      </c>
      <c r="C45" s="26" t="s">
        <v>449</v>
      </c>
      <c r="D45" s="29"/>
      <c r="E45" s="123">
        <v>5209742</v>
      </c>
      <c r="F45" s="123">
        <v>1754221</v>
      </c>
      <c r="G45" s="123">
        <v>5977709.789767183</v>
      </c>
      <c r="H45" s="123">
        <v>1815897.6875971835</v>
      </c>
      <c r="I45" s="123"/>
      <c r="J45" s="123"/>
      <c r="K45" s="123"/>
      <c r="L45" s="123"/>
      <c r="N45" s="146"/>
      <c r="O45" s="146"/>
      <c r="P45" s="146"/>
      <c r="Q45" s="146"/>
      <c r="R45" s="146"/>
      <c r="S45" s="146"/>
      <c r="T45" s="146"/>
      <c r="U45" s="146"/>
    </row>
    <row r="46" spans="1:21" s="141" customFormat="1" ht="15.75">
      <c r="A46" s="5"/>
      <c r="B46" s="5" t="s">
        <v>29</v>
      </c>
      <c r="C46" s="26" t="s">
        <v>581</v>
      </c>
      <c r="D46" s="29"/>
      <c r="E46" s="123"/>
      <c r="F46" s="150"/>
      <c r="G46" s="123"/>
      <c r="H46" s="150"/>
      <c r="I46" s="150"/>
      <c r="J46" s="123"/>
      <c r="K46" s="123"/>
      <c r="L46" s="123"/>
      <c r="N46" s="146"/>
      <c r="O46" s="146"/>
      <c r="P46" s="146"/>
      <c r="Q46" s="146"/>
      <c r="R46" s="146"/>
      <c r="S46" s="146"/>
      <c r="T46" s="146"/>
      <c r="U46" s="146"/>
    </row>
    <row r="47" spans="1:21" s="141" customFormat="1" ht="15.75">
      <c r="A47" s="5"/>
      <c r="B47" s="5" t="s">
        <v>30</v>
      </c>
      <c r="C47" s="26" t="s">
        <v>579</v>
      </c>
      <c r="D47" s="29"/>
      <c r="E47" s="123">
        <v>0</v>
      </c>
      <c r="F47" s="123">
        <v>0</v>
      </c>
      <c r="G47" s="123">
        <v>0</v>
      </c>
      <c r="H47" s="150">
        <v>0</v>
      </c>
      <c r="I47" s="150"/>
      <c r="J47" s="123"/>
      <c r="K47" s="123"/>
      <c r="L47" s="123"/>
      <c r="N47" s="146"/>
      <c r="O47" s="146"/>
      <c r="P47" s="146"/>
      <c r="Q47" s="146"/>
      <c r="R47" s="146"/>
      <c r="S47" s="146"/>
      <c r="T47" s="146"/>
      <c r="U47" s="146"/>
    </row>
    <row r="48" spans="1:21" s="141" customFormat="1" ht="15.75">
      <c r="A48" s="5"/>
      <c r="B48" s="5"/>
      <c r="C48" s="26" t="s">
        <v>580</v>
      </c>
      <c r="D48" s="29"/>
      <c r="E48" s="123">
        <v>0</v>
      </c>
      <c r="F48" s="150">
        <v>0</v>
      </c>
      <c r="G48" s="123">
        <v>0</v>
      </c>
      <c r="H48" s="150">
        <v>0</v>
      </c>
      <c r="I48" s="150"/>
      <c r="J48" s="123"/>
      <c r="K48" s="123"/>
      <c r="L48" s="123"/>
      <c r="N48" s="146"/>
      <c r="O48" s="146"/>
      <c r="P48" s="146"/>
      <c r="Q48" s="146"/>
      <c r="R48" s="146"/>
      <c r="S48" s="146"/>
      <c r="T48" s="146"/>
      <c r="U48" s="146"/>
    </row>
    <row r="49" spans="1:21" s="145" customFormat="1" ht="15.75">
      <c r="A49" s="5"/>
      <c r="B49" s="5" t="s">
        <v>31</v>
      </c>
      <c r="C49" s="26" t="s">
        <v>450</v>
      </c>
      <c r="D49" s="29"/>
      <c r="E49" s="123">
        <v>0</v>
      </c>
      <c r="F49" s="150">
        <v>0</v>
      </c>
      <c r="G49" s="123">
        <v>0</v>
      </c>
      <c r="H49" s="150">
        <v>0</v>
      </c>
      <c r="I49" s="150"/>
      <c r="J49" s="123"/>
      <c r="K49" s="123"/>
      <c r="L49" s="123"/>
      <c r="N49" s="146"/>
      <c r="O49" s="146"/>
      <c r="P49" s="146"/>
      <c r="Q49" s="146"/>
      <c r="R49" s="146"/>
      <c r="S49" s="146"/>
      <c r="T49" s="146"/>
      <c r="U49" s="146"/>
    </row>
    <row r="50" spans="1:21" s="145" customFormat="1" ht="15.75">
      <c r="A50" s="5"/>
      <c r="B50" s="5" t="s">
        <v>32</v>
      </c>
      <c r="C50" s="26" t="s">
        <v>451</v>
      </c>
      <c r="D50" s="144"/>
      <c r="E50" s="123">
        <f>+SUM(E45:E49)</f>
        <v>5209742</v>
      </c>
      <c r="F50" s="123">
        <f>+SUM(F45:F49)</f>
        <v>1754221</v>
      </c>
      <c r="G50" s="123">
        <f>+SUM(G45:G49)</f>
        <v>5977709.789767183</v>
      </c>
      <c r="H50" s="123">
        <f>+SUM(H45:H49)</f>
        <v>1815897.6875971835</v>
      </c>
      <c r="I50" s="123"/>
      <c r="J50" s="123"/>
      <c r="K50" s="123"/>
      <c r="L50" s="123"/>
      <c r="N50" s="146"/>
      <c r="O50" s="146"/>
      <c r="P50" s="146"/>
      <c r="Q50" s="146"/>
      <c r="R50" s="146"/>
      <c r="S50" s="146"/>
      <c r="T50" s="146"/>
      <c r="U50" s="146"/>
    </row>
    <row r="51" spans="1:21" s="141" customFormat="1" ht="15.75">
      <c r="A51" s="5"/>
      <c r="B51" s="5" t="s">
        <v>33</v>
      </c>
      <c r="C51" s="26" t="s">
        <v>452</v>
      </c>
      <c r="D51" s="144" t="s">
        <v>218</v>
      </c>
      <c r="E51" s="123">
        <f>+E52+E53-E54</f>
        <v>1182035</v>
      </c>
      <c r="F51" s="123">
        <f>+F52+F53-F54</f>
        <v>393526</v>
      </c>
      <c r="G51" s="123">
        <f>+G52+G53-G54</f>
        <v>1289569</v>
      </c>
      <c r="H51" s="123">
        <f>+H52+H53-H54</f>
        <v>455541</v>
      </c>
      <c r="I51" s="123"/>
      <c r="J51" s="123"/>
      <c r="K51" s="123"/>
      <c r="L51" s="123"/>
      <c r="N51" s="146"/>
      <c r="O51" s="146"/>
      <c r="P51" s="146"/>
      <c r="Q51" s="146"/>
      <c r="R51" s="146"/>
      <c r="S51" s="146"/>
      <c r="T51" s="146"/>
      <c r="U51" s="146"/>
    </row>
    <row r="52" spans="1:21" s="141" customFormat="1" ht="15.75">
      <c r="A52" s="5"/>
      <c r="B52" s="3" t="s">
        <v>198</v>
      </c>
      <c r="C52" s="31" t="s">
        <v>453</v>
      </c>
      <c r="D52" s="144"/>
      <c r="E52" s="147">
        <v>1175254</v>
      </c>
      <c r="F52" s="147">
        <v>704925</v>
      </c>
      <c r="G52" s="147">
        <v>1079557</v>
      </c>
      <c r="H52" s="147">
        <v>412755</v>
      </c>
      <c r="I52" s="147"/>
      <c r="J52" s="123"/>
      <c r="K52" s="123"/>
      <c r="L52" s="147"/>
      <c r="N52" s="146"/>
      <c r="O52" s="146"/>
      <c r="P52" s="146"/>
      <c r="Q52" s="146"/>
      <c r="R52" s="146"/>
      <c r="S52" s="146"/>
      <c r="T52" s="146"/>
      <c r="U52" s="146"/>
    </row>
    <row r="53" spans="1:21" s="141" customFormat="1" ht="15.75">
      <c r="A53" s="5"/>
      <c r="B53" s="3" t="s">
        <v>199</v>
      </c>
      <c r="C53" s="31" t="s">
        <v>454</v>
      </c>
      <c r="D53" s="144"/>
      <c r="E53" s="147">
        <v>541743</v>
      </c>
      <c r="F53" s="147">
        <v>-411594</v>
      </c>
      <c r="G53" s="147">
        <v>1497962</v>
      </c>
      <c r="H53" s="147">
        <v>592647</v>
      </c>
      <c r="I53" s="147"/>
      <c r="J53" s="123"/>
      <c r="K53" s="123"/>
      <c r="L53" s="147"/>
      <c r="N53" s="146"/>
      <c r="O53" s="146"/>
      <c r="P53" s="146"/>
      <c r="Q53" s="146"/>
      <c r="R53" s="146"/>
      <c r="S53" s="146"/>
      <c r="T53" s="146"/>
      <c r="U53" s="146"/>
    </row>
    <row r="54" spans="1:21" s="141" customFormat="1" ht="15.75">
      <c r="A54" s="3"/>
      <c r="B54" s="3" t="s">
        <v>200</v>
      </c>
      <c r="C54" s="31" t="s">
        <v>455</v>
      </c>
      <c r="D54" s="144"/>
      <c r="E54" s="147">
        <v>534962</v>
      </c>
      <c r="F54" s="147">
        <v>-100195</v>
      </c>
      <c r="G54" s="147">
        <v>1287950</v>
      </c>
      <c r="H54" s="147">
        <v>549861</v>
      </c>
      <c r="I54" s="147"/>
      <c r="J54" s="123"/>
      <c r="K54" s="123"/>
      <c r="L54" s="147"/>
      <c r="N54" s="146"/>
      <c r="O54" s="146"/>
      <c r="P54" s="146"/>
      <c r="Q54" s="146"/>
      <c r="R54" s="146"/>
      <c r="S54" s="146"/>
      <c r="T54" s="146"/>
      <c r="U54" s="146"/>
    </row>
    <row r="55" spans="1:21" s="141" customFormat="1" ht="15.75">
      <c r="A55" s="3"/>
      <c r="B55" s="5" t="s">
        <v>135</v>
      </c>
      <c r="C55" s="26" t="s">
        <v>456</v>
      </c>
      <c r="D55" s="144" t="s">
        <v>224</v>
      </c>
      <c r="E55" s="123">
        <f>+E50-E51</f>
        <v>4027707</v>
      </c>
      <c r="F55" s="123">
        <f>+F50-F51</f>
        <v>1360695</v>
      </c>
      <c r="G55" s="123">
        <f>+G50-G51</f>
        <v>4688140.789767183</v>
      </c>
      <c r="H55" s="123">
        <f>+H50-H51</f>
        <v>1360356.6875971835</v>
      </c>
      <c r="I55" s="123"/>
      <c r="J55" s="123"/>
      <c r="K55" s="123"/>
      <c r="L55" s="123"/>
      <c r="N55" s="146"/>
      <c r="O55" s="146"/>
      <c r="P55" s="146"/>
      <c r="Q55" s="146"/>
      <c r="R55" s="146"/>
      <c r="S55" s="146"/>
      <c r="T55" s="146"/>
      <c r="U55" s="146"/>
    </row>
    <row r="56" spans="1:21" s="141" customFormat="1" ht="15.75">
      <c r="A56" s="3"/>
      <c r="B56" s="5" t="s">
        <v>190</v>
      </c>
      <c r="C56" s="26" t="s">
        <v>457</v>
      </c>
      <c r="D56" s="144"/>
      <c r="E56" s="147">
        <f>+SUM(E57:E59)</f>
        <v>0</v>
      </c>
      <c r="F56" s="147">
        <v>0</v>
      </c>
      <c r="G56" s="147">
        <v>0</v>
      </c>
      <c r="H56" s="147">
        <v>0</v>
      </c>
      <c r="I56" s="147"/>
      <c r="J56" s="123"/>
      <c r="K56" s="123"/>
      <c r="L56" s="147"/>
      <c r="N56" s="146"/>
      <c r="O56" s="146"/>
      <c r="P56" s="146"/>
      <c r="Q56" s="146"/>
      <c r="R56" s="146"/>
      <c r="S56" s="146"/>
      <c r="T56" s="146"/>
      <c r="U56" s="146"/>
    </row>
    <row r="57" spans="1:21" s="141" customFormat="1" ht="15.75">
      <c r="A57" s="3"/>
      <c r="B57" s="3" t="s">
        <v>141</v>
      </c>
      <c r="C57" s="31" t="s">
        <v>458</v>
      </c>
      <c r="D57" s="144"/>
      <c r="E57" s="147">
        <v>0</v>
      </c>
      <c r="F57" s="147">
        <v>0</v>
      </c>
      <c r="G57" s="147">
        <v>0</v>
      </c>
      <c r="H57" s="147">
        <v>0</v>
      </c>
      <c r="I57" s="147"/>
      <c r="J57" s="123"/>
      <c r="K57" s="123"/>
      <c r="L57" s="147"/>
      <c r="N57" s="146"/>
      <c r="O57" s="146"/>
      <c r="P57" s="146"/>
      <c r="Q57" s="146"/>
      <c r="R57" s="146"/>
      <c r="S57" s="146"/>
      <c r="T57" s="146"/>
      <c r="U57" s="146"/>
    </row>
    <row r="58" spans="1:21" s="141" customFormat="1" ht="15.75">
      <c r="A58" s="3"/>
      <c r="B58" s="3" t="s">
        <v>142</v>
      </c>
      <c r="C58" s="31" t="s">
        <v>459</v>
      </c>
      <c r="D58" s="144"/>
      <c r="E58" s="147">
        <v>0</v>
      </c>
      <c r="F58" s="147">
        <v>0</v>
      </c>
      <c r="G58" s="147">
        <v>0</v>
      </c>
      <c r="H58" s="147">
        <v>0</v>
      </c>
      <c r="I58" s="147"/>
      <c r="J58" s="123"/>
      <c r="K58" s="123"/>
      <c r="L58" s="147"/>
      <c r="N58" s="146"/>
      <c r="O58" s="146"/>
      <c r="P58" s="146"/>
      <c r="Q58" s="146"/>
      <c r="R58" s="146"/>
      <c r="S58" s="146"/>
      <c r="T58" s="146"/>
      <c r="U58" s="146"/>
    </row>
    <row r="59" spans="1:21" s="141" customFormat="1" ht="15.75">
      <c r="A59" s="3"/>
      <c r="B59" s="3" t="s">
        <v>143</v>
      </c>
      <c r="C59" s="31" t="s">
        <v>460</v>
      </c>
      <c r="D59" s="144"/>
      <c r="E59" s="147">
        <v>0</v>
      </c>
      <c r="F59" s="147">
        <v>0</v>
      </c>
      <c r="G59" s="147">
        <v>0</v>
      </c>
      <c r="H59" s="147">
        <v>0</v>
      </c>
      <c r="I59" s="147"/>
      <c r="J59" s="123"/>
      <c r="K59" s="123"/>
      <c r="L59" s="147"/>
      <c r="N59" s="146"/>
      <c r="O59" s="146"/>
      <c r="P59" s="146"/>
      <c r="Q59" s="146"/>
      <c r="R59" s="146"/>
      <c r="S59" s="146"/>
      <c r="T59" s="146"/>
      <c r="U59" s="146"/>
    </row>
    <row r="60" spans="1:21" s="141" customFormat="1" ht="15.75">
      <c r="A60" s="3"/>
      <c r="B60" s="5" t="s">
        <v>138</v>
      </c>
      <c r="C60" s="26" t="s">
        <v>461</v>
      </c>
      <c r="D60" s="144"/>
      <c r="E60" s="123">
        <f>+SUM(E61:E63)</f>
        <v>0</v>
      </c>
      <c r="F60" s="123">
        <v>0</v>
      </c>
      <c r="G60" s="123">
        <v>0</v>
      </c>
      <c r="H60" s="123">
        <v>0</v>
      </c>
      <c r="I60" s="123"/>
      <c r="J60" s="123"/>
      <c r="K60" s="123"/>
      <c r="L60" s="123"/>
      <c r="N60" s="146"/>
      <c r="O60" s="146"/>
      <c r="P60" s="146"/>
      <c r="Q60" s="146"/>
      <c r="R60" s="146"/>
      <c r="S60" s="146"/>
      <c r="T60" s="146"/>
      <c r="U60" s="146"/>
    </row>
    <row r="61" spans="1:21" s="141" customFormat="1" ht="15.75">
      <c r="A61" s="3"/>
      <c r="B61" s="3" t="s">
        <v>201</v>
      </c>
      <c r="C61" s="31" t="s">
        <v>462</v>
      </c>
      <c r="D61" s="144"/>
      <c r="E61" s="147">
        <v>0</v>
      </c>
      <c r="F61" s="147">
        <v>0</v>
      </c>
      <c r="G61" s="147">
        <v>0</v>
      </c>
      <c r="H61" s="147">
        <v>0</v>
      </c>
      <c r="I61" s="147"/>
      <c r="J61" s="123"/>
      <c r="K61" s="123"/>
      <c r="L61" s="147"/>
      <c r="N61" s="146"/>
      <c r="O61" s="146"/>
      <c r="P61" s="146"/>
      <c r="Q61" s="146"/>
      <c r="R61" s="146"/>
      <c r="S61" s="146"/>
      <c r="T61" s="146"/>
      <c r="U61" s="146"/>
    </row>
    <row r="62" spans="1:21" s="141" customFormat="1" ht="15.75">
      <c r="A62" s="3"/>
      <c r="B62" s="3" t="s">
        <v>202</v>
      </c>
      <c r="C62" s="31" t="s">
        <v>463</v>
      </c>
      <c r="D62" s="144"/>
      <c r="E62" s="147">
        <v>0</v>
      </c>
      <c r="F62" s="147">
        <v>0</v>
      </c>
      <c r="G62" s="147">
        <v>0</v>
      </c>
      <c r="H62" s="147">
        <v>0</v>
      </c>
      <c r="I62" s="147"/>
      <c r="J62" s="123"/>
      <c r="K62" s="123"/>
      <c r="L62" s="147"/>
      <c r="N62" s="146"/>
      <c r="O62" s="146"/>
      <c r="P62" s="146"/>
      <c r="Q62" s="146"/>
      <c r="R62" s="146"/>
      <c r="S62" s="146"/>
      <c r="T62" s="146"/>
      <c r="U62" s="146"/>
    </row>
    <row r="63" spans="1:21" s="141" customFormat="1" ht="15.75">
      <c r="A63" s="3"/>
      <c r="B63" s="3" t="s">
        <v>228</v>
      </c>
      <c r="C63" s="31" t="s">
        <v>464</v>
      </c>
      <c r="D63" s="144"/>
      <c r="E63" s="147">
        <v>0</v>
      </c>
      <c r="F63" s="147">
        <v>0</v>
      </c>
      <c r="G63" s="147">
        <v>0</v>
      </c>
      <c r="H63" s="147">
        <v>0</v>
      </c>
      <c r="I63" s="147"/>
      <c r="J63" s="123"/>
      <c r="K63" s="123"/>
      <c r="L63" s="147"/>
      <c r="N63" s="146"/>
      <c r="O63" s="146"/>
      <c r="P63" s="146"/>
      <c r="Q63" s="146"/>
      <c r="R63" s="146"/>
      <c r="S63" s="146"/>
      <c r="T63" s="146"/>
      <c r="U63" s="146"/>
    </row>
    <row r="64" spans="1:21" s="141" customFormat="1" ht="15.75">
      <c r="A64" s="3"/>
      <c r="B64" s="5" t="s">
        <v>139</v>
      </c>
      <c r="C64" s="26" t="s">
        <v>474</v>
      </c>
      <c r="D64" s="144"/>
      <c r="E64" s="123">
        <f>+E56-E60</f>
        <v>0</v>
      </c>
      <c r="F64" s="123">
        <v>0</v>
      </c>
      <c r="G64" s="123">
        <v>0</v>
      </c>
      <c r="H64" s="123">
        <v>0</v>
      </c>
      <c r="I64" s="123"/>
      <c r="J64" s="123"/>
      <c r="K64" s="123"/>
      <c r="L64" s="123"/>
      <c r="N64" s="146"/>
      <c r="O64" s="146"/>
      <c r="P64" s="146"/>
      <c r="Q64" s="146"/>
      <c r="R64" s="146"/>
      <c r="S64" s="146"/>
      <c r="T64" s="146"/>
      <c r="U64" s="146"/>
    </row>
    <row r="65" spans="1:21" s="141" customFormat="1" ht="15.75">
      <c r="A65" s="3"/>
      <c r="B65" s="5" t="s">
        <v>140</v>
      </c>
      <c r="C65" s="26" t="s">
        <v>465</v>
      </c>
      <c r="D65" s="144"/>
      <c r="E65" s="123">
        <f>+SUM(E66:E68)</f>
        <v>0</v>
      </c>
      <c r="F65" s="123">
        <v>0</v>
      </c>
      <c r="G65" s="123">
        <v>0</v>
      </c>
      <c r="H65" s="123">
        <v>0</v>
      </c>
      <c r="I65" s="123"/>
      <c r="J65" s="123"/>
      <c r="K65" s="123"/>
      <c r="L65" s="123"/>
      <c r="N65" s="146"/>
      <c r="O65" s="146"/>
      <c r="P65" s="146"/>
      <c r="Q65" s="146"/>
      <c r="R65" s="146"/>
      <c r="S65" s="146"/>
      <c r="T65" s="146"/>
      <c r="U65" s="146"/>
    </row>
    <row r="66" spans="1:21" s="141" customFormat="1" ht="15.75">
      <c r="A66" s="5"/>
      <c r="B66" s="28" t="s">
        <v>229</v>
      </c>
      <c r="C66" s="31" t="s">
        <v>453</v>
      </c>
      <c r="D66" s="144"/>
      <c r="E66" s="147">
        <v>0</v>
      </c>
      <c r="F66" s="147">
        <v>0</v>
      </c>
      <c r="G66" s="147">
        <v>0</v>
      </c>
      <c r="H66" s="147">
        <v>0</v>
      </c>
      <c r="I66" s="147"/>
      <c r="J66" s="123"/>
      <c r="K66" s="123"/>
      <c r="L66" s="147"/>
      <c r="N66" s="146"/>
      <c r="O66" s="146"/>
      <c r="P66" s="146"/>
      <c r="Q66" s="146"/>
      <c r="R66" s="146"/>
      <c r="S66" s="146"/>
      <c r="T66" s="146"/>
      <c r="U66" s="146"/>
    </row>
    <row r="67" spans="1:21" s="141" customFormat="1" ht="15.75">
      <c r="A67" s="5"/>
      <c r="B67" s="28" t="s">
        <v>230</v>
      </c>
      <c r="C67" s="31" t="s">
        <v>466</v>
      </c>
      <c r="D67" s="144"/>
      <c r="E67" s="147">
        <v>0</v>
      </c>
      <c r="F67" s="147">
        <v>0</v>
      </c>
      <c r="G67" s="147">
        <v>0</v>
      </c>
      <c r="H67" s="147">
        <v>0</v>
      </c>
      <c r="I67" s="147"/>
      <c r="J67" s="123"/>
      <c r="K67" s="123"/>
      <c r="L67" s="147"/>
      <c r="N67" s="146"/>
      <c r="O67" s="146"/>
      <c r="P67" s="146"/>
      <c r="Q67" s="146"/>
      <c r="R67" s="146"/>
      <c r="S67" s="146"/>
      <c r="T67" s="146"/>
      <c r="U67" s="146"/>
    </row>
    <row r="68" spans="1:21" s="141" customFormat="1" ht="15.75">
      <c r="A68" s="5"/>
      <c r="B68" s="28" t="s">
        <v>231</v>
      </c>
      <c r="C68" s="31" t="s">
        <v>467</v>
      </c>
      <c r="D68" s="144"/>
      <c r="E68" s="147">
        <v>0</v>
      </c>
      <c r="F68" s="147">
        <v>0</v>
      </c>
      <c r="G68" s="147">
        <v>0</v>
      </c>
      <c r="H68" s="147">
        <v>0</v>
      </c>
      <c r="I68" s="147"/>
      <c r="J68" s="123"/>
      <c r="K68" s="123"/>
      <c r="L68" s="147"/>
      <c r="N68" s="146"/>
      <c r="O68" s="146"/>
      <c r="P68" s="146"/>
      <c r="Q68" s="146"/>
      <c r="R68" s="146"/>
      <c r="S68" s="146"/>
      <c r="T68" s="146"/>
      <c r="U68" s="146"/>
    </row>
    <row r="69" spans="1:21" s="141" customFormat="1" ht="15.75">
      <c r="A69" s="5"/>
      <c r="B69" s="30" t="s">
        <v>173</v>
      </c>
      <c r="C69" s="26" t="s">
        <v>468</v>
      </c>
      <c r="E69" s="147">
        <f>+E64+E65</f>
        <v>0</v>
      </c>
      <c r="F69" s="147">
        <v>0</v>
      </c>
      <c r="G69" s="147">
        <v>0</v>
      </c>
      <c r="H69" s="147">
        <v>0</v>
      </c>
      <c r="I69" s="147"/>
      <c r="J69" s="123"/>
      <c r="K69" s="123"/>
      <c r="L69" s="147"/>
      <c r="N69" s="146"/>
      <c r="O69" s="146"/>
      <c r="P69" s="146"/>
      <c r="Q69" s="146"/>
      <c r="R69" s="146"/>
      <c r="S69" s="146"/>
      <c r="T69" s="146"/>
      <c r="U69" s="146"/>
    </row>
    <row r="70" spans="1:21" s="141" customFormat="1" ht="15.75">
      <c r="A70" s="5"/>
      <c r="B70" s="5" t="s">
        <v>232</v>
      </c>
      <c r="C70" s="26" t="s">
        <v>469</v>
      </c>
      <c r="D70" s="144" t="s">
        <v>224</v>
      </c>
      <c r="E70" s="123">
        <f>+E55+E69</f>
        <v>4027707</v>
      </c>
      <c r="F70" s="123">
        <f>+F55+F69</f>
        <v>1360695</v>
      </c>
      <c r="G70" s="123">
        <f>+G55+G69</f>
        <v>4688140.789767183</v>
      </c>
      <c r="H70" s="123">
        <f>+H55+H69</f>
        <v>1360356.6875971835</v>
      </c>
      <c r="I70" s="123"/>
      <c r="J70" s="123"/>
      <c r="K70" s="123"/>
      <c r="L70" s="1"/>
      <c r="M70" s="1"/>
      <c r="N70" s="146"/>
      <c r="O70" s="146"/>
      <c r="P70" s="146"/>
      <c r="Q70" s="146"/>
      <c r="R70" s="146"/>
      <c r="S70" s="146"/>
      <c r="T70" s="146"/>
      <c r="U70" s="146"/>
    </row>
    <row r="71" spans="1:21" s="141" customFormat="1" ht="15.75">
      <c r="A71" s="5"/>
      <c r="B71" s="28" t="s">
        <v>233</v>
      </c>
      <c r="C71" s="31" t="s">
        <v>470</v>
      </c>
      <c r="D71" s="4" t="s">
        <v>217</v>
      </c>
      <c r="E71" s="147">
        <v>4027696</v>
      </c>
      <c r="F71" s="147">
        <v>1360693</v>
      </c>
      <c r="G71" s="147">
        <v>4688142</v>
      </c>
      <c r="H71" s="147">
        <v>1408566</v>
      </c>
      <c r="I71" s="147"/>
      <c r="J71" s="123"/>
      <c r="K71" s="123"/>
      <c r="L71" s="1"/>
      <c r="M71" s="1"/>
      <c r="N71" s="146"/>
      <c r="O71" s="146"/>
      <c r="P71" s="146"/>
      <c r="Q71" s="146"/>
      <c r="R71" s="146"/>
      <c r="S71" s="146"/>
      <c r="T71" s="146"/>
      <c r="U71" s="146"/>
    </row>
    <row r="72" spans="1:21" s="141" customFormat="1" ht="15.75">
      <c r="A72" s="5"/>
      <c r="B72" s="28" t="s">
        <v>234</v>
      </c>
      <c r="C72" s="31" t="s">
        <v>471</v>
      </c>
      <c r="D72" s="144"/>
      <c r="E72" s="147">
        <v>11</v>
      </c>
      <c r="F72" s="147">
        <v>2</v>
      </c>
      <c r="G72" s="147">
        <v>-1</v>
      </c>
      <c r="H72" s="147">
        <v>-7</v>
      </c>
      <c r="I72" s="147"/>
      <c r="J72" s="123"/>
      <c r="K72" s="123"/>
      <c r="L72" s="1"/>
      <c r="M72" s="1"/>
      <c r="N72" s="146"/>
      <c r="O72" s="146"/>
      <c r="P72" s="146"/>
      <c r="Q72" s="146"/>
      <c r="R72" s="146"/>
      <c r="S72" s="146"/>
      <c r="T72" s="146"/>
      <c r="U72" s="146"/>
    </row>
    <row r="73" spans="1:21" s="141" customFormat="1" ht="15.75">
      <c r="A73" s="5"/>
      <c r="B73" s="5"/>
      <c r="C73" s="26"/>
      <c r="D73" s="4"/>
      <c r="E73" s="123"/>
      <c r="F73" s="150"/>
      <c r="G73" s="123"/>
      <c r="H73" s="150"/>
      <c r="I73" s="150"/>
      <c r="J73" s="123"/>
      <c r="K73" s="123"/>
      <c r="L73" s="1"/>
      <c r="M73" s="1"/>
      <c r="N73" s="146"/>
      <c r="O73" s="146"/>
      <c r="P73" s="146"/>
      <c r="Q73" s="146"/>
      <c r="R73" s="146"/>
      <c r="S73" s="146"/>
      <c r="T73" s="146"/>
      <c r="U73" s="146"/>
    </row>
    <row r="74" spans="1:21" s="145" customFormat="1" ht="15.75">
      <c r="A74" s="3"/>
      <c r="B74" s="17"/>
      <c r="C74" s="17" t="s">
        <v>472</v>
      </c>
      <c r="D74" s="19"/>
      <c r="E74" s="151">
        <v>0.008152164969949133</v>
      </c>
      <c r="F74" s="151">
        <v>0.002754075734353302</v>
      </c>
      <c r="G74" s="151">
        <v>0.011720351974417958</v>
      </c>
      <c r="H74" s="151">
        <v>0.003400891718992959</v>
      </c>
      <c r="I74" s="152"/>
      <c r="J74" s="123"/>
      <c r="K74" s="123"/>
      <c r="L74" s="1"/>
      <c r="M74" s="1"/>
      <c r="N74" s="146"/>
      <c r="O74" s="146"/>
      <c r="P74" s="146"/>
      <c r="Q74" s="146"/>
      <c r="R74" s="146"/>
      <c r="S74" s="146"/>
      <c r="T74" s="146"/>
      <c r="U74" s="146"/>
    </row>
    <row r="75" spans="1:11" ht="15.75">
      <c r="A75" s="5"/>
      <c r="B75" s="5"/>
      <c r="C75" s="26"/>
      <c r="D75" s="38"/>
      <c r="E75" s="136"/>
      <c r="H75" s="136"/>
      <c r="J75" s="123"/>
      <c r="K75" s="123"/>
    </row>
    <row r="76" spans="1:11" ht="15.75">
      <c r="A76" s="5"/>
      <c r="B76" s="5"/>
      <c r="C76" s="26"/>
      <c r="D76" s="38"/>
      <c r="E76" s="136"/>
      <c r="H76" s="136"/>
      <c r="J76" s="123"/>
      <c r="K76" s="123"/>
    </row>
    <row r="77" spans="1:11" ht="15.75">
      <c r="A77" s="5"/>
      <c r="B77" s="5"/>
      <c r="C77" s="26"/>
      <c r="D77" s="38"/>
      <c r="E77" s="153"/>
      <c r="F77" s="127"/>
      <c r="H77" s="153"/>
      <c r="I77" s="127"/>
      <c r="J77" s="123"/>
      <c r="K77" s="123"/>
    </row>
    <row r="78" spans="1:11" ht="15.75">
      <c r="A78" s="5"/>
      <c r="B78" s="5"/>
      <c r="C78" s="26"/>
      <c r="D78" s="38"/>
      <c r="E78" s="153"/>
      <c r="H78" s="153"/>
      <c r="J78" s="123"/>
      <c r="K78" s="123"/>
    </row>
    <row r="79" spans="1:11" ht="15.75">
      <c r="A79" s="5"/>
      <c r="B79" s="5"/>
      <c r="C79" s="26"/>
      <c r="D79" s="38"/>
      <c r="E79" s="136"/>
      <c r="H79" s="136"/>
      <c r="J79" s="123"/>
      <c r="K79" s="123"/>
    </row>
    <row r="80" spans="1:11" ht="15.75">
      <c r="A80" s="5"/>
      <c r="B80" s="5"/>
      <c r="C80" s="26"/>
      <c r="D80" s="38"/>
      <c r="E80" s="136"/>
      <c r="H80" s="136"/>
      <c r="J80" s="123"/>
      <c r="K80" s="123"/>
    </row>
    <row r="81" spans="1:13" s="141" customFormat="1" ht="15.75">
      <c r="A81" s="39"/>
      <c r="B81" s="39"/>
      <c r="C81" s="39"/>
      <c r="D81" s="39"/>
      <c r="E81" s="39"/>
      <c r="F81" s="2"/>
      <c r="G81" s="39"/>
      <c r="H81" s="39"/>
      <c r="I81" s="2"/>
      <c r="J81" s="123"/>
      <c r="K81" s="123"/>
      <c r="L81" s="1"/>
      <c r="M81" s="1"/>
    </row>
    <row r="82" spans="1:11" ht="15.75">
      <c r="A82" s="5"/>
      <c r="B82" s="5"/>
      <c r="C82" s="26"/>
      <c r="D82" s="38"/>
      <c r="E82" s="136"/>
      <c r="F82" s="39"/>
      <c r="H82" s="136"/>
      <c r="I82" s="39"/>
      <c r="J82" s="123"/>
      <c r="K82" s="123"/>
    </row>
    <row r="83" spans="1:11" ht="15.75">
      <c r="A83" s="5"/>
      <c r="B83" s="5"/>
      <c r="C83" s="198" t="s">
        <v>473</v>
      </c>
      <c r="D83" s="198"/>
      <c r="E83" s="198"/>
      <c r="F83" s="198"/>
      <c r="G83" s="198"/>
      <c r="H83" s="198"/>
      <c r="J83" s="123"/>
      <c r="K83" s="123"/>
    </row>
    <row r="84" spans="1:11" ht="15.75">
      <c r="A84" s="5"/>
      <c r="B84" s="5"/>
      <c r="C84" s="26"/>
      <c r="D84" s="38"/>
      <c r="E84" s="136"/>
      <c r="F84" s="39"/>
      <c r="G84" s="146"/>
      <c r="H84" s="136"/>
      <c r="I84" s="39"/>
      <c r="J84" s="123"/>
      <c r="K84" s="123"/>
    </row>
    <row r="85" spans="1:11" ht="15.75">
      <c r="A85" s="5"/>
      <c r="B85" s="5"/>
      <c r="C85" s="26"/>
      <c r="D85" s="38"/>
      <c r="E85" s="136"/>
      <c r="G85" s="146"/>
      <c r="H85" s="136"/>
      <c r="J85" s="123"/>
      <c r="K85" s="123"/>
    </row>
    <row r="86" spans="1:11" ht="15.75">
      <c r="A86" s="5"/>
      <c r="B86" s="2"/>
      <c r="C86" s="2"/>
      <c r="D86" s="2"/>
      <c r="E86" s="2"/>
      <c r="F86" s="154"/>
      <c r="G86" s="146"/>
      <c r="H86" s="2"/>
      <c r="I86" s="154"/>
      <c r="J86" s="123"/>
      <c r="K86" s="123"/>
    </row>
    <row r="87" spans="1:11" ht="15.75">
      <c r="A87" s="5"/>
      <c r="B87" s="2"/>
      <c r="C87" s="2"/>
      <c r="D87" s="2"/>
      <c r="E87" s="2"/>
      <c r="G87" s="146"/>
      <c r="H87" s="2"/>
      <c r="J87" s="123"/>
      <c r="K87" s="123"/>
    </row>
    <row r="88" spans="1:11" ht="15.75">
      <c r="A88" s="5"/>
      <c r="B88" s="155"/>
      <c r="C88" s="156"/>
      <c r="D88" s="157"/>
      <c r="E88" s="158"/>
      <c r="F88" s="159"/>
      <c r="G88" s="160"/>
      <c r="H88" s="158"/>
      <c r="I88" s="161"/>
      <c r="J88" s="123"/>
      <c r="K88" s="123"/>
    </row>
    <row r="89" spans="1:11" ht="15.75">
      <c r="A89" s="5"/>
      <c r="B89" s="2"/>
      <c r="C89" s="2"/>
      <c r="D89" s="2"/>
      <c r="E89" s="2"/>
      <c r="G89" s="146"/>
      <c r="H89" s="2"/>
      <c r="J89" s="123"/>
      <c r="K89" s="123"/>
    </row>
    <row r="90" spans="1:11" ht="15.75">
      <c r="A90" s="5"/>
      <c r="B90" s="2"/>
      <c r="C90" s="2"/>
      <c r="D90" s="2"/>
      <c r="E90" s="2"/>
      <c r="G90" s="146"/>
      <c r="H90" s="2"/>
      <c r="J90" s="123"/>
      <c r="K90" s="123"/>
    </row>
    <row r="91" spans="1:11" ht="15.75">
      <c r="A91" s="5"/>
      <c r="B91" s="2"/>
      <c r="C91" s="2"/>
      <c r="D91" s="2"/>
      <c r="E91" s="2"/>
      <c r="G91" s="146"/>
      <c r="H91" s="2"/>
      <c r="J91" s="123"/>
      <c r="K91" s="123"/>
    </row>
    <row r="92" spans="1:11" ht="15.75">
      <c r="A92" s="5"/>
      <c r="B92" s="2"/>
      <c r="C92" s="2"/>
      <c r="D92" s="2"/>
      <c r="E92" s="2"/>
      <c r="G92" s="146"/>
      <c r="H92" s="2"/>
      <c r="J92" s="123"/>
      <c r="K92" s="123"/>
    </row>
    <row r="93" spans="1:11" ht="15.75">
      <c r="A93" s="5"/>
      <c r="B93" s="2"/>
      <c r="C93" s="2"/>
      <c r="D93" s="2"/>
      <c r="E93" s="2"/>
      <c r="G93" s="146"/>
      <c r="H93" s="2"/>
      <c r="J93" s="123"/>
      <c r="K93" s="123"/>
    </row>
    <row r="94" spans="1:11" ht="15.75">
      <c r="A94" s="5"/>
      <c r="B94" s="2"/>
      <c r="C94" s="2"/>
      <c r="D94" s="2"/>
      <c r="E94" s="2"/>
      <c r="G94" s="146"/>
      <c r="H94" s="2"/>
      <c r="J94" s="123"/>
      <c r="K94" s="123"/>
    </row>
    <row r="95" spans="1:11" ht="15.75">
      <c r="A95" s="5"/>
      <c r="B95" s="5"/>
      <c r="C95" s="26"/>
      <c r="D95" s="38"/>
      <c r="G95" s="146"/>
      <c r="J95" s="123"/>
      <c r="K95" s="123"/>
    </row>
    <row r="96" spans="1:11" ht="15.75">
      <c r="A96" s="5"/>
      <c r="B96" s="5"/>
      <c r="C96" s="26"/>
      <c r="D96" s="38"/>
      <c r="G96" s="146"/>
      <c r="J96" s="123"/>
      <c r="K96" s="123"/>
    </row>
    <row r="97" spans="1:11" ht="15.75">
      <c r="A97" s="5"/>
      <c r="B97" s="5"/>
      <c r="C97" s="26"/>
      <c r="D97" s="38"/>
      <c r="G97" s="146"/>
      <c r="J97" s="123"/>
      <c r="K97" s="123"/>
    </row>
    <row r="98" spans="1:11" ht="15.75">
      <c r="A98" s="5"/>
      <c r="B98" s="5"/>
      <c r="C98" s="26"/>
      <c r="D98" s="38"/>
      <c r="G98" s="146"/>
      <c r="J98" s="123"/>
      <c r="K98" s="123"/>
    </row>
    <row r="99" spans="1:11" ht="15.75">
      <c r="A99" s="5"/>
      <c r="B99" s="5"/>
      <c r="C99" s="26"/>
      <c r="D99" s="38"/>
      <c r="G99" s="146"/>
      <c r="J99" s="123"/>
      <c r="K99" s="123"/>
    </row>
    <row r="100" spans="1:11" ht="15.75">
      <c r="A100" s="5"/>
      <c r="B100" s="5"/>
      <c r="C100" s="26"/>
      <c r="D100" s="38"/>
      <c r="G100" s="146"/>
      <c r="J100" s="123"/>
      <c r="K100" s="123"/>
    </row>
    <row r="101" spans="1:11" ht="15.75">
      <c r="A101" s="5"/>
      <c r="B101" s="5"/>
      <c r="C101" s="26"/>
      <c r="D101" s="38"/>
      <c r="G101" s="146"/>
      <c r="J101" s="123"/>
      <c r="K101" s="123"/>
    </row>
    <row r="102" spans="1:11" ht="18">
      <c r="A102" s="162"/>
      <c r="B102" s="162"/>
      <c r="C102" s="162"/>
      <c r="D102" s="135"/>
      <c r="E102" s="162"/>
      <c r="G102" s="146"/>
      <c r="H102" s="162"/>
      <c r="J102" s="123"/>
      <c r="K102" s="123"/>
    </row>
    <row r="103" spans="1:11" ht="18">
      <c r="A103" s="162"/>
      <c r="B103" s="162"/>
      <c r="C103" s="162"/>
      <c r="D103" s="135"/>
      <c r="E103" s="162"/>
      <c r="H103" s="162"/>
      <c r="J103" s="123"/>
      <c r="K103" s="123"/>
    </row>
    <row r="104" spans="1:8" ht="18">
      <c r="A104" s="162"/>
      <c r="B104" s="162"/>
      <c r="C104" s="162"/>
      <c r="D104" s="135"/>
      <c r="E104" s="162"/>
      <c r="H104" s="162"/>
    </row>
    <row r="105" spans="1:8" ht="18">
      <c r="A105" s="162"/>
      <c r="B105" s="162"/>
      <c r="C105" s="162"/>
      <c r="D105" s="135"/>
      <c r="E105" s="162"/>
      <c r="H105" s="162"/>
    </row>
    <row r="106" spans="1:8" ht="18">
      <c r="A106" s="162"/>
      <c r="B106" s="162"/>
      <c r="C106" s="162"/>
      <c r="D106" s="135"/>
      <c r="E106" s="162"/>
      <c r="H106" s="162"/>
    </row>
    <row r="107" spans="1:8" ht="18">
      <c r="A107" s="162"/>
      <c r="B107" s="162"/>
      <c r="C107" s="162"/>
      <c r="D107" s="135"/>
      <c r="E107" s="162"/>
      <c r="H107" s="162"/>
    </row>
    <row r="108" spans="1:8" ht="18">
      <c r="A108" s="162"/>
      <c r="B108" s="162"/>
      <c r="C108" s="162"/>
      <c r="D108" s="135"/>
      <c r="E108" s="162"/>
      <c r="H108" s="162"/>
    </row>
    <row r="109" spans="1:8" ht="18">
      <c r="A109" s="162"/>
      <c r="B109" s="162"/>
      <c r="C109" s="162"/>
      <c r="D109" s="135"/>
      <c r="E109" s="162"/>
      <c r="H109" s="162"/>
    </row>
    <row r="110" spans="1:8" ht="18">
      <c r="A110" s="162"/>
      <c r="B110" s="162"/>
      <c r="C110" s="162"/>
      <c r="D110" s="135"/>
      <c r="E110" s="162"/>
      <c r="H110" s="162"/>
    </row>
    <row r="111" spans="1:8" ht="18">
      <c r="A111" s="162"/>
      <c r="B111" s="162"/>
      <c r="C111" s="162"/>
      <c r="D111" s="135"/>
      <c r="E111" s="162"/>
      <c r="H111" s="162"/>
    </row>
    <row r="112" spans="1:9" s="164" customFormat="1" ht="12.75">
      <c r="A112" s="1"/>
      <c r="B112" s="1"/>
      <c r="C112" s="1"/>
      <c r="D112" s="163"/>
      <c r="E112" s="1"/>
      <c r="F112" s="2"/>
      <c r="H112" s="1"/>
      <c r="I112" s="2"/>
    </row>
    <row r="113" ht="21" customHeight="1"/>
    <row r="114" spans="1:9" s="164" customFormat="1" ht="12.75">
      <c r="A114" s="1"/>
      <c r="B114" s="1"/>
      <c r="C114" s="1"/>
      <c r="D114" s="163"/>
      <c r="E114" s="1"/>
      <c r="F114" s="2"/>
      <c r="H114" s="1"/>
      <c r="I114" s="2"/>
    </row>
    <row r="115" spans="1:9" s="164" customFormat="1" ht="12.75">
      <c r="A115" s="1"/>
      <c r="B115" s="1"/>
      <c r="C115" s="1"/>
      <c r="D115" s="163"/>
      <c r="E115" s="1"/>
      <c r="F115" s="2"/>
      <c r="H115" s="1"/>
      <c r="I115" s="2"/>
    </row>
    <row r="116" spans="1:9" s="164" customFormat="1" ht="12.75">
      <c r="A116" s="1"/>
      <c r="B116" s="1"/>
      <c r="C116" s="1"/>
      <c r="D116" s="163"/>
      <c r="E116" s="1"/>
      <c r="F116" s="2"/>
      <c r="H116" s="1"/>
      <c r="I116" s="2"/>
    </row>
    <row r="117" spans="1:9" s="164" customFormat="1" ht="12.75">
      <c r="A117" s="1"/>
      <c r="B117" s="1"/>
      <c r="C117" s="1"/>
      <c r="D117" s="163"/>
      <c r="E117" s="1"/>
      <c r="F117" s="165"/>
      <c r="H117" s="1"/>
      <c r="I117" s="165"/>
    </row>
    <row r="118" spans="1:9" s="164" customFormat="1" ht="12.75">
      <c r="A118" s="1"/>
      <c r="B118" s="1"/>
      <c r="C118" s="1"/>
      <c r="D118" s="163"/>
      <c r="E118" s="1"/>
      <c r="F118" s="2"/>
      <c r="H118" s="1"/>
      <c r="I118" s="2"/>
    </row>
    <row r="119" spans="1:9" s="164" customFormat="1" ht="12.75">
      <c r="A119" s="1"/>
      <c r="B119" s="1"/>
      <c r="C119" s="1"/>
      <c r="D119" s="163"/>
      <c r="E119" s="1"/>
      <c r="F119" s="165"/>
      <c r="H119" s="1"/>
      <c r="I119" s="165"/>
    </row>
    <row r="120" spans="1:9" s="164" customFormat="1" ht="12.75">
      <c r="A120" s="1"/>
      <c r="B120" s="1"/>
      <c r="C120" s="1"/>
      <c r="D120" s="163"/>
      <c r="E120" s="1"/>
      <c r="F120" s="165"/>
      <c r="H120" s="1"/>
      <c r="I120" s="165"/>
    </row>
    <row r="121" spans="1:9" s="164" customFormat="1" ht="12.75">
      <c r="A121" s="1"/>
      <c r="B121" s="1"/>
      <c r="C121" s="1"/>
      <c r="D121" s="163"/>
      <c r="E121" s="1"/>
      <c r="F121" s="165"/>
      <c r="H121" s="1"/>
      <c r="I121" s="165"/>
    </row>
    <row r="122" spans="1:9" s="164" customFormat="1" ht="12.75">
      <c r="A122" s="1"/>
      <c r="B122" s="1"/>
      <c r="C122" s="1"/>
      <c r="D122" s="163"/>
      <c r="E122" s="1"/>
      <c r="F122" s="165"/>
      <c r="H122" s="1"/>
      <c r="I122" s="165"/>
    </row>
    <row r="123" spans="6:9" ht="12.75">
      <c r="F123" s="165"/>
      <c r="I123" s="165"/>
    </row>
    <row r="124" spans="1:9" s="164" customFormat="1" ht="12.75">
      <c r="A124" s="1"/>
      <c r="B124" s="1"/>
      <c r="C124" s="1"/>
      <c r="D124" s="163"/>
      <c r="E124" s="1"/>
      <c r="F124" s="165"/>
      <c r="H124" s="1"/>
      <c r="I124" s="165"/>
    </row>
    <row r="125" spans="1:9" s="164" customFormat="1" ht="12.75">
      <c r="A125" s="1"/>
      <c r="B125" s="1"/>
      <c r="C125" s="1"/>
      <c r="D125" s="163"/>
      <c r="E125" s="1"/>
      <c r="F125" s="165"/>
      <c r="H125" s="1"/>
      <c r="I125" s="165"/>
    </row>
    <row r="126" spans="1:9" s="164" customFormat="1" ht="12.75">
      <c r="A126" s="1"/>
      <c r="B126" s="1"/>
      <c r="C126" s="1"/>
      <c r="D126" s="163"/>
      <c r="E126" s="1"/>
      <c r="F126" s="165"/>
      <c r="H126" s="1"/>
      <c r="I126" s="165"/>
    </row>
    <row r="127" spans="1:9" s="164" customFormat="1" ht="12.75">
      <c r="A127" s="1"/>
      <c r="B127" s="1"/>
      <c r="C127" s="1"/>
      <c r="D127" s="163"/>
      <c r="E127" s="1"/>
      <c r="F127" s="165"/>
      <c r="H127" s="1"/>
      <c r="I127" s="165"/>
    </row>
    <row r="128" spans="1:9" s="164" customFormat="1" ht="12.75">
      <c r="A128" s="1"/>
      <c r="B128" s="1"/>
      <c r="C128" s="1"/>
      <c r="D128" s="163"/>
      <c r="E128" s="1"/>
      <c r="F128" s="2"/>
      <c r="H128" s="1"/>
      <c r="I128" s="2"/>
    </row>
    <row r="129" spans="1:9" s="164" customFormat="1" ht="12.75">
      <c r="A129" s="1"/>
      <c r="B129" s="1"/>
      <c r="C129" s="1"/>
      <c r="D129" s="163"/>
      <c r="E129" s="1"/>
      <c r="F129" s="165"/>
      <c r="H129" s="1"/>
      <c r="I129" s="165"/>
    </row>
    <row r="130" spans="1:9" s="164" customFormat="1" ht="12.75">
      <c r="A130" s="1"/>
      <c r="B130" s="1"/>
      <c r="C130" s="1"/>
      <c r="D130" s="163"/>
      <c r="E130" s="1"/>
      <c r="F130" s="165"/>
      <c r="H130" s="1"/>
      <c r="I130" s="165"/>
    </row>
    <row r="131" spans="1:9" s="164" customFormat="1" ht="12.75">
      <c r="A131" s="1"/>
      <c r="B131" s="1"/>
      <c r="C131" s="1"/>
      <c r="D131" s="163"/>
      <c r="E131" s="1"/>
      <c r="F131" s="165"/>
      <c r="H131" s="1"/>
      <c r="I131" s="165"/>
    </row>
    <row r="132" spans="1:9" s="164" customFormat="1" ht="12.75">
      <c r="A132" s="1"/>
      <c r="B132" s="1"/>
      <c r="C132" s="1"/>
      <c r="D132" s="163"/>
      <c r="E132" s="1"/>
      <c r="F132" s="165"/>
      <c r="H132" s="1"/>
      <c r="I132" s="165"/>
    </row>
    <row r="133" spans="1:9" s="164" customFormat="1" ht="12.75">
      <c r="A133" s="1"/>
      <c r="B133" s="1"/>
      <c r="C133" s="1"/>
      <c r="D133" s="163"/>
      <c r="E133" s="1"/>
      <c r="F133" s="165"/>
      <c r="H133" s="1"/>
      <c r="I133" s="165"/>
    </row>
    <row r="134" spans="6:9" ht="12.75">
      <c r="F134" s="165"/>
      <c r="I134" s="165"/>
    </row>
    <row r="135" spans="6:9" ht="12.75">
      <c r="F135" s="165"/>
      <c r="I135" s="165"/>
    </row>
    <row r="136" spans="6:9" ht="12.75">
      <c r="F136" s="165"/>
      <c r="I136" s="165"/>
    </row>
    <row r="137" spans="6:9" ht="12.75">
      <c r="F137" s="165"/>
      <c r="I137" s="165"/>
    </row>
    <row r="138" spans="6:9" ht="12.75">
      <c r="F138" s="165"/>
      <c r="I138" s="165"/>
    </row>
  </sheetData>
  <sheetProtection password="CC05" sheet="1"/>
  <mergeCells count="1">
    <mergeCell ref="C83:H83"/>
  </mergeCells>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46" r:id="rId1"/>
  <headerFooter differentOddEven="1" alignWithMargins="0">
    <oddFooter>&amp;L &amp;C&amp;"DINPro-Medium,Regular"&amp;12 6</oddFooter>
    <evenHeader>&amp;C&amp;"DINPro-Medium,Bold"&amp;14SECTION TWO 
CONSOLIDATED FINANCIAL STATEMENTS</evenHeader>
    <evenFooter>&amp;L?&amp;C&amp;"DINPro-Medium,Regular"&amp;14 3</evenFooter>
    <firstFooter>&amp;L?</first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2:L75"/>
  <sheetViews>
    <sheetView view="pageBreakPreview" zoomScale="60" zoomScaleNormal="75" workbookViewId="0" topLeftCell="A1">
      <selection activeCell="D32" sqref="D32"/>
    </sheetView>
  </sheetViews>
  <sheetFormatPr defaultColWidth="9.140625" defaultRowHeight="12.75"/>
  <cols>
    <col min="1" max="1" width="1.1484375" style="3" customWidth="1"/>
    <col min="2" max="2" width="5.8515625" style="3" customWidth="1"/>
    <col min="3" max="3" width="108.421875" style="3" customWidth="1"/>
    <col min="4" max="5" width="21.421875" style="120" customWidth="1"/>
    <col min="6" max="6" width="1.8515625" style="3" customWidth="1"/>
    <col min="7" max="7" width="9.140625" style="3" customWidth="1"/>
    <col min="8" max="8" width="12.8515625" style="3" bestFit="1" customWidth="1"/>
    <col min="9" max="9" width="10.8515625" style="3" customWidth="1"/>
    <col min="10" max="10" width="9.140625" style="3" customWidth="1"/>
    <col min="11" max="11" width="13.7109375" style="3" bestFit="1" customWidth="1"/>
    <col min="12" max="16384" width="9.140625" style="3" customWidth="1"/>
  </cols>
  <sheetData>
    <row r="2" spans="3:5" s="118" customFormat="1" ht="18">
      <c r="C2" s="7" t="s">
        <v>0</v>
      </c>
      <c r="D2" s="119"/>
      <c r="E2" s="119"/>
    </row>
    <row r="3" spans="3:5" s="118" customFormat="1" ht="18">
      <c r="C3" s="7" t="s">
        <v>490</v>
      </c>
      <c r="D3" s="119"/>
      <c r="E3" s="119"/>
    </row>
    <row r="4" spans="3:5" s="118" customFormat="1" ht="18">
      <c r="C4" s="7" t="s">
        <v>586</v>
      </c>
      <c r="D4" s="119"/>
      <c r="E4" s="119"/>
    </row>
    <row r="5" ht="15">
      <c r="C5" s="8" t="s">
        <v>236</v>
      </c>
    </row>
    <row r="7" spans="3:5" ht="15.75">
      <c r="C7" s="5"/>
      <c r="D7" s="121" t="s">
        <v>240</v>
      </c>
      <c r="E7" s="121" t="s">
        <v>241</v>
      </c>
    </row>
    <row r="8" spans="2:5" ht="15.75">
      <c r="B8" s="17"/>
      <c r="C8" s="17"/>
      <c r="D8" s="122" t="s">
        <v>589</v>
      </c>
      <c r="E8" s="122" t="s">
        <v>590</v>
      </c>
    </row>
    <row r="10" spans="2:12" ht="15.75">
      <c r="B10" s="26" t="s">
        <v>1</v>
      </c>
      <c r="C10" s="26" t="s">
        <v>475</v>
      </c>
      <c r="D10" s="123">
        <v>4027707</v>
      </c>
      <c r="E10" s="123">
        <v>4688141</v>
      </c>
      <c r="F10" s="6"/>
      <c r="G10" s="25"/>
      <c r="H10" s="25"/>
      <c r="K10" s="25"/>
      <c r="L10" s="25"/>
    </row>
    <row r="11" spans="2:12" ht="15.75">
      <c r="B11" s="26" t="s">
        <v>5</v>
      </c>
      <c r="C11" s="26" t="s">
        <v>476</v>
      </c>
      <c r="D11" s="123">
        <f>+D12+D18</f>
        <v>768601</v>
      </c>
      <c r="E11" s="123">
        <f>+E12+E18</f>
        <v>-1031469</v>
      </c>
      <c r="F11" s="6"/>
      <c r="G11" s="25"/>
      <c r="H11" s="25"/>
      <c r="K11" s="25"/>
      <c r="L11" s="25"/>
    </row>
    <row r="12" spans="2:12" ht="15.75">
      <c r="B12" s="26" t="s">
        <v>6</v>
      </c>
      <c r="C12" s="26" t="s">
        <v>477</v>
      </c>
      <c r="D12" s="123">
        <f>+SUM(D13:D17)</f>
        <v>-25958</v>
      </c>
      <c r="E12" s="123">
        <f>+SUM(E13:E17)</f>
        <v>5742</v>
      </c>
      <c r="F12" s="6"/>
      <c r="G12" s="25"/>
      <c r="H12" s="25"/>
      <c r="K12" s="25"/>
      <c r="L12" s="25"/>
    </row>
    <row r="13" spans="2:12" ht="15">
      <c r="B13" s="124" t="s">
        <v>7</v>
      </c>
      <c r="C13" s="3" t="s">
        <v>478</v>
      </c>
      <c r="D13" s="105">
        <v>0</v>
      </c>
      <c r="E13" s="105">
        <v>0</v>
      </c>
      <c r="F13" s="6"/>
      <c r="G13" s="25"/>
      <c r="H13" s="25"/>
      <c r="K13" s="25"/>
      <c r="L13" s="25"/>
    </row>
    <row r="14" spans="2:12" ht="15">
      <c r="B14" s="124" t="s">
        <v>8</v>
      </c>
      <c r="C14" s="3" t="s">
        <v>479</v>
      </c>
      <c r="D14" s="105">
        <v>0</v>
      </c>
      <c r="E14" s="105">
        <v>0</v>
      </c>
      <c r="F14" s="6"/>
      <c r="G14" s="25"/>
      <c r="H14" s="25"/>
      <c r="K14" s="25"/>
      <c r="L14" s="25"/>
    </row>
    <row r="15" spans="2:12" ht="15">
      <c r="B15" s="124" t="s">
        <v>9</v>
      </c>
      <c r="C15" s="3" t="s">
        <v>571</v>
      </c>
      <c r="D15" s="105">
        <v>-33279</v>
      </c>
      <c r="E15" s="105">
        <v>7362</v>
      </c>
      <c r="F15" s="6"/>
      <c r="G15" s="25"/>
      <c r="H15" s="25"/>
      <c r="K15" s="25"/>
      <c r="L15" s="25"/>
    </row>
    <row r="16" spans="2:12" ht="15">
      <c r="B16" s="124" t="s">
        <v>149</v>
      </c>
      <c r="C16" s="3" t="s">
        <v>480</v>
      </c>
      <c r="D16" s="105">
        <v>0</v>
      </c>
      <c r="E16" s="105">
        <v>0</v>
      </c>
      <c r="F16" s="6"/>
      <c r="G16" s="25"/>
      <c r="H16" s="25"/>
      <c r="K16" s="25"/>
      <c r="L16" s="25"/>
    </row>
    <row r="17" spans="2:12" ht="15">
      <c r="B17" s="124" t="s">
        <v>150</v>
      </c>
      <c r="C17" s="3" t="s">
        <v>481</v>
      </c>
      <c r="D17" s="105">
        <v>7321</v>
      </c>
      <c r="E17" s="105">
        <v>-1620</v>
      </c>
      <c r="F17" s="6"/>
      <c r="G17" s="25"/>
      <c r="H17" s="25"/>
      <c r="K17" s="25"/>
      <c r="L17" s="25"/>
    </row>
    <row r="18" spans="2:12" ht="15.75">
      <c r="B18" s="26" t="s">
        <v>10</v>
      </c>
      <c r="C18" s="26" t="s">
        <v>482</v>
      </c>
      <c r="D18" s="125">
        <f>+SUM(D19:D24)</f>
        <v>794559</v>
      </c>
      <c r="E18" s="125">
        <f>+SUM(E19:E24)</f>
        <v>-1037211</v>
      </c>
      <c r="F18" s="6"/>
      <c r="G18" s="25"/>
      <c r="H18" s="25"/>
      <c r="K18" s="25"/>
      <c r="L18" s="25"/>
    </row>
    <row r="19" spans="2:12" ht="15">
      <c r="B19" s="124" t="s">
        <v>104</v>
      </c>
      <c r="C19" s="3" t="s">
        <v>483</v>
      </c>
      <c r="D19" s="105">
        <v>78217</v>
      </c>
      <c r="E19" s="105">
        <v>1680654</v>
      </c>
      <c r="F19" s="6"/>
      <c r="G19" s="25"/>
      <c r="H19" s="25"/>
      <c r="K19" s="25"/>
      <c r="L19" s="25"/>
    </row>
    <row r="20" spans="2:12" ht="30">
      <c r="B20" s="126" t="s">
        <v>105</v>
      </c>
      <c r="C20" s="127" t="s">
        <v>484</v>
      </c>
      <c r="D20" s="105">
        <v>2000827</v>
      </c>
      <c r="E20" s="105">
        <v>-3866362</v>
      </c>
      <c r="F20" s="6"/>
      <c r="G20" s="25"/>
      <c r="H20" s="25"/>
      <c r="K20" s="25"/>
      <c r="L20" s="25"/>
    </row>
    <row r="21" spans="2:12" ht="15">
      <c r="B21" s="124" t="s">
        <v>106</v>
      </c>
      <c r="C21" s="3" t="s">
        <v>485</v>
      </c>
      <c r="D21" s="105">
        <v>-1043080</v>
      </c>
      <c r="E21" s="105">
        <v>1165857</v>
      </c>
      <c r="F21" s="6"/>
      <c r="G21" s="25"/>
      <c r="H21" s="25"/>
      <c r="K21" s="25"/>
      <c r="L21" s="25"/>
    </row>
    <row r="22" spans="2:12" ht="15">
      <c r="B22" s="124" t="s">
        <v>191</v>
      </c>
      <c r="C22" s="3" t="s">
        <v>486</v>
      </c>
      <c r="D22" s="105">
        <v>-39360</v>
      </c>
      <c r="E22" s="105">
        <v>-783937</v>
      </c>
      <c r="F22" s="6"/>
      <c r="G22" s="25"/>
      <c r="H22" s="25"/>
      <c r="K22" s="25"/>
      <c r="L22" s="25"/>
    </row>
    <row r="23" spans="2:12" ht="15">
      <c r="B23" s="124" t="s">
        <v>192</v>
      </c>
      <c r="C23" s="3" t="s">
        <v>563</v>
      </c>
      <c r="D23" s="105"/>
      <c r="E23" s="105">
        <v>0</v>
      </c>
      <c r="F23" s="6"/>
      <c r="G23" s="25"/>
      <c r="H23" s="25"/>
      <c r="K23" s="25"/>
      <c r="L23" s="25"/>
    </row>
    <row r="24" spans="2:12" ht="15">
      <c r="B24" s="124" t="s">
        <v>193</v>
      </c>
      <c r="C24" s="3" t="s">
        <v>487</v>
      </c>
      <c r="D24" s="105">
        <v>-202045</v>
      </c>
      <c r="E24" s="105">
        <v>766577</v>
      </c>
      <c r="F24" s="6"/>
      <c r="G24" s="25"/>
      <c r="H24" s="25"/>
      <c r="K24" s="25"/>
      <c r="L24" s="25"/>
    </row>
    <row r="25" spans="4:12" ht="15">
      <c r="D25" s="104"/>
      <c r="E25" s="104"/>
      <c r="G25" s="25"/>
      <c r="H25" s="25"/>
      <c r="K25" s="25"/>
      <c r="L25" s="25"/>
    </row>
    <row r="26" spans="2:12" ht="15.75">
      <c r="B26" s="128" t="s">
        <v>12</v>
      </c>
      <c r="C26" s="128" t="s">
        <v>488</v>
      </c>
      <c r="D26" s="114">
        <f>+D10+D11</f>
        <v>4796308</v>
      </c>
      <c r="E26" s="114">
        <f>+E10+E11</f>
        <v>3656672</v>
      </c>
      <c r="F26" s="6"/>
      <c r="G26" s="25"/>
      <c r="K26" s="25"/>
      <c r="L26" s="25"/>
    </row>
    <row r="27" spans="4:5" ht="15">
      <c r="D27" s="129"/>
      <c r="E27" s="129"/>
    </row>
    <row r="50" ht="15.75" customHeight="1"/>
    <row r="68" spans="3:7" ht="15">
      <c r="C68" s="199" t="s">
        <v>489</v>
      </c>
      <c r="D68" s="199"/>
      <c r="E68" s="199"/>
      <c r="F68" s="199"/>
      <c r="G68" s="199"/>
    </row>
    <row r="69" spans="4:5" ht="15">
      <c r="D69" s="3"/>
      <c r="E69" s="3"/>
    </row>
    <row r="70" spans="4:5" ht="15">
      <c r="D70" s="3"/>
      <c r="E70" s="3"/>
    </row>
    <row r="71" spans="4:5" ht="15">
      <c r="D71" s="3"/>
      <c r="E71" s="3"/>
    </row>
    <row r="72" spans="4:5" ht="15">
      <c r="D72" s="3"/>
      <c r="E72" s="3"/>
    </row>
    <row r="73" spans="4:5" ht="15">
      <c r="D73" s="3"/>
      <c r="E73" s="3"/>
    </row>
    <row r="74" spans="4:5" ht="15">
      <c r="D74" s="3"/>
      <c r="E74" s="3"/>
    </row>
    <row r="75" spans="1:5" ht="15">
      <c r="A75" s="17"/>
      <c r="B75" s="17"/>
      <c r="C75" s="17"/>
      <c r="D75" s="130"/>
      <c r="E75" s="130"/>
    </row>
  </sheetData>
  <sheetProtection password="CC05" sheet="1"/>
  <mergeCells count="1">
    <mergeCell ref="C68:G68"/>
  </mergeCells>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61" r:id="rId1"/>
  <headerFooter differentOddEven="1" alignWithMargins="0">
    <oddFooter>&amp;L &amp;C&amp;"DINPro-Medium,Regular"&amp;14 7</oddFooter>
    <evenHeader>&amp;C&amp;"DINPro-Medium,Bold"&amp;14SECTION TWO 
CONSOLIDATED FINANCIAL STATEMENTS</evenHeader>
    <evenFooter>&amp;L?&amp;C&amp;"DINPro-Medium,Regular"&amp;14 3</evenFooter>
    <firstFooter>&amp;L?</first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B1:BX41"/>
  <sheetViews>
    <sheetView view="pageBreakPreview" zoomScale="60" zoomScaleNormal="70" zoomScalePageLayoutView="0" workbookViewId="0" topLeftCell="A1">
      <pane xSplit="4" ySplit="7" topLeftCell="E8" activePane="bottomRight" state="frozen"/>
      <selection pane="topLeft" activeCell="F77" sqref="A1:IV16384"/>
      <selection pane="topRight" activeCell="F77" sqref="A1:IV16384"/>
      <selection pane="bottomLeft" activeCell="F77" sqref="A1:IV16384"/>
      <selection pane="bottomRight" activeCell="G17" sqref="G17"/>
    </sheetView>
  </sheetViews>
  <sheetFormatPr defaultColWidth="9.140625" defaultRowHeight="12.75"/>
  <cols>
    <col min="1" max="1" width="1.8515625" style="78" customWidth="1"/>
    <col min="2" max="2" width="8.140625" style="80" customWidth="1"/>
    <col min="3" max="3" width="81.00390625" style="78" customWidth="1"/>
    <col min="4" max="4" width="13.7109375" style="78" customWidth="1"/>
    <col min="5" max="8" width="16.8515625" style="78" customWidth="1"/>
    <col min="9" max="9" width="22.8515625" style="78" customWidth="1"/>
    <col min="10" max="10" width="21.57421875" style="78" customWidth="1"/>
    <col min="11" max="11" width="37.00390625" style="78" customWidth="1"/>
    <col min="12" max="12" width="16.8515625" style="78" customWidth="1"/>
    <col min="13" max="13" width="24.57421875" style="78" customWidth="1"/>
    <col min="14" max="14" width="37.00390625" style="78" customWidth="1"/>
    <col min="15" max="20" width="17.00390625" style="78" customWidth="1"/>
    <col min="21" max="21" width="6.28125" style="78" customWidth="1"/>
    <col min="22" max="22" width="20.57421875" style="78" bestFit="1" customWidth="1"/>
    <col min="23" max="23" width="15.00390625" style="78" bestFit="1" customWidth="1"/>
    <col min="24" max="25" width="20.7109375" style="78" bestFit="1" customWidth="1"/>
    <col min="26" max="26" width="18.7109375" style="78" bestFit="1" customWidth="1"/>
    <col min="27" max="29" width="20.7109375" style="78" bestFit="1" customWidth="1"/>
    <col min="30" max="30" width="18.00390625" style="78" bestFit="1" customWidth="1"/>
    <col min="31" max="31" width="22.140625" style="78" bestFit="1" customWidth="1"/>
    <col min="32" max="32" width="15.421875" style="78" bestFit="1" customWidth="1"/>
    <col min="33" max="33" width="20.7109375" style="78" bestFit="1" customWidth="1"/>
    <col min="34" max="34" width="22.140625" style="78" bestFit="1" customWidth="1"/>
    <col min="35" max="35" width="11.57421875" style="78" bestFit="1" customWidth="1"/>
    <col min="36" max="36" width="13.28125" style="78" bestFit="1" customWidth="1"/>
    <col min="37" max="37" width="9.28125" style="78" bestFit="1" customWidth="1"/>
    <col min="38" max="38" width="13.28125" style="78" bestFit="1" customWidth="1"/>
    <col min="39" max="40" width="9.140625" style="78" customWidth="1"/>
    <col min="41" max="56" width="9.28125" style="78" bestFit="1" customWidth="1"/>
    <col min="57" max="16384" width="9.140625" style="78" customWidth="1"/>
  </cols>
  <sheetData>
    <row r="1" spans="2:9" s="83" customFormat="1" ht="18">
      <c r="B1" s="80"/>
      <c r="C1" s="81" t="s">
        <v>0</v>
      </c>
      <c r="D1" s="82"/>
      <c r="E1" s="82"/>
      <c r="F1" s="82"/>
      <c r="G1" s="82"/>
      <c r="H1" s="82"/>
      <c r="I1" s="82"/>
    </row>
    <row r="2" spans="2:12" s="83" customFormat="1" ht="18">
      <c r="B2" s="80"/>
      <c r="C2" s="81" t="s">
        <v>587</v>
      </c>
      <c r="D2" s="84"/>
      <c r="E2" s="84"/>
      <c r="F2" s="84"/>
      <c r="G2" s="84"/>
      <c r="H2" s="84"/>
      <c r="I2" s="84"/>
      <c r="J2" s="85"/>
      <c r="K2" s="85"/>
      <c r="L2" s="85"/>
    </row>
    <row r="3" spans="2:9" s="57" customFormat="1" ht="15.75">
      <c r="B3" s="86"/>
      <c r="C3" s="87" t="s">
        <v>491</v>
      </c>
      <c r="D3" s="87"/>
      <c r="E3" s="87"/>
      <c r="F3" s="88"/>
      <c r="G3" s="88"/>
      <c r="H3" s="88"/>
      <c r="I3" s="88"/>
    </row>
    <row r="4" spans="2:14" s="57" customFormat="1" ht="34.5" customHeight="1">
      <c r="B4" s="89"/>
      <c r="I4" s="201" t="s">
        <v>492</v>
      </c>
      <c r="J4" s="201"/>
      <c r="K4" s="201"/>
      <c r="L4" s="201" t="s">
        <v>493</v>
      </c>
      <c r="M4" s="201"/>
      <c r="N4" s="201"/>
    </row>
    <row r="5" spans="2:20" s="60" customFormat="1" ht="167.25" customHeight="1">
      <c r="B5" s="91"/>
      <c r="D5" s="92" t="s">
        <v>494</v>
      </c>
      <c r="E5" s="92" t="s">
        <v>495</v>
      </c>
      <c r="F5" s="92" t="s">
        <v>496</v>
      </c>
      <c r="G5" s="92" t="s">
        <v>316</v>
      </c>
      <c r="H5" s="92" t="s">
        <v>317</v>
      </c>
      <c r="I5" s="92" t="s">
        <v>574</v>
      </c>
      <c r="J5" s="92" t="s">
        <v>575</v>
      </c>
      <c r="K5" s="92" t="s">
        <v>576</v>
      </c>
      <c r="L5" s="92" t="s">
        <v>483</v>
      </c>
      <c r="M5" s="92" t="s">
        <v>497</v>
      </c>
      <c r="N5" s="92" t="s">
        <v>572</v>
      </c>
      <c r="O5" s="92" t="s">
        <v>320</v>
      </c>
      <c r="P5" s="92" t="s">
        <v>498</v>
      </c>
      <c r="Q5" s="92" t="s">
        <v>499</v>
      </c>
      <c r="R5" s="92" t="s">
        <v>501</v>
      </c>
      <c r="S5" s="92" t="s">
        <v>329</v>
      </c>
      <c r="T5" s="92" t="s">
        <v>500</v>
      </c>
    </row>
    <row r="6" spans="2:20" s="57" customFormat="1" ht="15.75">
      <c r="B6" s="93"/>
      <c r="C6" s="94"/>
      <c r="D6" s="95"/>
      <c r="E6" s="96"/>
      <c r="F6" s="96"/>
      <c r="G6" s="96"/>
      <c r="H6" s="96"/>
      <c r="I6" s="96"/>
      <c r="J6" s="96"/>
      <c r="K6" s="96"/>
      <c r="L6" s="96"/>
      <c r="M6" s="96"/>
      <c r="N6" s="96"/>
      <c r="O6" s="96"/>
      <c r="P6" s="96"/>
      <c r="Q6" s="96"/>
      <c r="R6" s="96"/>
      <c r="S6" s="96"/>
      <c r="T6" s="96"/>
    </row>
    <row r="7" spans="2:4" s="57" customFormat="1" ht="15.75">
      <c r="B7" s="86"/>
      <c r="C7" s="97"/>
      <c r="D7" s="97"/>
    </row>
    <row r="8" spans="2:34" s="57" customFormat="1" ht="15.75">
      <c r="B8" s="86"/>
      <c r="C8" s="98" t="s">
        <v>240</v>
      </c>
      <c r="D8" s="97"/>
      <c r="E8" s="65"/>
      <c r="F8" s="65"/>
      <c r="G8" s="65"/>
      <c r="H8" s="65"/>
      <c r="I8" s="65"/>
      <c r="J8" s="65"/>
      <c r="K8" s="65"/>
      <c r="L8" s="65"/>
      <c r="M8" s="65"/>
      <c r="N8" s="65"/>
      <c r="O8" s="65"/>
      <c r="P8" s="65"/>
      <c r="Q8" s="65"/>
      <c r="R8" s="65"/>
      <c r="S8" s="65"/>
      <c r="T8" s="64"/>
      <c r="V8" s="65"/>
      <c r="W8" s="65"/>
      <c r="X8" s="65"/>
      <c r="Y8" s="65"/>
      <c r="Z8" s="65"/>
      <c r="AA8" s="65"/>
      <c r="AB8" s="65"/>
      <c r="AC8" s="65"/>
      <c r="AD8" s="65"/>
      <c r="AE8" s="65"/>
      <c r="AF8" s="65"/>
      <c r="AG8" s="65"/>
      <c r="AH8" s="65"/>
    </row>
    <row r="9" spans="2:34" s="57" customFormat="1" ht="15.75">
      <c r="B9" s="86"/>
      <c r="C9" s="98" t="s">
        <v>589</v>
      </c>
      <c r="D9" s="97"/>
      <c r="E9" s="65"/>
      <c r="F9" s="65"/>
      <c r="G9" s="65"/>
      <c r="H9" s="65"/>
      <c r="I9" s="65"/>
      <c r="J9" s="65"/>
      <c r="K9" s="65"/>
      <c r="L9" s="65"/>
      <c r="M9" s="65"/>
      <c r="N9" s="65"/>
      <c r="O9" s="65"/>
      <c r="P9" s="65"/>
      <c r="Q9" s="65"/>
      <c r="R9" s="65"/>
      <c r="S9" s="65"/>
      <c r="T9" s="64"/>
      <c r="V9" s="65"/>
      <c r="W9" s="65"/>
      <c r="X9" s="65"/>
      <c r="Y9" s="65"/>
      <c r="Z9" s="65"/>
      <c r="AA9" s="65"/>
      <c r="AB9" s="65"/>
      <c r="AC9" s="65"/>
      <c r="AD9" s="65"/>
      <c r="AE9" s="65"/>
      <c r="AF9" s="65"/>
      <c r="AG9" s="65"/>
      <c r="AH9" s="65"/>
    </row>
    <row r="10" spans="2:34" s="57" customFormat="1" ht="15.75">
      <c r="B10" s="86"/>
      <c r="C10" s="99"/>
      <c r="D10" s="100"/>
      <c r="E10" s="65"/>
      <c r="F10" s="65"/>
      <c r="G10" s="65"/>
      <c r="H10" s="65"/>
      <c r="I10" s="65"/>
      <c r="J10" s="65"/>
      <c r="K10" s="65"/>
      <c r="L10" s="65"/>
      <c r="M10" s="65"/>
      <c r="N10" s="65"/>
      <c r="O10" s="65"/>
      <c r="P10" s="65"/>
      <c r="Q10" s="65"/>
      <c r="R10" s="65"/>
      <c r="S10" s="65"/>
      <c r="T10" s="64"/>
      <c r="V10" s="65"/>
      <c r="W10" s="65"/>
      <c r="X10" s="65"/>
      <c r="Y10" s="65"/>
      <c r="Z10" s="65"/>
      <c r="AA10" s="65"/>
      <c r="AB10" s="65"/>
      <c r="AC10" s="65"/>
      <c r="AD10" s="65"/>
      <c r="AE10" s="65"/>
      <c r="AF10" s="65"/>
      <c r="AG10" s="65"/>
      <c r="AH10" s="65"/>
    </row>
    <row r="11" spans="2:34" s="57" customFormat="1" ht="15.75">
      <c r="B11" s="86"/>
      <c r="C11" s="99"/>
      <c r="D11" s="100"/>
      <c r="E11" s="65"/>
      <c r="F11" s="65"/>
      <c r="G11" s="65"/>
      <c r="H11" s="65"/>
      <c r="I11" s="65"/>
      <c r="J11" s="65"/>
      <c r="K11" s="65"/>
      <c r="L11" s="65"/>
      <c r="M11" s="65"/>
      <c r="N11" s="65"/>
      <c r="O11" s="65"/>
      <c r="P11" s="65"/>
      <c r="Q11" s="65"/>
      <c r="R11" s="65"/>
      <c r="S11" s="65"/>
      <c r="T11" s="64"/>
      <c r="V11" s="65"/>
      <c r="W11" s="65"/>
      <c r="X11" s="65"/>
      <c r="Y11" s="65"/>
      <c r="Z11" s="65"/>
      <c r="AA11" s="65"/>
      <c r="AB11" s="65"/>
      <c r="AC11" s="65"/>
      <c r="AD11" s="65"/>
      <c r="AE11" s="65"/>
      <c r="AF11" s="65"/>
      <c r="AG11" s="65"/>
      <c r="AH11" s="65"/>
    </row>
    <row r="12" spans="2:76" s="57" customFormat="1" ht="15.75">
      <c r="B12" s="101" t="s">
        <v>1</v>
      </c>
      <c r="C12" s="102" t="s">
        <v>502</v>
      </c>
      <c r="D12" s="103"/>
      <c r="E12" s="104">
        <v>4000000</v>
      </c>
      <c r="F12" s="104">
        <v>1700000</v>
      </c>
      <c r="G12" s="104">
        <v>0</v>
      </c>
      <c r="H12" s="104">
        <v>1907551</v>
      </c>
      <c r="I12" s="104">
        <v>2207533</v>
      </c>
      <c r="J12" s="104">
        <v>-110731</v>
      </c>
      <c r="K12" s="104">
        <v>3895</v>
      </c>
      <c r="L12" s="104">
        <v>2329472</v>
      </c>
      <c r="M12" s="104">
        <v>-2979278</v>
      </c>
      <c r="N12" s="104">
        <v>-614928</v>
      </c>
      <c r="O12" s="104">
        <v>28961397</v>
      </c>
      <c r="P12" s="104">
        <v>672838</v>
      </c>
      <c r="Q12" s="104">
        <v>5709166</v>
      </c>
      <c r="R12" s="104">
        <f>+SUM(E12:Q12)</f>
        <v>43786915</v>
      </c>
      <c r="S12" s="104">
        <v>126</v>
      </c>
      <c r="T12" s="105">
        <f>SUM(E12:Q12)+S12</f>
        <v>43787041</v>
      </c>
      <c r="V12" s="65"/>
      <c r="W12" s="65"/>
      <c r="X12" s="65"/>
      <c r="Y12" s="65"/>
      <c r="Z12" s="65"/>
      <c r="AA12" s="65"/>
      <c r="AB12" s="65"/>
      <c r="AC12" s="65"/>
      <c r="AD12" s="65"/>
      <c r="AE12" s="65"/>
      <c r="AF12" s="65"/>
      <c r="AG12" s="65"/>
      <c r="AH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row>
    <row r="13" spans="2:76" s="57" customFormat="1" ht="31.5">
      <c r="B13" s="89" t="s">
        <v>5</v>
      </c>
      <c r="C13" s="102" t="s">
        <v>503</v>
      </c>
      <c r="D13" s="106"/>
      <c r="E13" s="104">
        <f>SUM(E14:E15)</f>
        <v>0</v>
      </c>
      <c r="F13" s="104">
        <f aca="true" t="shared" si="0" ref="F13:Q13">SUM(F14:F15)</f>
        <v>0</v>
      </c>
      <c r="G13" s="104">
        <f t="shared" si="0"/>
        <v>0</v>
      </c>
      <c r="H13" s="104">
        <f t="shared" si="0"/>
        <v>-92680</v>
      </c>
      <c r="I13" s="104">
        <f t="shared" si="0"/>
        <v>0</v>
      </c>
      <c r="J13" s="104">
        <f t="shared" si="0"/>
        <v>0</v>
      </c>
      <c r="K13" s="104">
        <f t="shared" si="0"/>
        <v>0</v>
      </c>
      <c r="L13" s="104">
        <f t="shared" si="0"/>
        <v>0</v>
      </c>
      <c r="M13" s="104">
        <f t="shared" si="0"/>
        <v>0</v>
      </c>
      <c r="N13" s="104">
        <f t="shared" si="0"/>
        <v>0</v>
      </c>
      <c r="O13" s="104">
        <f t="shared" si="0"/>
        <v>0</v>
      </c>
      <c r="P13" s="104">
        <f t="shared" si="0"/>
        <v>0</v>
      </c>
      <c r="Q13" s="104">
        <f t="shared" si="0"/>
        <v>0</v>
      </c>
      <c r="R13" s="104">
        <f>+SUM(E13:Q13)</f>
        <v>-92680</v>
      </c>
      <c r="S13" s="104">
        <f>SUM(S14:S15)</f>
        <v>0</v>
      </c>
      <c r="T13" s="105">
        <f aca="true" t="shared" si="1" ref="T13:T27">SUM(E13:Q13)+S13</f>
        <v>-92680</v>
      </c>
      <c r="V13" s="65"/>
      <c r="W13" s="65"/>
      <c r="X13" s="65"/>
      <c r="Y13" s="65"/>
      <c r="Z13" s="65"/>
      <c r="AA13" s="65"/>
      <c r="AB13" s="65"/>
      <c r="AC13" s="65"/>
      <c r="AD13" s="65"/>
      <c r="AE13" s="65"/>
      <c r="AF13" s="65"/>
      <c r="AG13" s="65"/>
      <c r="AH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row>
    <row r="14" spans="2:76" s="57" customFormat="1" ht="15">
      <c r="B14" s="107" t="s">
        <v>6</v>
      </c>
      <c r="C14" s="108" t="s">
        <v>504</v>
      </c>
      <c r="D14" s="103"/>
      <c r="E14" s="104">
        <v>0</v>
      </c>
      <c r="F14" s="104">
        <v>0</v>
      </c>
      <c r="G14" s="104">
        <v>0</v>
      </c>
      <c r="H14" s="104">
        <v>0</v>
      </c>
      <c r="I14" s="104">
        <v>0</v>
      </c>
      <c r="J14" s="104">
        <v>0</v>
      </c>
      <c r="K14" s="104">
        <v>0</v>
      </c>
      <c r="L14" s="104">
        <v>0</v>
      </c>
      <c r="M14" s="104">
        <v>0</v>
      </c>
      <c r="N14" s="104">
        <v>0</v>
      </c>
      <c r="O14" s="104">
        <v>0</v>
      </c>
      <c r="P14" s="104">
        <v>0</v>
      </c>
      <c r="Q14" s="104">
        <v>0</v>
      </c>
      <c r="R14" s="104">
        <f aca="true" t="shared" si="2" ref="R14:R27">+SUM(E14:Q14)</f>
        <v>0</v>
      </c>
      <c r="S14" s="104">
        <v>0</v>
      </c>
      <c r="T14" s="105">
        <f t="shared" si="1"/>
        <v>0</v>
      </c>
      <c r="V14" s="65"/>
      <c r="W14" s="65"/>
      <c r="X14" s="65"/>
      <c r="Y14" s="65"/>
      <c r="Z14" s="65"/>
      <c r="AA14" s="65"/>
      <c r="AB14" s="65"/>
      <c r="AC14" s="65"/>
      <c r="AD14" s="65"/>
      <c r="AE14" s="65"/>
      <c r="AF14" s="65"/>
      <c r="AG14" s="65"/>
      <c r="AH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row>
    <row r="15" spans="2:76" s="57" customFormat="1" ht="15.75">
      <c r="B15" s="107" t="s">
        <v>10</v>
      </c>
      <c r="C15" s="108" t="s">
        <v>505</v>
      </c>
      <c r="D15" s="27"/>
      <c r="E15" s="104">
        <v>0</v>
      </c>
      <c r="F15" s="104">
        <v>0</v>
      </c>
      <c r="G15" s="104">
        <v>0</v>
      </c>
      <c r="H15" s="104">
        <v>-92680</v>
      </c>
      <c r="I15" s="104">
        <v>0</v>
      </c>
      <c r="J15" s="104">
        <v>0</v>
      </c>
      <c r="K15" s="104">
        <v>0</v>
      </c>
      <c r="L15" s="104">
        <v>0</v>
      </c>
      <c r="M15" s="104"/>
      <c r="N15" s="61">
        <v>0</v>
      </c>
      <c r="O15" s="104">
        <v>0</v>
      </c>
      <c r="P15" s="104">
        <v>0</v>
      </c>
      <c r="Q15" s="104">
        <v>0</v>
      </c>
      <c r="R15" s="104">
        <f t="shared" si="2"/>
        <v>-92680</v>
      </c>
      <c r="S15" s="104">
        <v>0</v>
      </c>
      <c r="T15" s="105">
        <f t="shared" si="1"/>
        <v>-92680</v>
      </c>
      <c r="V15" s="65"/>
      <c r="W15" s="65"/>
      <c r="X15" s="65"/>
      <c r="Y15" s="65"/>
      <c r="Z15" s="65"/>
      <c r="AA15" s="65"/>
      <c r="AB15" s="65"/>
      <c r="AC15" s="65"/>
      <c r="AD15" s="65"/>
      <c r="AE15" s="65"/>
      <c r="AF15" s="65"/>
      <c r="AG15" s="65"/>
      <c r="AH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row r="16" spans="2:76" s="57" customFormat="1" ht="15.75">
      <c r="B16" s="101" t="s">
        <v>12</v>
      </c>
      <c r="C16" s="102" t="s">
        <v>506</v>
      </c>
      <c r="D16" s="27"/>
      <c r="E16" s="104">
        <f>+E12+E13</f>
        <v>4000000</v>
      </c>
      <c r="F16" s="104">
        <f aca="true" t="shared" si="3" ref="F16:S16">+F12+F13</f>
        <v>1700000</v>
      </c>
      <c r="G16" s="104">
        <f t="shared" si="3"/>
        <v>0</v>
      </c>
      <c r="H16" s="104">
        <f t="shared" si="3"/>
        <v>1814871</v>
      </c>
      <c r="I16" s="104">
        <f t="shared" si="3"/>
        <v>2207533</v>
      </c>
      <c r="J16" s="104">
        <f t="shared" si="3"/>
        <v>-110731</v>
      </c>
      <c r="K16" s="104">
        <f t="shared" si="3"/>
        <v>3895</v>
      </c>
      <c r="L16" s="104">
        <f t="shared" si="3"/>
        <v>2329472</v>
      </c>
      <c r="M16" s="104">
        <f t="shared" si="3"/>
        <v>-2979278</v>
      </c>
      <c r="N16" s="104">
        <f t="shared" si="3"/>
        <v>-614928</v>
      </c>
      <c r="O16" s="104">
        <f t="shared" si="3"/>
        <v>28961397</v>
      </c>
      <c r="P16" s="104">
        <f t="shared" si="3"/>
        <v>672838</v>
      </c>
      <c r="Q16" s="104">
        <f t="shared" si="3"/>
        <v>5709166</v>
      </c>
      <c r="R16" s="104">
        <f t="shared" si="2"/>
        <v>43694235</v>
      </c>
      <c r="S16" s="104">
        <f t="shared" si="3"/>
        <v>126</v>
      </c>
      <c r="T16" s="105">
        <f t="shared" si="1"/>
        <v>43694361</v>
      </c>
      <c r="V16" s="65"/>
      <c r="W16" s="65"/>
      <c r="X16" s="65"/>
      <c r="Y16" s="65"/>
      <c r="Z16" s="65"/>
      <c r="AA16" s="65"/>
      <c r="AB16" s="65"/>
      <c r="AC16" s="65"/>
      <c r="AD16" s="65"/>
      <c r="AE16" s="65"/>
      <c r="AF16" s="65"/>
      <c r="AG16" s="65"/>
      <c r="AH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row>
    <row r="17" spans="2:76" s="57" customFormat="1" ht="15">
      <c r="B17" s="107" t="s">
        <v>13</v>
      </c>
      <c r="C17" s="108" t="s">
        <v>507</v>
      </c>
      <c r="D17" s="103"/>
      <c r="E17" s="104">
        <v>0</v>
      </c>
      <c r="F17" s="104">
        <v>0</v>
      </c>
      <c r="G17" s="104">
        <v>0</v>
      </c>
      <c r="H17" s="104">
        <v>0</v>
      </c>
      <c r="I17" s="104">
        <v>0</v>
      </c>
      <c r="J17" s="104">
        <v>-25958</v>
      </c>
      <c r="K17" s="104">
        <v>0</v>
      </c>
      <c r="L17" s="104">
        <v>78217</v>
      </c>
      <c r="M17" s="104">
        <v>1560645</v>
      </c>
      <c r="N17" s="104">
        <v>-844303</v>
      </c>
      <c r="O17" s="104">
        <v>0</v>
      </c>
      <c r="P17" s="104">
        <v>0</v>
      </c>
      <c r="Q17" s="104">
        <v>4027696</v>
      </c>
      <c r="R17" s="104">
        <f t="shared" si="2"/>
        <v>4796297</v>
      </c>
      <c r="S17" s="104">
        <v>11</v>
      </c>
      <c r="T17" s="105">
        <f t="shared" si="1"/>
        <v>4796308</v>
      </c>
      <c r="V17" s="65"/>
      <c r="W17" s="65"/>
      <c r="X17" s="65"/>
      <c r="Y17" s="65"/>
      <c r="Z17" s="65"/>
      <c r="AA17" s="65"/>
      <c r="AB17" s="65"/>
      <c r="AC17" s="65"/>
      <c r="AD17" s="65"/>
      <c r="AE17" s="65"/>
      <c r="AF17" s="65"/>
      <c r="AG17" s="65"/>
      <c r="AH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row r="18" spans="2:76" s="57" customFormat="1" ht="15">
      <c r="B18" s="107" t="s">
        <v>16</v>
      </c>
      <c r="C18" s="108" t="s">
        <v>508</v>
      </c>
      <c r="D18" s="103"/>
      <c r="E18" s="104">
        <v>1200000</v>
      </c>
      <c r="F18" s="104">
        <v>1805742</v>
      </c>
      <c r="G18" s="104">
        <v>0</v>
      </c>
      <c r="H18" s="104">
        <v>0</v>
      </c>
      <c r="I18" s="104">
        <v>0</v>
      </c>
      <c r="J18" s="104">
        <v>0</v>
      </c>
      <c r="K18" s="104">
        <v>0</v>
      </c>
      <c r="L18" s="104">
        <v>0</v>
      </c>
      <c r="M18" s="104">
        <v>0</v>
      </c>
      <c r="N18" s="104">
        <v>0</v>
      </c>
      <c r="O18" s="104">
        <v>0</v>
      </c>
      <c r="P18" s="104">
        <v>0</v>
      </c>
      <c r="Q18" s="104">
        <v>0</v>
      </c>
      <c r="R18" s="104">
        <f t="shared" si="2"/>
        <v>3005742</v>
      </c>
      <c r="S18" s="104">
        <v>19</v>
      </c>
      <c r="T18" s="105">
        <f t="shared" si="1"/>
        <v>3005761</v>
      </c>
      <c r="V18" s="65"/>
      <c r="W18" s="65"/>
      <c r="X18" s="65"/>
      <c r="Y18" s="65"/>
      <c r="Z18" s="65"/>
      <c r="AA18" s="65"/>
      <c r="AB18" s="65"/>
      <c r="AC18" s="65"/>
      <c r="AD18" s="65"/>
      <c r="AE18" s="65"/>
      <c r="AF18" s="65"/>
      <c r="AG18" s="65"/>
      <c r="AH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row>
    <row r="19" spans="2:76" s="57" customFormat="1" ht="15">
      <c r="B19" s="107" t="s">
        <v>19</v>
      </c>
      <c r="C19" s="108" t="s">
        <v>509</v>
      </c>
      <c r="D19" s="103"/>
      <c r="E19" s="104">
        <v>0</v>
      </c>
      <c r="F19" s="104">
        <v>0</v>
      </c>
      <c r="G19" s="104">
        <v>0</v>
      </c>
      <c r="H19" s="104">
        <v>0</v>
      </c>
      <c r="I19" s="104">
        <v>0</v>
      </c>
      <c r="J19" s="104">
        <v>0</v>
      </c>
      <c r="K19" s="104">
        <v>0</v>
      </c>
      <c r="L19" s="104">
        <v>0</v>
      </c>
      <c r="M19" s="104">
        <v>0</v>
      </c>
      <c r="N19" s="104">
        <v>0</v>
      </c>
      <c r="O19" s="104">
        <v>0</v>
      </c>
      <c r="P19" s="104">
        <v>0</v>
      </c>
      <c r="Q19" s="104">
        <v>0</v>
      </c>
      <c r="R19" s="104">
        <f t="shared" si="2"/>
        <v>0</v>
      </c>
      <c r="S19" s="104">
        <v>0</v>
      </c>
      <c r="T19" s="105">
        <f t="shared" si="1"/>
        <v>0</v>
      </c>
      <c r="V19" s="65"/>
      <c r="W19" s="65"/>
      <c r="X19" s="65"/>
      <c r="Y19" s="65"/>
      <c r="Z19" s="65"/>
      <c r="AA19" s="65"/>
      <c r="AB19" s="65"/>
      <c r="AC19" s="65"/>
      <c r="AD19" s="65"/>
      <c r="AE19" s="65"/>
      <c r="AF19" s="65"/>
      <c r="AG19" s="65"/>
      <c r="AH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row>
    <row r="20" spans="2:76" s="57" customFormat="1" ht="15">
      <c r="B20" s="107" t="s">
        <v>22</v>
      </c>
      <c r="C20" s="108" t="s">
        <v>510</v>
      </c>
      <c r="D20" s="103"/>
      <c r="E20" s="104">
        <v>0</v>
      </c>
      <c r="F20" s="104">
        <v>0</v>
      </c>
      <c r="G20" s="104">
        <v>0</v>
      </c>
      <c r="H20" s="104">
        <v>0</v>
      </c>
      <c r="I20" s="104">
        <v>0</v>
      </c>
      <c r="J20" s="104">
        <v>0</v>
      </c>
      <c r="K20" s="104">
        <v>0</v>
      </c>
      <c r="L20" s="104">
        <v>0</v>
      </c>
      <c r="M20" s="104">
        <v>0</v>
      </c>
      <c r="N20" s="104">
        <v>0</v>
      </c>
      <c r="O20" s="104">
        <v>0</v>
      </c>
      <c r="P20" s="104">
        <v>0</v>
      </c>
      <c r="Q20" s="104">
        <v>0</v>
      </c>
      <c r="R20" s="104">
        <f t="shared" si="2"/>
        <v>0</v>
      </c>
      <c r="S20" s="104">
        <v>0</v>
      </c>
      <c r="T20" s="105">
        <f t="shared" si="1"/>
        <v>0</v>
      </c>
      <c r="V20" s="65"/>
      <c r="W20" s="65"/>
      <c r="X20" s="65"/>
      <c r="Y20" s="65"/>
      <c r="Z20" s="65"/>
      <c r="AA20" s="65"/>
      <c r="AB20" s="65"/>
      <c r="AC20" s="65"/>
      <c r="AD20" s="65"/>
      <c r="AE20" s="65"/>
      <c r="AF20" s="65"/>
      <c r="AG20" s="65"/>
      <c r="AH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row>
    <row r="21" spans="2:76" s="57" customFormat="1" ht="15">
      <c r="B21" s="107" t="s">
        <v>23</v>
      </c>
      <c r="C21" s="108" t="s">
        <v>511</v>
      </c>
      <c r="D21" s="103"/>
      <c r="E21" s="104">
        <v>0</v>
      </c>
      <c r="F21" s="104">
        <v>0</v>
      </c>
      <c r="G21" s="104">
        <v>0</v>
      </c>
      <c r="H21" s="104">
        <v>0</v>
      </c>
      <c r="I21" s="104">
        <v>0</v>
      </c>
      <c r="J21" s="104">
        <v>0</v>
      </c>
      <c r="K21" s="104">
        <v>0</v>
      </c>
      <c r="L21" s="104">
        <v>0</v>
      </c>
      <c r="M21" s="104">
        <v>0</v>
      </c>
      <c r="N21" s="104">
        <v>0</v>
      </c>
      <c r="O21" s="104">
        <v>0</v>
      </c>
      <c r="P21" s="104">
        <v>0</v>
      </c>
      <c r="Q21" s="104">
        <v>0</v>
      </c>
      <c r="R21" s="104">
        <f t="shared" si="2"/>
        <v>0</v>
      </c>
      <c r="S21" s="104">
        <v>0</v>
      </c>
      <c r="T21" s="105">
        <f t="shared" si="1"/>
        <v>0</v>
      </c>
      <c r="V21" s="65"/>
      <c r="W21" s="65"/>
      <c r="X21" s="65"/>
      <c r="Y21" s="65"/>
      <c r="Z21" s="65"/>
      <c r="AA21" s="65"/>
      <c r="AB21" s="65"/>
      <c r="AC21" s="65"/>
      <c r="AD21" s="65"/>
      <c r="AE21" s="65"/>
      <c r="AF21" s="65"/>
      <c r="AG21" s="65"/>
      <c r="AH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row>
    <row r="22" spans="2:76" s="57" customFormat="1" ht="15">
      <c r="B22" s="107" t="s">
        <v>24</v>
      </c>
      <c r="C22" s="108" t="s">
        <v>512</v>
      </c>
      <c r="D22" s="103"/>
      <c r="E22" s="104">
        <v>0</v>
      </c>
      <c r="F22" s="104">
        <v>0</v>
      </c>
      <c r="G22" s="104">
        <v>0</v>
      </c>
      <c r="H22" s="104">
        <v>0</v>
      </c>
      <c r="I22" s="104">
        <v>0</v>
      </c>
      <c r="J22" s="104">
        <v>0</v>
      </c>
      <c r="K22" s="104">
        <v>0</v>
      </c>
      <c r="L22" s="104">
        <v>0</v>
      </c>
      <c r="M22" s="104">
        <v>0</v>
      </c>
      <c r="N22" s="104">
        <v>0</v>
      </c>
      <c r="O22" s="104">
        <v>0</v>
      </c>
      <c r="P22" s="104">
        <v>0</v>
      </c>
      <c r="Q22" s="104">
        <v>0</v>
      </c>
      <c r="R22" s="104">
        <f t="shared" si="2"/>
        <v>0</v>
      </c>
      <c r="S22" s="104">
        <v>0</v>
      </c>
      <c r="T22" s="105">
        <f t="shared" si="1"/>
        <v>0</v>
      </c>
      <c r="V22" s="65"/>
      <c r="W22" s="65"/>
      <c r="X22" s="65"/>
      <c r="Y22" s="65"/>
      <c r="Z22" s="65"/>
      <c r="AA22" s="65"/>
      <c r="AB22" s="65"/>
      <c r="AC22" s="65"/>
      <c r="AD22" s="65"/>
      <c r="AE22" s="65"/>
      <c r="AF22" s="65"/>
      <c r="AG22" s="65"/>
      <c r="AH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row>
    <row r="23" spans="2:76" s="57" customFormat="1" ht="15">
      <c r="B23" s="107" t="s">
        <v>25</v>
      </c>
      <c r="C23" s="108" t="s">
        <v>513</v>
      </c>
      <c r="D23" s="103"/>
      <c r="E23" s="104">
        <v>0</v>
      </c>
      <c r="F23" s="104">
        <v>0</v>
      </c>
      <c r="G23" s="104">
        <v>0</v>
      </c>
      <c r="H23" s="104">
        <v>0</v>
      </c>
      <c r="I23" s="104">
        <v>98</v>
      </c>
      <c r="J23" s="104">
        <v>0</v>
      </c>
      <c r="K23" s="104">
        <v>0</v>
      </c>
      <c r="L23" s="104">
        <v>0</v>
      </c>
      <c r="M23" s="104">
        <v>0</v>
      </c>
      <c r="N23" s="104">
        <v>0</v>
      </c>
      <c r="O23" s="104">
        <v>-94157</v>
      </c>
      <c r="P23" s="104">
        <v>95088</v>
      </c>
      <c r="Q23" s="104">
        <v>0</v>
      </c>
      <c r="R23" s="104">
        <f t="shared" si="2"/>
        <v>1029</v>
      </c>
      <c r="S23" s="104">
        <v>0</v>
      </c>
      <c r="T23" s="105">
        <f t="shared" si="1"/>
        <v>1029</v>
      </c>
      <c r="V23" s="65"/>
      <c r="W23" s="65"/>
      <c r="X23" s="65"/>
      <c r="Y23" s="65"/>
      <c r="Z23" s="65"/>
      <c r="AA23" s="65"/>
      <c r="AB23" s="65"/>
      <c r="AC23" s="65"/>
      <c r="AD23" s="65"/>
      <c r="AE23" s="65"/>
      <c r="AF23" s="65"/>
      <c r="AG23" s="65"/>
      <c r="AH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row>
    <row r="24" spans="2:76" s="57" customFormat="1" ht="15">
      <c r="B24" s="107" t="s">
        <v>26</v>
      </c>
      <c r="C24" s="108" t="s">
        <v>514</v>
      </c>
      <c r="D24" s="103"/>
      <c r="E24" s="104">
        <f aca="true" t="shared" si="4" ref="E24:Q24">+SUM(E25:E27)</f>
        <v>0</v>
      </c>
      <c r="F24" s="104">
        <f t="shared" si="4"/>
        <v>0</v>
      </c>
      <c r="G24" s="104">
        <f t="shared" si="4"/>
        <v>0</v>
      </c>
      <c r="H24" s="104">
        <f t="shared" si="4"/>
        <v>0</v>
      </c>
      <c r="I24" s="104">
        <f t="shared" si="4"/>
        <v>0</v>
      </c>
      <c r="J24" s="104">
        <f t="shared" si="4"/>
        <v>0</v>
      </c>
      <c r="K24" s="104">
        <f t="shared" si="4"/>
        <v>0</v>
      </c>
      <c r="L24" s="104">
        <f t="shared" si="4"/>
        <v>0</v>
      </c>
      <c r="M24" s="104">
        <f t="shared" si="4"/>
        <v>0</v>
      </c>
      <c r="N24" s="104">
        <f t="shared" si="4"/>
        <v>0</v>
      </c>
      <c r="O24" s="104">
        <f t="shared" si="4"/>
        <v>5709166</v>
      </c>
      <c r="P24" s="104">
        <f t="shared" si="4"/>
        <v>0</v>
      </c>
      <c r="Q24" s="104">
        <f t="shared" si="4"/>
        <v>-5709166</v>
      </c>
      <c r="R24" s="104">
        <f t="shared" si="2"/>
        <v>0</v>
      </c>
      <c r="S24" s="104">
        <f>+SUM(S25:S27)</f>
        <v>0</v>
      </c>
      <c r="T24" s="105">
        <f t="shared" si="1"/>
        <v>0</v>
      </c>
      <c r="V24" s="65"/>
      <c r="W24" s="65"/>
      <c r="X24" s="65"/>
      <c r="Y24" s="65"/>
      <c r="Z24" s="65"/>
      <c r="AA24" s="65"/>
      <c r="AB24" s="65"/>
      <c r="AC24" s="65"/>
      <c r="AD24" s="65"/>
      <c r="AE24" s="65"/>
      <c r="AF24" s="65"/>
      <c r="AG24" s="65"/>
      <c r="AH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row>
    <row r="25" spans="2:76" s="57" customFormat="1" ht="15">
      <c r="B25" s="107" t="s">
        <v>73</v>
      </c>
      <c r="C25" s="108" t="s">
        <v>515</v>
      </c>
      <c r="D25" s="103"/>
      <c r="E25" s="104">
        <v>0</v>
      </c>
      <c r="F25" s="104">
        <v>0</v>
      </c>
      <c r="G25" s="104">
        <v>0</v>
      </c>
      <c r="H25" s="104">
        <v>0</v>
      </c>
      <c r="I25" s="104">
        <v>0</v>
      </c>
      <c r="J25" s="104">
        <v>0</v>
      </c>
      <c r="K25" s="104">
        <v>0</v>
      </c>
      <c r="L25" s="104">
        <v>0</v>
      </c>
      <c r="M25" s="104">
        <v>0</v>
      </c>
      <c r="N25" s="104">
        <v>0</v>
      </c>
      <c r="O25" s="104">
        <v>0</v>
      </c>
      <c r="P25" s="104">
        <v>0</v>
      </c>
      <c r="Q25" s="104">
        <v>0</v>
      </c>
      <c r="R25" s="104">
        <f t="shared" si="2"/>
        <v>0</v>
      </c>
      <c r="S25" s="104">
        <v>0</v>
      </c>
      <c r="T25" s="105">
        <f t="shared" si="1"/>
        <v>0</v>
      </c>
      <c r="V25" s="65"/>
      <c r="W25" s="65"/>
      <c r="X25" s="65"/>
      <c r="Y25" s="65"/>
      <c r="Z25" s="65"/>
      <c r="AA25" s="65"/>
      <c r="AB25" s="65"/>
      <c r="AC25" s="65"/>
      <c r="AD25" s="65"/>
      <c r="AE25" s="65"/>
      <c r="AF25" s="65"/>
      <c r="AG25" s="65"/>
      <c r="AH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row>
    <row r="26" spans="2:76" s="57" customFormat="1" ht="15">
      <c r="B26" s="107" t="s">
        <v>74</v>
      </c>
      <c r="C26" s="108" t="s">
        <v>516</v>
      </c>
      <c r="D26" s="90"/>
      <c r="E26" s="104">
        <v>0</v>
      </c>
      <c r="F26" s="104">
        <v>0</v>
      </c>
      <c r="G26" s="104">
        <v>0</v>
      </c>
      <c r="H26" s="104">
        <v>0</v>
      </c>
      <c r="I26" s="104">
        <v>0</v>
      </c>
      <c r="J26" s="104">
        <v>0</v>
      </c>
      <c r="K26" s="104">
        <v>0</v>
      </c>
      <c r="L26" s="104">
        <v>0</v>
      </c>
      <c r="M26" s="104">
        <v>0</v>
      </c>
      <c r="N26" s="104">
        <v>0</v>
      </c>
      <c r="O26" s="104">
        <v>5709166</v>
      </c>
      <c r="P26" s="104">
        <v>0</v>
      </c>
      <c r="Q26" s="104">
        <v>-5709166</v>
      </c>
      <c r="R26" s="104">
        <f t="shared" si="2"/>
        <v>0</v>
      </c>
      <c r="S26" s="104">
        <v>0</v>
      </c>
      <c r="T26" s="105">
        <f t="shared" si="1"/>
        <v>0</v>
      </c>
      <c r="V26" s="65"/>
      <c r="W26" s="65"/>
      <c r="X26" s="65"/>
      <c r="Y26" s="65"/>
      <c r="Z26" s="65"/>
      <c r="AA26" s="65"/>
      <c r="AB26" s="65"/>
      <c r="AC26" s="65"/>
      <c r="AD26" s="65"/>
      <c r="AE26" s="65"/>
      <c r="AF26" s="65"/>
      <c r="AG26" s="65"/>
      <c r="AH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row>
    <row r="27" spans="2:76" s="57" customFormat="1" ht="15">
      <c r="B27" s="107" t="s">
        <v>75</v>
      </c>
      <c r="C27" s="108" t="s">
        <v>279</v>
      </c>
      <c r="D27" s="103"/>
      <c r="E27" s="104">
        <v>0</v>
      </c>
      <c r="F27" s="104">
        <v>0</v>
      </c>
      <c r="G27" s="104">
        <v>0</v>
      </c>
      <c r="H27" s="104">
        <v>0</v>
      </c>
      <c r="I27" s="104">
        <v>0</v>
      </c>
      <c r="J27" s="104">
        <v>0</v>
      </c>
      <c r="K27" s="104">
        <v>0</v>
      </c>
      <c r="L27" s="104">
        <v>0</v>
      </c>
      <c r="M27" s="104">
        <v>0</v>
      </c>
      <c r="N27" s="104">
        <v>0</v>
      </c>
      <c r="O27" s="104">
        <v>0</v>
      </c>
      <c r="P27" s="104">
        <v>0</v>
      </c>
      <c r="Q27" s="104">
        <v>0</v>
      </c>
      <c r="R27" s="104">
        <f t="shared" si="2"/>
        <v>0</v>
      </c>
      <c r="S27" s="104">
        <v>0</v>
      </c>
      <c r="T27" s="105">
        <f t="shared" si="1"/>
        <v>0</v>
      </c>
      <c r="V27" s="65"/>
      <c r="W27" s="65"/>
      <c r="X27" s="65"/>
      <c r="Y27" s="65"/>
      <c r="Z27" s="65"/>
      <c r="AA27" s="65"/>
      <c r="AB27" s="65"/>
      <c r="AC27" s="65"/>
      <c r="AD27" s="65"/>
      <c r="AE27" s="65"/>
      <c r="AF27" s="65"/>
      <c r="AG27" s="65"/>
      <c r="AH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row>
    <row r="28" spans="2:76" s="57" customFormat="1" ht="15.75">
      <c r="B28" s="86"/>
      <c r="C28" s="108"/>
      <c r="D28" s="103"/>
      <c r="E28" s="104"/>
      <c r="F28" s="104"/>
      <c r="G28" s="104"/>
      <c r="H28" s="104"/>
      <c r="I28" s="104"/>
      <c r="J28" s="104"/>
      <c r="K28" s="104"/>
      <c r="L28" s="104"/>
      <c r="M28" s="104"/>
      <c r="N28" s="104"/>
      <c r="O28" s="104"/>
      <c r="P28" s="104"/>
      <c r="Q28" s="104"/>
      <c r="R28" s="104"/>
      <c r="S28" s="104"/>
      <c r="T28" s="105"/>
      <c r="V28" s="65"/>
      <c r="W28" s="65"/>
      <c r="X28" s="65"/>
      <c r="Y28" s="65"/>
      <c r="Z28" s="65"/>
      <c r="AA28" s="65"/>
      <c r="AB28" s="65"/>
      <c r="AC28" s="65"/>
      <c r="AD28" s="65"/>
      <c r="AE28" s="65"/>
      <c r="AF28" s="65"/>
      <c r="AG28" s="65"/>
      <c r="AH28" s="65"/>
      <c r="AO28" s="65">
        <f aca="true" t="shared" si="5" ref="AO28:BD30">+W28-E28</f>
        <v>0</v>
      </c>
      <c r="AP28" s="65">
        <f t="shared" si="5"/>
        <v>0</v>
      </c>
      <c r="AQ28" s="65">
        <f t="shared" si="5"/>
        <v>0</v>
      </c>
      <c r="AR28" s="65">
        <f t="shared" si="5"/>
        <v>0</v>
      </c>
      <c r="AS28" s="65">
        <f t="shared" si="5"/>
        <v>0</v>
      </c>
      <c r="AT28" s="65">
        <f t="shared" si="5"/>
        <v>0</v>
      </c>
      <c r="AU28" s="65">
        <f t="shared" si="5"/>
        <v>0</v>
      </c>
      <c r="AV28" s="65">
        <f t="shared" si="5"/>
        <v>0</v>
      </c>
      <c r="AW28" s="65">
        <f t="shared" si="5"/>
        <v>0</v>
      </c>
      <c r="AX28" s="65">
        <f t="shared" si="5"/>
        <v>0</v>
      </c>
      <c r="AY28" s="65">
        <f t="shared" si="5"/>
        <v>0</v>
      </c>
      <c r="AZ28" s="65">
        <f t="shared" si="5"/>
        <v>0</v>
      </c>
      <c r="BA28" s="65">
        <f t="shared" si="5"/>
        <v>0</v>
      </c>
      <c r="BB28" s="65">
        <f t="shared" si="5"/>
        <v>0</v>
      </c>
      <c r="BC28" s="65">
        <f t="shared" si="5"/>
        <v>0</v>
      </c>
      <c r="BD28" s="65">
        <f t="shared" si="5"/>
        <v>0</v>
      </c>
      <c r="BE28" s="65"/>
      <c r="BF28" s="65"/>
      <c r="BG28" s="65"/>
      <c r="BH28" s="65"/>
      <c r="BI28" s="65"/>
      <c r="BJ28" s="65"/>
      <c r="BK28" s="65"/>
      <c r="BL28" s="65"/>
      <c r="BM28" s="65"/>
      <c r="BN28" s="65"/>
      <c r="BO28" s="65"/>
      <c r="BP28" s="65"/>
      <c r="BQ28" s="65"/>
      <c r="BR28" s="65"/>
      <c r="BS28" s="65"/>
      <c r="BT28" s="65"/>
      <c r="BU28" s="65"/>
      <c r="BV28" s="65"/>
      <c r="BW28" s="65"/>
      <c r="BX28" s="65"/>
    </row>
    <row r="29" spans="2:76" s="57" customFormat="1" ht="15.75">
      <c r="B29" s="101"/>
      <c r="C29" s="109"/>
      <c r="D29" s="103"/>
      <c r="E29" s="104"/>
      <c r="F29" s="104"/>
      <c r="G29" s="104"/>
      <c r="H29" s="104"/>
      <c r="I29" s="104"/>
      <c r="J29" s="104"/>
      <c r="K29" s="104"/>
      <c r="L29" s="104"/>
      <c r="M29" s="104"/>
      <c r="N29" s="104"/>
      <c r="O29" s="104"/>
      <c r="P29" s="104"/>
      <c r="Q29" s="104"/>
      <c r="R29" s="104"/>
      <c r="S29" s="104"/>
      <c r="T29" s="105"/>
      <c r="V29" s="65"/>
      <c r="W29" s="65"/>
      <c r="X29" s="65"/>
      <c r="Y29" s="65"/>
      <c r="Z29" s="65"/>
      <c r="AA29" s="65"/>
      <c r="AB29" s="65"/>
      <c r="AC29" s="65"/>
      <c r="AD29" s="65"/>
      <c r="AE29" s="65"/>
      <c r="AF29" s="65"/>
      <c r="AG29" s="65"/>
      <c r="AH29" s="65"/>
      <c r="AO29" s="65">
        <f t="shared" si="5"/>
        <v>0</v>
      </c>
      <c r="AP29" s="65">
        <f t="shared" si="5"/>
        <v>0</v>
      </c>
      <c r="AQ29" s="65">
        <f t="shared" si="5"/>
        <v>0</v>
      </c>
      <c r="AR29" s="65">
        <f t="shared" si="5"/>
        <v>0</v>
      </c>
      <c r="AS29" s="65">
        <f t="shared" si="5"/>
        <v>0</v>
      </c>
      <c r="AT29" s="65">
        <f t="shared" si="5"/>
        <v>0</v>
      </c>
      <c r="AU29" s="65">
        <f t="shared" si="5"/>
        <v>0</v>
      </c>
      <c r="AV29" s="65">
        <f t="shared" si="5"/>
        <v>0</v>
      </c>
      <c r="AW29" s="65">
        <f t="shared" si="5"/>
        <v>0</v>
      </c>
      <c r="AX29" s="65">
        <f t="shared" si="5"/>
        <v>0</v>
      </c>
      <c r="AY29" s="65">
        <f t="shared" si="5"/>
        <v>0</v>
      </c>
      <c r="AZ29" s="65">
        <f t="shared" si="5"/>
        <v>0</v>
      </c>
      <c r="BA29" s="65">
        <f t="shared" si="5"/>
        <v>0</v>
      </c>
      <c r="BB29" s="65">
        <f t="shared" si="5"/>
        <v>0</v>
      </c>
      <c r="BC29" s="65">
        <f t="shared" si="5"/>
        <v>0</v>
      </c>
      <c r="BD29" s="65">
        <f t="shared" si="5"/>
        <v>0</v>
      </c>
      <c r="BE29" s="65"/>
      <c r="BF29" s="65"/>
      <c r="BG29" s="65"/>
      <c r="BH29" s="65"/>
      <c r="BI29" s="65"/>
      <c r="BJ29" s="65"/>
      <c r="BK29" s="65"/>
      <c r="BL29" s="65"/>
      <c r="BM29" s="65"/>
      <c r="BN29" s="65"/>
      <c r="BO29" s="65"/>
      <c r="BP29" s="65"/>
      <c r="BQ29" s="65"/>
      <c r="BR29" s="65"/>
      <c r="BS29" s="65"/>
      <c r="BT29" s="65"/>
      <c r="BU29" s="65"/>
      <c r="BV29" s="65"/>
      <c r="BW29" s="65"/>
      <c r="BX29" s="65"/>
    </row>
    <row r="30" spans="2:76" s="57" customFormat="1" ht="15.75">
      <c r="B30" s="110"/>
      <c r="C30" s="111" t="s">
        <v>517</v>
      </c>
      <c r="D30" s="112"/>
      <c r="E30" s="113">
        <f>SUM(E16:E24)</f>
        <v>5200000</v>
      </c>
      <c r="F30" s="113">
        <f aca="true" t="shared" si="6" ref="F30:T30">SUM(F16:F24)</f>
        <v>3505742</v>
      </c>
      <c r="G30" s="113">
        <f t="shared" si="6"/>
        <v>0</v>
      </c>
      <c r="H30" s="113">
        <f t="shared" si="6"/>
        <v>1814871</v>
      </c>
      <c r="I30" s="113">
        <f t="shared" si="6"/>
        <v>2207631</v>
      </c>
      <c r="J30" s="113">
        <f t="shared" si="6"/>
        <v>-136689</v>
      </c>
      <c r="K30" s="113">
        <f t="shared" si="6"/>
        <v>3895</v>
      </c>
      <c r="L30" s="113">
        <f t="shared" si="6"/>
        <v>2407689</v>
      </c>
      <c r="M30" s="113">
        <f t="shared" si="6"/>
        <v>-1418633</v>
      </c>
      <c r="N30" s="113">
        <f t="shared" si="6"/>
        <v>-1459231</v>
      </c>
      <c r="O30" s="113">
        <f t="shared" si="6"/>
        <v>34576406</v>
      </c>
      <c r="P30" s="113">
        <f t="shared" si="6"/>
        <v>767926</v>
      </c>
      <c r="Q30" s="113">
        <f t="shared" si="6"/>
        <v>4027696</v>
      </c>
      <c r="R30" s="113">
        <f t="shared" si="6"/>
        <v>51497303</v>
      </c>
      <c r="S30" s="113">
        <f t="shared" si="6"/>
        <v>156</v>
      </c>
      <c r="T30" s="114">
        <f t="shared" si="6"/>
        <v>51497459</v>
      </c>
      <c r="V30" s="65"/>
      <c r="W30" s="65">
        <v>5200000</v>
      </c>
      <c r="X30" s="65">
        <v>3505742</v>
      </c>
      <c r="Y30" s="65">
        <v>0</v>
      </c>
      <c r="Z30" s="65">
        <v>1814871</v>
      </c>
      <c r="AA30" s="65">
        <v>2207631</v>
      </c>
      <c r="AB30" s="65">
        <v>-136689</v>
      </c>
      <c r="AC30" s="65">
        <v>3895</v>
      </c>
      <c r="AD30" s="65">
        <v>2407689</v>
      </c>
      <c r="AE30" s="65">
        <v>-1418633</v>
      </c>
      <c r="AF30" s="65">
        <v>-1459231</v>
      </c>
      <c r="AG30" s="65">
        <v>34576406</v>
      </c>
      <c r="AH30" s="65">
        <v>767926</v>
      </c>
      <c r="AI30" s="57">
        <v>4027696</v>
      </c>
      <c r="AJ30" s="57">
        <v>51497303</v>
      </c>
      <c r="AK30" s="57">
        <v>156</v>
      </c>
      <c r="AL30" s="57">
        <v>51497459</v>
      </c>
      <c r="AO30" s="65">
        <f t="shared" si="5"/>
        <v>0</v>
      </c>
      <c r="AP30" s="65">
        <f t="shared" si="5"/>
        <v>0</v>
      </c>
      <c r="AQ30" s="65">
        <f t="shared" si="5"/>
        <v>0</v>
      </c>
      <c r="AR30" s="65">
        <f t="shared" si="5"/>
        <v>0</v>
      </c>
      <c r="AS30" s="65">
        <f t="shared" si="5"/>
        <v>0</v>
      </c>
      <c r="AT30" s="65">
        <f t="shared" si="5"/>
        <v>0</v>
      </c>
      <c r="AU30" s="65">
        <f t="shared" si="5"/>
        <v>0</v>
      </c>
      <c r="AV30" s="65">
        <f t="shared" si="5"/>
        <v>0</v>
      </c>
      <c r="AW30" s="65">
        <f t="shared" si="5"/>
        <v>0</v>
      </c>
      <c r="AX30" s="65">
        <f t="shared" si="5"/>
        <v>0</v>
      </c>
      <c r="AY30" s="65">
        <f t="shared" si="5"/>
        <v>0</v>
      </c>
      <c r="AZ30" s="65">
        <f t="shared" si="5"/>
        <v>0</v>
      </c>
      <c r="BA30" s="65">
        <f t="shared" si="5"/>
        <v>0</v>
      </c>
      <c r="BB30" s="65">
        <f t="shared" si="5"/>
        <v>0</v>
      </c>
      <c r="BC30" s="65">
        <f t="shared" si="5"/>
        <v>0</v>
      </c>
      <c r="BD30" s="65">
        <f t="shared" si="5"/>
        <v>0</v>
      </c>
      <c r="BE30" s="65"/>
      <c r="BF30" s="65"/>
      <c r="BG30" s="65"/>
      <c r="BH30" s="65"/>
      <c r="BI30" s="65"/>
      <c r="BJ30" s="65"/>
      <c r="BK30" s="65"/>
      <c r="BL30" s="65"/>
      <c r="BM30" s="65"/>
      <c r="BN30" s="65"/>
      <c r="BO30" s="65"/>
      <c r="BP30" s="65"/>
      <c r="BQ30" s="65"/>
      <c r="BR30" s="65"/>
      <c r="BS30" s="65"/>
      <c r="BT30" s="65"/>
      <c r="BU30" s="65"/>
      <c r="BV30" s="65"/>
      <c r="BW30" s="65"/>
      <c r="BX30" s="65"/>
    </row>
    <row r="31" spans="12:34" s="57" customFormat="1" ht="15">
      <c r="L31" s="104"/>
      <c r="V31" s="65"/>
      <c r="W31" s="65"/>
      <c r="X31" s="65"/>
      <c r="Y31" s="65"/>
      <c r="Z31" s="65"/>
      <c r="AA31" s="65"/>
      <c r="AB31" s="65"/>
      <c r="AC31" s="65"/>
      <c r="AD31" s="65"/>
      <c r="AE31" s="65"/>
      <c r="AF31" s="65"/>
      <c r="AG31" s="65"/>
      <c r="AH31" s="65"/>
    </row>
    <row r="32" spans="5:34" s="57" customFormat="1" ht="15">
      <c r="E32" s="65"/>
      <c r="F32" s="65"/>
      <c r="G32" s="65"/>
      <c r="H32" s="65"/>
      <c r="I32" s="65"/>
      <c r="J32" s="65"/>
      <c r="K32" s="65"/>
      <c r="L32" s="65"/>
      <c r="M32" s="65"/>
      <c r="N32" s="65"/>
      <c r="O32" s="65"/>
      <c r="P32" s="65"/>
      <c r="Q32" s="65"/>
      <c r="R32" s="65"/>
      <c r="S32" s="65"/>
      <c r="T32" s="65"/>
      <c r="V32" s="65"/>
      <c r="W32" s="65"/>
      <c r="X32" s="65"/>
      <c r="Y32" s="65"/>
      <c r="Z32" s="65"/>
      <c r="AA32" s="65"/>
      <c r="AB32" s="65"/>
      <c r="AC32" s="65"/>
      <c r="AD32" s="65"/>
      <c r="AE32" s="65"/>
      <c r="AF32" s="65"/>
      <c r="AG32" s="65"/>
      <c r="AH32" s="65"/>
    </row>
    <row r="33" spans="5:34" s="57" customFormat="1" ht="15">
      <c r="E33" s="65"/>
      <c r="F33" s="65"/>
      <c r="G33" s="65"/>
      <c r="H33" s="65"/>
      <c r="I33" s="65"/>
      <c r="J33" s="65"/>
      <c r="K33" s="65"/>
      <c r="L33" s="65"/>
      <c r="M33" s="65"/>
      <c r="N33" s="65"/>
      <c r="O33" s="65"/>
      <c r="P33" s="65"/>
      <c r="Q33" s="65"/>
      <c r="R33" s="65"/>
      <c r="S33" s="65"/>
      <c r="T33" s="65"/>
      <c r="V33" s="65"/>
      <c r="W33" s="65"/>
      <c r="X33" s="65"/>
      <c r="Y33" s="65"/>
      <c r="Z33" s="65"/>
      <c r="AA33" s="65"/>
      <c r="AB33" s="65"/>
      <c r="AC33" s="65"/>
      <c r="AD33" s="65"/>
      <c r="AE33" s="65"/>
      <c r="AF33" s="65"/>
      <c r="AG33" s="65"/>
      <c r="AH33" s="65"/>
    </row>
    <row r="34" spans="5:34" s="57" customFormat="1" ht="15">
      <c r="E34" s="65"/>
      <c r="F34" s="65"/>
      <c r="G34" s="65"/>
      <c r="H34" s="65"/>
      <c r="I34" s="65"/>
      <c r="J34" s="65"/>
      <c r="K34" s="65"/>
      <c r="L34" s="65"/>
      <c r="M34" s="65"/>
      <c r="N34" s="65"/>
      <c r="O34" s="65"/>
      <c r="P34" s="65"/>
      <c r="Q34" s="65"/>
      <c r="R34" s="65"/>
      <c r="S34" s="65"/>
      <c r="T34" s="65"/>
      <c r="V34" s="65"/>
      <c r="W34" s="65"/>
      <c r="X34" s="65"/>
      <c r="Y34" s="65"/>
      <c r="Z34" s="65"/>
      <c r="AA34" s="65"/>
      <c r="AB34" s="65"/>
      <c r="AC34" s="65"/>
      <c r="AD34" s="65"/>
      <c r="AE34" s="65"/>
      <c r="AF34" s="65"/>
      <c r="AG34" s="65"/>
      <c r="AH34" s="65"/>
    </row>
    <row r="35" spans="22:34" s="57" customFormat="1" ht="15">
      <c r="V35" s="65"/>
      <c r="W35" s="65"/>
      <c r="X35" s="65"/>
      <c r="Y35" s="65"/>
      <c r="Z35" s="65"/>
      <c r="AA35" s="65"/>
      <c r="AB35" s="65"/>
      <c r="AC35" s="65"/>
      <c r="AD35" s="65"/>
      <c r="AE35" s="65"/>
      <c r="AF35" s="65"/>
      <c r="AG35" s="65"/>
      <c r="AH35" s="65"/>
    </row>
    <row r="36" spans="2:34" s="57" customFormat="1" ht="15">
      <c r="B36" s="89"/>
      <c r="V36" s="65"/>
      <c r="W36" s="65"/>
      <c r="X36" s="65"/>
      <c r="Y36" s="65"/>
      <c r="Z36" s="65"/>
      <c r="AA36" s="65"/>
      <c r="AB36" s="65"/>
      <c r="AC36" s="65"/>
      <c r="AD36" s="65"/>
      <c r="AE36" s="65"/>
      <c r="AF36" s="65"/>
      <c r="AG36" s="65"/>
      <c r="AH36" s="65"/>
    </row>
    <row r="37" spans="2:17" s="57" customFormat="1" ht="29.25" customHeight="1">
      <c r="B37" s="200" t="s">
        <v>518</v>
      </c>
      <c r="C37" s="200"/>
      <c r="D37" s="200"/>
      <c r="E37" s="200"/>
      <c r="F37" s="200"/>
      <c r="G37" s="200"/>
      <c r="H37" s="200"/>
      <c r="I37" s="200"/>
      <c r="J37" s="200"/>
      <c r="K37" s="200"/>
      <c r="L37" s="200"/>
      <c r="M37" s="200"/>
      <c r="N37" s="200"/>
      <c r="O37" s="200"/>
      <c r="P37" s="200"/>
      <c r="Q37" s="200"/>
    </row>
    <row r="38" spans="3:34" ht="18">
      <c r="C38" s="57"/>
      <c r="D38" s="57"/>
      <c r="E38" s="57"/>
      <c r="F38" s="57"/>
      <c r="G38" s="57"/>
      <c r="H38" s="57"/>
      <c r="J38" s="57"/>
      <c r="K38" s="57"/>
      <c r="L38" s="57"/>
      <c r="M38" s="57"/>
      <c r="O38" s="57"/>
      <c r="P38" s="57"/>
      <c r="Q38" s="57"/>
      <c r="R38" s="57"/>
      <c r="S38" s="57"/>
      <c r="T38" s="57"/>
      <c r="V38" s="65"/>
      <c r="W38" s="65"/>
      <c r="X38" s="65"/>
      <c r="Y38" s="65"/>
      <c r="Z38" s="65"/>
      <c r="AA38" s="65"/>
      <c r="AB38" s="65"/>
      <c r="AC38" s="65"/>
      <c r="AD38" s="65"/>
      <c r="AE38" s="65"/>
      <c r="AF38" s="65"/>
      <c r="AG38" s="65"/>
      <c r="AH38" s="65"/>
    </row>
    <row r="39" spans="22:34" ht="18">
      <c r="V39" s="65"/>
      <c r="W39" s="65"/>
      <c r="X39" s="65"/>
      <c r="Y39" s="65"/>
      <c r="Z39" s="65"/>
      <c r="AA39" s="65"/>
      <c r="AB39" s="65"/>
      <c r="AC39" s="65"/>
      <c r="AD39" s="65"/>
      <c r="AE39" s="65"/>
      <c r="AF39" s="65"/>
      <c r="AG39" s="65"/>
      <c r="AH39" s="65"/>
    </row>
    <row r="40" spans="22:34" ht="18">
      <c r="V40" s="65"/>
      <c r="W40" s="65"/>
      <c r="X40" s="65"/>
      <c r="Y40" s="65"/>
      <c r="Z40" s="65"/>
      <c r="AA40" s="65"/>
      <c r="AB40" s="65"/>
      <c r="AC40" s="65"/>
      <c r="AD40" s="65"/>
      <c r="AE40" s="65"/>
      <c r="AF40" s="65"/>
      <c r="AG40" s="65"/>
      <c r="AH40" s="65"/>
    </row>
    <row r="41" spans="22:34" ht="18">
      <c r="V41" s="65"/>
      <c r="W41" s="65"/>
      <c r="X41" s="65"/>
      <c r="Y41" s="65"/>
      <c r="Z41" s="65"/>
      <c r="AA41" s="65"/>
      <c r="AB41" s="65"/>
      <c r="AC41" s="65"/>
      <c r="AD41" s="65"/>
      <c r="AE41" s="65"/>
      <c r="AF41" s="65"/>
      <c r="AG41" s="65"/>
      <c r="AH41" s="65"/>
    </row>
  </sheetData>
  <sheetProtection password="CC05" sheet="1"/>
  <mergeCells count="3">
    <mergeCell ref="B37:Q37"/>
    <mergeCell ref="I4:K4"/>
    <mergeCell ref="L4:N4"/>
  </mergeCells>
  <printOptions horizontalCentered="1"/>
  <pageMargins left="0.5905511811023623" right="0.2755905511811024" top="0.7480314960629921" bottom="0.5905511811023623" header="0.5118110236220472" footer="0.3937007874015748"/>
  <pageSetup fitToHeight="1" fitToWidth="1" horizontalDpi="600" verticalDpi="600" orientation="landscape" paperSize="9" scale="31" r:id="rId1"/>
  <headerFooter differentOddEven="1" alignWithMargins="0">
    <oddFooter>&amp;L &amp;C&amp;"DINPro-Medium,Regular"&amp;20 8</oddFooter>
    <evenHeader>&amp;C&amp;"DINPro-Medium,Bold"&amp;14SECTION TWO 
CONSOLIDATED FINANCIAL STATEMENTS</evenHeader>
    <evenFooter>&amp;L?&amp;C&amp;"DINPro-Medium,Regular"&amp;14 3</evenFooter>
    <firstFooter>&amp;L?</first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B1:BD43"/>
  <sheetViews>
    <sheetView view="pageBreakPreview" zoomScale="60" zoomScaleNormal="70" zoomScalePageLayoutView="0" workbookViewId="0" topLeftCell="A1">
      <pane xSplit="4" ySplit="11" topLeftCell="E12" activePane="bottomRight" state="frozen"/>
      <selection pane="topLeft" activeCell="F77" sqref="A1:IV16384"/>
      <selection pane="topRight" activeCell="F77" sqref="A1:IV16384"/>
      <selection pane="bottomLeft" activeCell="F77" sqref="A1:IV16384"/>
      <selection pane="bottomRight" activeCell="G25" sqref="G25"/>
    </sheetView>
  </sheetViews>
  <sheetFormatPr defaultColWidth="9.140625" defaultRowHeight="12.75"/>
  <cols>
    <col min="1" max="1" width="1.8515625" style="78" customWidth="1"/>
    <col min="2" max="2" width="8.140625" style="80" customWidth="1"/>
    <col min="3" max="3" width="79.421875" style="78" customWidth="1"/>
    <col min="4" max="4" width="11.8515625" style="78" customWidth="1"/>
    <col min="5" max="8" width="16.8515625" style="78" customWidth="1"/>
    <col min="9" max="9" width="22.8515625" style="78" customWidth="1"/>
    <col min="10" max="10" width="21.57421875" style="78" customWidth="1"/>
    <col min="11" max="11" width="37.00390625" style="78" customWidth="1"/>
    <col min="12" max="12" width="16.8515625" style="78" customWidth="1"/>
    <col min="13" max="13" width="24.57421875" style="78" customWidth="1"/>
    <col min="14" max="14" width="37.00390625" style="78" customWidth="1"/>
    <col min="15" max="20" width="17.00390625" style="78" customWidth="1"/>
    <col min="21" max="21" width="6.28125" style="78" customWidth="1"/>
    <col min="22" max="22" width="20.57421875" style="78" bestFit="1" customWidth="1"/>
    <col min="23" max="23" width="14.8515625" style="78" bestFit="1" customWidth="1"/>
    <col min="24" max="25" width="20.57421875" style="78" bestFit="1" customWidth="1"/>
    <col min="26" max="26" width="18.57421875" style="78" bestFit="1" customWidth="1"/>
    <col min="27" max="29" width="20.57421875" style="78" bestFit="1" customWidth="1"/>
    <col min="30" max="30" width="17.8515625" style="78" bestFit="1" customWidth="1"/>
    <col min="31" max="31" width="22.00390625" style="78" bestFit="1" customWidth="1"/>
    <col min="32" max="32" width="10.140625" style="78" bestFit="1" customWidth="1"/>
    <col min="33" max="33" width="20.57421875" style="78" bestFit="1" customWidth="1"/>
    <col min="34" max="34" width="22.00390625" style="78" bestFit="1" customWidth="1"/>
    <col min="35" max="16384" width="9.140625" style="78" customWidth="1"/>
  </cols>
  <sheetData>
    <row r="1" spans="2:9" s="83" customFormat="1" ht="18">
      <c r="B1" s="80"/>
      <c r="C1" s="81" t="s">
        <v>0</v>
      </c>
      <c r="D1" s="82"/>
      <c r="E1" s="82"/>
      <c r="F1" s="82"/>
      <c r="G1" s="82"/>
      <c r="H1" s="82"/>
      <c r="I1" s="82"/>
    </row>
    <row r="2" spans="2:12" s="83" customFormat="1" ht="18">
      <c r="B2" s="80"/>
      <c r="C2" s="81" t="s">
        <v>587</v>
      </c>
      <c r="D2" s="84"/>
      <c r="E2" s="84"/>
      <c r="F2" s="84"/>
      <c r="G2" s="84"/>
      <c r="H2" s="84"/>
      <c r="I2" s="84"/>
      <c r="J2" s="85"/>
      <c r="K2" s="85"/>
      <c r="L2" s="85"/>
    </row>
    <row r="3" spans="2:9" s="57" customFormat="1" ht="15.75">
      <c r="B3" s="86"/>
      <c r="C3" s="87" t="s">
        <v>491</v>
      </c>
      <c r="D3" s="87"/>
      <c r="E3" s="87"/>
      <c r="F3" s="88"/>
      <c r="G3" s="88"/>
      <c r="H3" s="88"/>
      <c r="I3" s="88"/>
    </row>
    <row r="4" spans="2:14" s="57" customFormat="1" ht="34.5" customHeight="1">
      <c r="B4" s="89"/>
      <c r="I4" s="201" t="s">
        <v>492</v>
      </c>
      <c r="J4" s="201"/>
      <c r="K4" s="201"/>
      <c r="L4" s="201" t="s">
        <v>493</v>
      </c>
      <c r="M4" s="201"/>
      <c r="N4" s="201"/>
    </row>
    <row r="5" spans="2:20" s="60" customFormat="1" ht="167.25" customHeight="1">
      <c r="B5" s="91"/>
      <c r="D5" s="92" t="s">
        <v>494</v>
      </c>
      <c r="E5" s="92" t="s">
        <v>495</v>
      </c>
      <c r="F5" s="92" t="s">
        <v>496</v>
      </c>
      <c r="G5" s="92" t="s">
        <v>316</v>
      </c>
      <c r="H5" s="92" t="s">
        <v>317</v>
      </c>
      <c r="I5" s="92" t="s">
        <v>574</v>
      </c>
      <c r="J5" s="92" t="s">
        <v>575</v>
      </c>
      <c r="K5" s="92" t="s">
        <v>576</v>
      </c>
      <c r="L5" s="92" t="s">
        <v>483</v>
      </c>
      <c r="M5" s="92" t="s">
        <v>497</v>
      </c>
      <c r="N5" s="92" t="s">
        <v>572</v>
      </c>
      <c r="O5" s="92" t="s">
        <v>320</v>
      </c>
      <c r="P5" s="92" t="s">
        <v>498</v>
      </c>
      <c r="Q5" s="92" t="s">
        <v>499</v>
      </c>
      <c r="R5" s="92" t="s">
        <v>501</v>
      </c>
      <c r="S5" s="92" t="s">
        <v>329</v>
      </c>
      <c r="T5" s="92" t="s">
        <v>500</v>
      </c>
    </row>
    <row r="6" spans="2:20" s="57" customFormat="1" ht="15.75">
      <c r="B6" s="93"/>
      <c r="C6" s="94"/>
      <c r="D6" s="95"/>
      <c r="E6" s="96"/>
      <c r="F6" s="96"/>
      <c r="G6" s="96"/>
      <c r="H6" s="96"/>
      <c r="I6" s="96"/>
      <c r="J6" s="96"/>
      <c r="K6" s="96"/>
      <c r="L6" s="96"/>
      <c r="M6" s="96"/>
      <c r="N6" s="96"/>
      <c r="O6" s="96"/>
      <c r="P6" s="96"/>
      <c r="Q6" s="96"/>
      <c r="R6" s="96"/>
      <c r="S6" s="96"/>
      <c r="T6" s="96"/>
    </row>
    <row r="7" spans="2:4" s="57" customFormat="1" ht="15.75">
      <c r="B7" s="86"/>
      <c r="C7" s="97"/>
      <c r="D7" s="97"/>
    </row>
    <row r="8" spans="2:20" s="57" customFormat="1" ht="15.75">
      <c r="B8" s="86"/>
      <c r="C8" s="98" t="s">
        <v>241</v>
      </c>
      <c r="D8" s="97"/>
      <c r="E8" s="65"/>
      <c r="F8" s="65"/>
      <c r="G8" s="65"/>
      <c r="H8" s="65"/>
      <c r="I8" s="65"/>
      <c r="J8" s="65"/>
      <c r="K8" s="65"/>
      <c r="L8" s="65"/>
      <c r="M8" s="65"/>
      <c r="N8" s="65"/>
      <c r="O8" s="65"/>
      <c r="P8" s="65"/>
      <c r="Q8" s="65"/>
      <c r="R8" s="65"/>
      <c r="S8" s="65"/>
      <c r="T8" s="64"/>
    </row>
    <row r="9" spans="2:20" s="57" customFormat="1" ht="15.75">
      <c r="B9" s="86"/>
      <c r="C9" s="98" t="s">
        <v>590</v>
      </c>
      <c r="D9" s="97"/>
      <c r="E9" s="65"/>
      <c r="F9" s="65"/>
      <c r="G9" s="65"/>
      <c r="H9" s="65"/>
      <c r="I9" s="65"/>
      <c r="J9" s="65"/>
      <c r="K9" s="65"/>
      <c r="L9" s="65"/>
      <c r="M9" s="65"/>
      <c r="N9" s="65"/>
      <c r="O9" s="65"/>
      <c r="P9" s="65"/>
      <c r="Q9" s="65"/>
      <c r="R9" s="65"/>
      <c r="S9" s="65"/>
      <c r="T9" s="64"/>
    </row>
    <row r="10" spans="2:20" s="57" customFormat="1" ht="15.75">
      <c r="B10" s="86"/>
      <c r="C10" s="99"/>
      <c r="D10" s="100"/>
      <c r="E10" s="65"/>
      <c r="F10" s="65"/>
      <c r="G10" s="65"/>
      <c r="H10" s="65"/>
      <c r="I10" s="65"/>
      <c r="J10" s="65"/>
      <c r="K10" s="65"/>
      <c r="L10" s="65"/>
      <c r="M10" s="65"/>
      <c r="N10" s="65"/>
      <c r="O10" s="65"/>
      <c r="P10" s="65"/>
      <c r="Q10" s="65"/>
      <c r="R10" s="65"/>
      <c r="S10" s="65"/>
      <c r="T10" s="64"/>
    </row>
    <row r="11" spans="2:20" s="57" customFormat="1" ht="15.75">
      <c r="B11" s="86"/>
      <c r="C11" s="99"/>
      <c r="D11" s="100"/>
      <c r="E11" s="65"/>
      <c r="F11" s="65"/>
      <c r="G11" s="65"/>
      <c r="H11" s="65"/>
      <c r="I11" s="65"/>
      <c r="J11" s="65"/>
      <c r="K11" s="65"/>
      <c r="L11" s="65"/>
      <c r="M11" s="65"/>
      <c r="N11" s="65"/>
      <c r="O11" s="65"/>
      <c r="P11" s="65"/>
      <c r="Q11" s="65"/>
      <c r="R11" s="65"/>
      <c r="S11" s="65"/>
      <c r="T11" s="64"/>
    </row>
    <row r="12" spans="2:56" s="57" customFormat="1" ht="15.75">
      <c r="B12" s="101" t="s">
        <v>1</v>
      </c>
      <c r="C12" s="102" t="s">
        <v>502</v>
      </c>
      <c r="D12" s="103"/>
      <c r="E12" s="104">
        <v>4000000</v>
      </c>
      <c r="F12" s="104">
        <v>1700000</v>
      </c>
      <c r="G12" s="104">
        <v>0</v>
      </c>
      <c r="H12" s="104">
        <v>1405892</v>
      </c>
      <c r="I12" s="104">
        <v>2348962</v>
      </c>
      <c r="J12" s="104">
        <v>-116153</v>
      </c>
      <c r="K12" s="104">
        <v>3895</v>
      </c>
      <c r="L12" s="104">
        <v>1287933</v>
      </c>
      <c r="M12" s="104">
        <v>-770120</v>
      </c>
      <c r="N12" s="104">
        <v>-476604</v>
      </c>
      <c r="O12" s="104">
        <v>24456460</v>
      </c>
      <c r="P12" s="104">
        <v>752895</v>
      </c>
      <c r="Q12" s="104">
        <v>6020273</v>
      </c>
      <c r="R12" s="104">
        <f>SUM(E12:Q12)</f>
        <v>40613433</v>
      </c>
      <c r="S12" s="104">
        <v>139</v>
      </c>
      <c r="T12" s="105">
        <f aca="true" t="shared" si="0" ref="T12:T27">SUM(R12:S12)</f>
        <v>40613572</v>
      </c>
      <c r="V12" s="6"/>
      <c r="W12" s="6"/>
      <c r="X12" s="6"/>
      <c r="Y12" s="6"/>
      <c r="Z12" s="6"/>
      <c r="AA12" s="6"/>
      <c r="AB12" s="6"/>
      <c r="AC12" s="6"/>
      <c r="AD12" s="6"/>
      <c r="AE12" s="6"/>
      <c r="AF12" s="6"/>
      <c r="AG12" s="6"/>
      <c r="AH12" s="6"/>
      <c r="AJ12" s="65"/>
      <c r="AO12" s="65"/>
      <c r="AP12" s="65"/>
      <c r="AQ12" s="65"/>
      <c r="AR12" s="65"/>
      <c r="AS12" s="65"/>
      <c r="AT12" s="65"/>
      <c r="AU12" s="65"/>
      <c r="AV12" s="65"/>
      <c r="AW12" s="65"/>
      <c r="AX12" s="65"/>
      <c r="AY12" s="65"/>
      <c r="AZ12" s="65"/>
      <c r="BA12" s="65"/>
      <c r="BB12" s="65"/>
      <c r="BC12" s="65"/>
      <c r="BD12" s="65"/>
    </row>
    <row r="13" spans="2:56" s="57" customFormat="1" ht="31.5">
      <c r="B13" s="89" t="s">
        <v>5</v>
      </c>
      <c r="C13" s="102" t="s">
        <v>503</v>
      </c>
      <c r="D13" s="106"/>
      <c r="E13" s="104">
        <f aca="true" t="shared" si="1" ref="E13:Q13">SUM(E14:E15)</f>
        <v>0</v>
      </c>
      <c r="F13" s="104">
        <f t="shared" si="1"/>
        <v>0</v>
      </c>
      <c r="G13" s="104">
        <f t="shared" si="1"/>
        <v>0</v>
      </c>
      <c r="H13" s="104">
        <f t="shared" si="1"/>
        <v>501659</v>
      </c>
      <c r="I13" s="104">
        <f t="shared" si="1"/>
        <v>0</v>
      </c>
      <c r="J13" s="104">
        <f t="shared" si="1"/>
        <v>0</v>
      </c>
      <c r="K13" s="104">
        <f t="shared" si="1"/>
        <v>0</v>
      </c>
      <c r="L13" s="104">
        <f t="shared" si="1"/>
        <v>0</v>
      </c>
      <c r="M13" s="104">
        <f t="shared" si="1"/>
        <v>110969</v>
      </c>
      <c r="N13" s="104">
        <f t="shared" si="1"/>
        <v>0</v>
      </c>
      <c r="O13" s="104">
        <f t="shared" si="1"/>
        <v>0</v>
      </c>
      <c r="P13" s="104">
        <f t="shared" si="1"/>
        <v>0</v>
      </c>
      <c r="Q13" s="104">
        <f t="shared" si="1"/>
        <v>0</v>
      </c>
      <c r="R13" s="104">
        <f>SUM(E13:Q13)</f>
        <v>612628</v>
      </c>
      <c r="S13" s="104">
        <f>SUM(S14:S15)</f>
        <v>0</v>
      </c>
      <c r="T13" s="105">
        <f t="shared" si="0"/>
        <v>612628</v>
      </c>
      <c r="V13" s="6"/>
      <c r="W13" s="6"/>
      <c r="X13" s="6"/>
      <c r="Y13" s="6"/>
      <c r="Z13" s="6"/>
      <c r="AA13" s="6"/>
      <c r="AB13" s="6"/>
      <c r="AC13" s="6"/>
      <c r="AD13" s="6"/>
      <c r="AE13" s="6"/>
      <c r="AF13" s="6"/>
      <c r="AG13" s="6"/>
      <c r="AH13" s="6"/>
      <c r="AO13" s="65"/>
      <c r="AP13" s="65"/>
      <c r="AQ13" s="65"/>
      <c r="AR13" s="65"/>
      <c r="AS13" s="65"/>
      <c r="AT13" s="65"/>
      <c r="AU13" s="65"/>
      <c r="AV13" s="65"/>
      <c r="AW13" s="65"/>
      <c r="AX13" s="65"/>
      <c r="AY13" s="65"/>
      <c r="AZ13" s="65"/>
      <c r="BA13" s="65"/>
      <c r="BB13" s="65"/>
      <c r="BC13" s="65"/>
      <c r="BD13" s="65"/>
    </row>
    <row r="14" spans="2:56" s="57" customFormat="1" ht="15">
      <c r="B14" s="107" t="s">
        <v>6</v>
      </c>
      <c r="C14" s="108" t="s">
        <v>504</v>
      </c>
      <c r="D14" s="103"/>
      <c r="E14" s="104">
        <v>0</v>
      </c>
      <c r="F14" s="104">
        <v>0</v>
      </c>
      <c r="G14" s="104">
        <v>0</v>
      </c>
      <c r="H14" s="104">
        <v>0</v>
      </c>
      <c r="I14" s="104">
        <v>0</v>
      </c>
      <c r="J14" s="104">
        <v>0</v>
      </c>
      <c r="K14" s="104">
        <v>0</v>
      </c>
      <c r="L14" s="104">
        <v>0</v>
      </c>
      <c r="M14" s="104">
        <v>0</v>
      </c>
      <c r="N14" s="104">
        <v>0</v>
      </c>
      <c r="O14" s="104">
        <v>0</v>
      </c>
      <c r="P14" s="104">
        <v>0</v>
      </c>
      <c r="Q14" s="104">
        <v>0</v>
      </c>
      <c r="R14" s="104">
        <f>SUM(E14:Q14)</f>
        <v>0</v>
      </c>
      <c r="S14" s="104">
        <v>0</v>
      </c>
      <c r="T14" s="105">
        <f t="shared" si="0"/>
        <v>0</v>
      </c>
      <c r="V14" s="6"/>
      <c r="W14" s="6"/>
      <c r="X14" s="6"/>
      <c r="Y14" s="6"/>
      <c r="Z14" s="6"/>
      <c r="AA14" s="6"/>
      <c r="AB14" s="6"/>
      <c r="AC14" s="6"/>
      <c r="AD14" s="6"/>
      <c r="AE14" s="6"/>
      <c r="AF14" s="6"/>
      <c r="AG14" s="6"/>
      <c r="AH14" s="6"/>
      <c r="AO14" s="65"/>
      <c r="AP14" s="65"/>
      <c r="AQ14" s="65"/>
      <c r="AR14" s="65"/>
      <c r="AS14" s="65"/>
      <c r="AT14" s="65"/>
      <c r="AU14" s="65"/>
      <c r="AV14" s="65"/>
      <c r="AW14" s="65"/>
      <c r="AX14" s="65"/>
      <c r="AY14" s="65"/>
      <c r="AZ14" s="65"/>
      <c r="BA14" s="65"/>
      <c r="BB14" s="65"/>
      <c r="BC14" s="65"/>
      <c r="BD14" s="65"/>
    </row>
    <row r="15" spans="2:56" s="57" customFormat="1" ht="15.75">
      <c r="B15" s="107" t="s">
        <v>10</v>
      </c>
      <c r="C15" s="108" t="s">
        <v>505</v>
      </c>
      <c r="D15" s="27"/>
      <c r="E15" s="104">
        <v>0</v>
      </c>
      <c r="F15" s="104">
        <v>0</v>
      </c>
      <c r="G15" s="104">
        <v>0</v>
      </c>
      <c r="H15" s="104">
        <v>501659</v>
      </c>
      <c r="I15" s="104">
        <v>0</v>
      </c>
      <c r="J15" s="104">
        <v>0</v>
      </c>
      <c r="K15" s="104">
        <v>0</v>
      </c>
      <c r="L15" s="104">
        <v>0</v>
      </c>
      <c r="M15" s="104">
        <v>110969</v>
      </c>
      <c r="N15" s="104">
        <v>0</v>
      </c>
      <c r="O15" s="104">
        <v>0</v>
      </c>
      <c r="P15" s="104">
        <v>0</v>
      </c>
      <c r="Q15" s="104">
        <v>0</v>
      </c>
      <c r="R15" s="104">
        <f>SUM(E15:Q15)</f>
        <v>612628</v>
      </c>
      <c r="S15" s="104">
        <v>0</v>
      </c>
      <c r="T15" s="105">
        <f t="shared" si="0"/>
        <v>612628</v>
      </c>
      <c r="V15" s="6"/>
      <c r="W15" s="6"/>
      <c r="X15" s="6"/>
      <c r="Y15" s="6"/>
      <c r="Z15" s="6"/>
      <c r="AA15" s="6"/>
      <c r="AB15" s="6"/>
      <c r="AC15" s="6"/>
      <c r="AD15" s="6"/>
      <c r="AE15" s="6"/>
      <c r="AF15" s="6"/>
      <c r="AG15" s="6"/>
      <c r="AH15" s="6"/>
      <c r="AO15" s="65"/>
      <c r="AP15" s="65"/>
      <c r="AQ15" s="65"/>
      <c r="AR15" s="65"/>
      <c r="AS15" s="65"/>
      <c r="AT15" s="65"/>
      <c r="AU15" s="65"/>
      <c r="AV15" s="65"/>
      <c r="AW15" s="65"/>
      <c r="AX15" s="65"/>
      <c r="AY15" s="65"/>
      <c r="AZ15" s="65"/>
      <c r="BA15" s="65"/>
      <c r="BB15" s="65"/>
      <c r="BC15" s="65"/>
      <c r="BD15" s="65"/>
    </row>
    <row r="16" spans="2:56" s="57" customFormat="1" ht="15.75">
      <c r="B16" s="101" t="s">
        <v>12</v>
      </c>
      <c r="C16" s="102" t="s">
        <v>506</v>
      </c>
      <c r="D16" s="27"/>
      <c r="E16" s="104">
        <f aca="true" t="shared" si="2" ref="E16:Q16">+E12+E13</f>
        <v>4000000</v>
      </c>
      <c r="F16" s="104">
        <f t="shared" si="2"/>
        <v>1700000</v>
      </c>
      <c r="G16" s="104">
        <f t="shared" si="2"/>
        <v>0</v>
      </c>
      <c r="H16" s="104">
        <f t="shared" si="2"/>
        <v>1907551</v>
      </c>
      <c r="I16" s="104">
        <f t="shared" si="2"/>
        <v>2348962</v>
      </c>
      <c r="J16" s="104">
        <f t="shared" si="2"/>
        <v>-116153</v>
      </c>
      <c r="K16" s="104">
        <f t="shared" si="2"/>
        <v>3895</v>
      </c>
      <c r="L16" s="104">
        <f t="shared" si="2"/>
        <v>1287933</v>
      </c>
      <c r="M16" s="104">
        <f t="shared" si="2"/>
        <v>-659151</v>
      </c>
      <c r="N16" s="104">
        <f t="shared" si="2"/>
        <v>-476604</v>
      </c>
      <c r="O16" s="104">
        <f t="shared" si="2"/>
        <v>24456460</v>
      </c>
      <c r="P16" s="104">
        <f t="shared" si="2"/>
        <v>752895</v>
      </c>
      <c r="Q16" s="104">
        <f t="shared" si="2"/>
        <v>6020273</v>
      </c>
      <c r="R16" s="104">
        <f>SUM(E16:Q16)</f>
        <v>41226061</v>
      </c>
      <c r="S16" s="104">
        <f>+S12+S13</f>
        <v>139</v>
      </c>
      <c r="T16" s="105">
        <f t="shared" si="0"/>
        <v>41226200</v>
      </c>
      <c r="V16" s="6"/>
      <c r="W16" s="6"/>
      <c r="X16" s="6"/>
      <c r="Y16" s="6"/>
      <c r="Z16" s="6"/>
      <c r="AA16" s="6"/>
      <c r="AB16" s="6"/>
      <c r="AC16" s="6"/>
      <c r="AD16" s="6"/>
      <c r="AE16" s="6"/>
      <c r="AF16" s="6"/>
      <c r="AG16" s="6"/>
      <c r="AH16" s="6"/>
      <c r="AO16" s="65"/>
      <c r="AP16" s="65"/>
      <c r="AQ16" s="65"/>
      <c r="AR16" s="65"/>
      <c r="AS16" s="65"/>
      <c r="AT16" s="65"/>
      <c r="AU16" s="65"/>
      <c r="AV16" s="65"/>
      <c r="AW16" s="65"/>
      <c r="AX16" s="65"/>
      <c r="AY16" s="65"/>
      <c r="AZ16" s="65"/>
      <c r="BA16" s="65"/>
      <c r="BB16" s="65"/>
      <c r="BC16" s="65"/>
      <c r="BD16" s="65"/>
    </row>
    <row r="17" spans="2:56" s="57" customFormat="1" ht="15">
      <c r="B17" s="107" t="s">
        <v>13</v>
      </c>
      <c r="C17" s="108" t="s">
        <v>507</v>
      </c>
      <c r="D17" s="103"/>
      <c r="E17" s="104">
        <v>0</v>
      </c>
      <c r="F17" s="104">
        <v>0</v>
      </c>
      <c r="G17" s="104">
        <v>0</v>
      </c>
      <c r="H17" s="104">
        <v>0</v>
      </c>
      <c r="I17" s="104">
        <v>0</v>
      </c>
      <c r="J17" s="104">
        <v>5742</v>
      </c>
      <c r="K17" s="104">
        <v>0</v>
      </c>
      <c r="L17" s="104">
        <v>1680654</v>
      </c>
      <c r="M17" s="104">
        <v>-3015762</v>
      </c>
      <c r="N17" s="104">
        <v>297898</v>
      </c>
      <c r="O17" s="104">
        <v>0</v>
      </c>
      <c r="P17" s="104">
        <v>0</v>
      </c>
      <c r="Q17" s="104">
        <v>4688142</v>
      </c>
      <c r="R17" s="104">
        <f aca="true" t="shared" si="3" ref="R17:R27">+SUM(E17:Q17)</f>
        <v>3656674</v>
      </c>
      <c r="S17" s="104">
        <v>-2</v>
      </c>
      <c r="T17" s="105">
        <f t="shared" si="0"/>
        <v>3656672</v>
      </c>
      <c r="V17" s="6"/>
      <c r="W17" s="6"/>
      <c r="X17" s="6"/>
      <c r="Y17" s="6"/>
      <c r="Z17" s="6"/>
      <c r="AA17" s="6"/>
      <c r="AB17" s="6"/>
      <c r="AC17" s="6"/>
      <c r="AD17" s="6"/>
      <c r="AE17" s="6"/>
      <c r="AF17" s="6"/>
      <c r="AG17" s="6"/>
      <c r="AH17" s="6"/>
      <c r="AO17" s="65"/>
      <c r="AP17" s="65"/>
      <c r="AQ17" s="65"/>
      <c r="AR17" s="65"/>
      <c r="AS17" s="65"/>
      <c r="AT17" s="65"/>
      <c r="AU17" s="65"/>
      <c r="AV17" s="65"/>
      <c r="AW17" s="65"/>
      <c r="AX17" s="65"/>
      <c r="AY17" s="65"/>
      <c r="AZ17" s="65"/>
      <c r="BA17" s="65"/>
      <c r="BB17" s="65"/>
      <c r="BC17" s="65"/>
      <c r="BD17" s="65"/>
    </row>
    <row r="18" spans="2:56" s="57" customFormat="1" ht="15">
      <c r="B18" s="107" t="s">
        <v>16</v>
      </c>
      <c r="C18" s="108" t="s">
        <v>508</v>
      </c>
      <c r="D18" s="103"/>
      <c r="E18" s="104">
        <v>0</v>
      </c>
      <c r="F18" s="104">
        <v>0</v>
      </c>
      <c r="G18" s="104">
        <v>0</v>
      </c>
      <c r="H18" s="104">
        <v>0</v>
      </c>
      <c r="I18" s="104">
        <v>0</v>
      </c>
      <c r="J18" s="104">
        <v>0</v>
      </c>
      <c r="K18" s="104">
        <v>0</v>
      </c>
      <c r="L18" s="104">
        <v>0</v>
      </c>
      <c r="M18" s="104">
        <v>0</v>
      </c>
      <c r="N18" s="104">
        <v>0</v>
      </c>
      <c r="O18" s="104">
        <v>0</v>
      </c>
      <c r="P18" s="104">
        <v>0</v>
      </c>
      <c r="Q18" s="104">
        <v>0</v>
      </c>
      <c r="R18" s="104">
        <f t="shared" si="3"/>
        <v>0</v>
      </c>
      <c r="S18" s="104">
        <v>0</v>
      </c>
      <c r="T18" s="105">
        <f t="shared" si="0"/>
        <v>0</v>
      </c>
      <c r="V18" s="6"/>
      <c r="W18" s="6"/>
      <c r="X18" s="6"/>
      <c r="Y18" s="6"/>
      <c r="Z18" s="6"/>
      <c r="AA18" s="6"/>
      <c r="AB18" s="6"/>
      <c r="AC18" s="6"/>
      <c r="AD18" s="6"/>
      <c r="AE18" s="6"/>
      <c r="AF18" s="6"/>
      <c r="AG18" s="6"/>
      <c r="AH18" s="6"/>
      <c r="AO18" s="65"/>
      <c r="AP18" s="65"/>
      <c r="AQ18" s="65"/>
      <c r="AR18" s="65"/>
      <c r="AS18" s="65"/>
      <c r="AT18" s="65"/>
      <c r="AU18" s="65"/>
      <c r="AV18" s="65"/>
      <c r="AW18" s="65"/>
      <c r="AX18" s="65"/>
      <c r="AY18" s="65"/>
      <c r="AZ18" s="65"/>
      <c r="BA18" s="65"/>
      <c r="BB18" s="65"/>
      <c r="BC18" s="65"/>
      <c r="BD18" s="65"/>
    </row>
    <row r="19" spans="2:56" s="57" customFormat="1" ht="15">
      <c r="B19" s="107" t="s">
        <v>19</v>
      </c>
      <c r="C19" s="108" t="s">
        <v>509</v>
      </c>
      <c r="D19" s="103"/>
      <c r="E19" s="104">
        <v>0</v>
      </c>
      <c r="F19" s="104">
        <v>0</v>
      </c>
      <c r="G19" s="104">
        <v>0</v>
      </c>
      <c r="H19" s="104">
        <v>0</v>
      </c>
      <c r="I19" s="104">
        <v>0</v>
      </c>
      <c r="J19" s="104">
        <v>0</v>
      </c>
      <c r="K19" s="104">
        <v>0</v>
      </c>
      <c r="L19" s="104">
        <v>0</v>
      </c>
      <c r="M19" s="104">
        <v>0</v>
      </c>
      <c r="N19" s="104">
        <v>0</v>
      </c>
      <c r="O19" s="104">
        <v>0</v>
      </c>
      <c r="P19" s="104">
        <v>0</v>
      </c>
      <c r="Q19" s="104">
        <v>0</v>
      </c>
      <c r="R19" s="104">
        <f t="shared" si="3"/>
        <v>0</v>
      </c>
      <c r="S19" s="104">
        <v>0</v>
      </c>
      <c r="T19" s="105">
        <f t="shared" si="0"/>
        <v>0</v>
      </c>
      <c r="V19" s="6"/>
      <c r="W19" s="6"/>
      <c r="X19" s="6"/>
      <c r="Y19" s="6"/>
      <c r="Z19" s="6"/>
      <c r="AA19" s="6"/>
      <c r="AB19" s="6"/>
      <c r="AC19" s="6"/>
      <c r="AD19" s="6"/>
      <c r="AE19" s="6"/>
      <c r="AF19" s="6"/>
      <c r="AG19" s="6"/>
      <c r="AH19" s="6"/>
      <c r="AO19" s="65"/>
      <c r="AP19" s="65"/>
      <c r="AQ19" s="65"/>
      <c r="AR19" s="65"/>
      <c r="AS19" s="65"/>
      <c r="AT19" s="65"/>
      <c r="AU19" s="65"/>
      <c r="AV19" s="65"/>
      <c r="AW19" s="65"/>
      <c r="AX19" s="65"/>
      <c r="AY19" s="65"/>
      <c r="AZ19" s="65"/>
      <c r="BA19" s="65"/>
      <c r="BB19" s="65"/>
      <c r="BC19" s="65"/>
      <c r="BD19" s="65"/>
    </row>
    <row r="20" spans="2:56" s="57" customFormat="1" ht="15">
      <c r="B20" s="107" t="s">
        <v>22</v>
      </c>
      <c r="C20" s="108" t="s">
        <v>510</v>
      </c>
      <c r="D20" s="103"/>
      <c r="E20" s="104">
        <v>0</v>
      </c>
      <c r="F20" s="104">
        <v>0</v>
      </c>
      <c r="G20" s="104">
        <v>0</v>
      </c>
      <c r="H20" s="104">
        <v>0</v>
      </c>
      <c r="I20" s="104">
        <v>0</v>
      </c>
      <c r="J20" s="104">
        <v>0</v>
      </c>
      <c r="K20" s="104">
        <v>0</v>
      </c>
      <c r="L20" s="104">
        <v>0</v>
      </c>
      <c r="M20" s="104">
        <v>0</v>
      </c>
      <c r="N20" s="104">
        <v>0</v>
      </c>
      <c r="O20" s="104">
        <v>0</v>
      </c>
      <c r="P20" s="104">
        <v>0</v>
      </c>
      <c r="Q20" s="104">
        <v>0</v>
      </c>
      <c r="R20" s="104">
        <f t="shared" si="3"/>
        <v>0</v>
      </c>
      <c r="S20" s="104">
        <v>0</v>
      </c>
      <c r="T20" s="105">
        <f t="shared" si="0"/>
        <v>0</v>
      </c>
      <c r="V20" s="6"/>
      <c r="W20" s="6"/>
      <c r="X20" s="6"/>
      <c r="Y20" s="6"/>
      <c r="Z20" s="6"/>
      <c r="AA20" s="6"/>
      <c r="AB20" s="6"/>
      <c r="AC20" s="6"/>
      <c r="AD20" s="6"/>
      <c r="AE20" s="6"/>
      <c r="AF20" s="6"/>
      <c r="AG20" s="6"/>
      <c r="AH20" s="6"/>
      <c r="AO20" s="65"/>
      <c r="AP20" s="65"/>
      <c r="AQ20" s="65"/>
      <c r="AR20" s="65"/>
      <c r="AS20" s="65"/>
      <c r="AT20" s="65"/>
      <c r="AU20" s="65"/>
      <c r="AV20" s="65"/>
      <c r="AW20" s="65"/>
      <c r="AX20" s="65"/>
      <c r="AY20" s="65"/>
      <c r="AZ20" s="65"/>
      <c r="BA20" s="65"/>
      <c r="BB20" s="65"/>
      <c r="BC20" s="65"/>
      <c r="BD20" s="65"/>
    </row>
    <row r="21" spans="2:56" s="57" customFormat="1" ht="15">
      <c r="B21" s="107" t="s">
        <v>23</v>
      </c>
      <c r="C21" s="108" t="s">
        <v>511</v>
      </c>
      <c r="D21" s="103"/>
      <c r="E21" s="104">
        <v>0</v>
      </c>
      <c r="F21" s="104">
        <v>0</v>
      </c>
      <c r="G21" s="104">
        <v>0</v>
      </c>
      <c r="H21" s="104">
        <v>0</v>
      </c>
      <c r="I21" s="104">
        <v>0</v>
      </c>
      <c r="J21" s="104">
        <v>0</v>
      </c>
      <c r="K21" s="104">
        <v>0</v>
      </c>
      <c r="L21" s="104">
        <v>0</v>
      </c>
      <c r="M21" s="104">
        <v>0</v>
      </c>
      <c r="N21" s="104">
        <v>0</v>
      </c>
      <c r="O21" s="104">
        <v>0</v>
      </c>
      <c r="P21" s="104">
        <v>0</v>
      </c>
      <c r="Q21" s="104">
        <v>0</v>
      </c>
      <c r="R21" s="104">
        <f t="shared" si="3"/>
        <v>0</v>
      </c>
      <c r="S21" s="104">
        <v>0</v>
      </c>
      <c r="T21" s="105">
        <f t="shared" si="0"/>
        <v>0</v>
      </c>
      <c r="V21" s="6"/>
      <c r="W21" s="6"/>
      <c r="X21" s="6"/>
      <c r="Y21" s="6"/>
      <c r="Z21" s="6"/>
      <c r="AA21" s="6"/>
      <c r="AB21" s="6"/>
      <c r="AC21" s="6"/>
      <c r="AD21" s="6"/>
      <c r="AE21" s="6"/>
      <c r="AF21" s="6"/>
      <c r="AG21" s="6"/>
      <c r="AH21" s="6"/>
      <c r="AO21" s="65"/>
      <c r="AP21" s="65"/>
      <c r="AQ21" s="65"/>
      <c r="AR21" s="65"/>
      <c r="AS21" s="65"/>
      <c r="AT21" s="65"/>
      <c r="AU21" s="65"/>
      <c r="AV21" s="65"/>
      <c r="AW21" s="65"/>
      <c r="AX21" s="65"/>
      <c r="AY21" s="65"/>
      <c r="AZ21" s="65"/>
      <c r="BA21" s="65"/>
      <c r="BB21" s="65"/>
      <c r="BC21" s="65"/>
      <c r="BD21" s="65"/>
    </row>
    <row r="22" spans="2:56" s="57" customFormat="1" ht="15">
      <c r="B22" s="107" t="s">
        <v>24</v>
      </c>
      <c r="C22" s="108" t="s">
        <v>512</v>
      </c>
      <c r="D22" s="103"/>
      <c r="E22" s="104">
        <v>0</v>
      </c>
      <c r="F22" s="104">
        <v>0</v>
      </c>
      <c r="G22" s="104">
        <v>0</v>
      </c>
      <c r="H22" s="104">
        <v>0</v>
      </c>
      <c r="I22" s="104">
        <v>0</v>
      </c>
      <c r="J22" s="104">
        <v>0</v>
      </c>
      <c r="K22" s="104">
        <v>0</v>
      </c>
      <c r="L22" s="104">
        <v>0</v>
      </c>
      <c r="M22" s="104">
        <v>0</v>
      </c>
      <c r="N22" s="104">
        <v>0</v>
      </c>
      <c r="O22" s="104">
        <v>0</v>
      </c>
      <c r="P22" s="104">
        <v>0</v>
      </c>
      <c r="Q22" s="104">
        <v>0</v>
      </c>
      <c r="R22" s="104">
        <f t="shared" si="3"/>
        <v>0</v>
      </c>
      <c r="S22" s="104">
        <v>0</v>
      </c>
      <c r="T22" s="105">
        <f t="shared" si="0"/>
        <v>0</v>
      </c>
      <c r="V22" s="6"/>
      <c r="W22" s="6"/>
      <c r="X22" s="6"/>
      <c r="Y22" s="6"/>
      <c r="Z22" s="6"/>
      <c r="AA22" s="6"/>
      <c r="AB22" s="6"/>
      <c r="AC22" s="6"/>
      <c r="AD22" s="6"/>
      <c r="AE22" s="6"/>
      <c r="AF22" s="6"/>
      <c r="AG22" s="6"/>
      <c r="AH22" s="6"/>
      <c r="AO22" s="65"/>
      <c r="AP22" s="65"/>
      <c r="AQ22" s="65"/>
      <c r="AR22" s="65"/>
      <c r="AS22" s="65"/>
      <c r="AT22" s="65"/>
      <c r="AU22" s="65"/>
      <c r="AV22" s="65"/>
      <c r="AW22" s="65"/>
      <c r="AX22" s="65"/>
      <c r="AY22" s="65"/>
      <c r="AZ22" s="65"/>
      <c r="BA22" s="65"/>
      <c r="BB22" s="65"/>
      <c r="BC22" s="65"/>
      <c r="BD22" s="65"/>
    </row>
    <row r="23" spans="2:56" s="57" customFormat="1" ht="15">
      <c r="B23" s="107" t="s">
        <v>25</v>
      </c>
      <c r="C23" s="108" t="s">
        <v>513</v>
      </c>
      <c r="D23" s="103"/>
      <c r="E23" s="104">
        <v>0</v>
      </c>
      <c r="F23" s="104">
        <v>0</v>
      </c>
      <c r="G23" s="104">
        <v>0</v>
      </c>
      <c r="H23" s="104">
        <v>0</v>
      </c>
      <c r="I23" s="104">
        <v>-141429</v>
      </c>
      <c r="J23" s="104">
        <v>0</v>
      </c>
      <c r="K23" s="104">
        <v>0</v>
      </c>
      <c r="L23" s="104">
        <v>0</v>
      </c>
      <c r="M23" s="104">
        <v>0</v>
      </c>
      <c r="N23" s="104">
        <v>0</v>
      </c>
      <c r="O23" s="104">
        <v>84664</v>
      </c>
      <c r="P23" s="104">
        <v>-80057</v>
      </c>
      <c r="Q23" s="104">
        <v>0</v>
      </c>
      <c r="R23" s="104">
        <f t="shared" si="3"/>
        <v>-136822</v>
      </c>
      <c r="S23" s="104">
        <v>0</v>
      </c>
      <c r="T23" s="105">
        <f t="shared" si="0"/>
        <v>-136822</v>
      </c>
      <c r="V23" s="6"/>
      <c r="W23" s="6"/>
      <c r="X23" s="6"/>
      <c r="Y23" s="6"/>
      <c r="Z23" s="6"/>
      <c r="AA23" s="6"/>
      <c r="AB23" s="6"/>
      <c r="AC23" s="6"/>
      <c r="AD23" s="6"/>
      <c r="AE23" s="6"/>
      <c r="AF23" s="6"/>
      <c r="AG23" s="6"/>
      <c r="AH23" s="6"/>
      <c r="AO23" s="65"/>
      <c r="AP23" s="65"/>
      <c r="AQ23" s="65"/>
      <c r="AR23" s="65"/>
      <c r="AS23" s="65"/>
      <c r="AT23" s="65"/>
      <c r="AU23" s="65"/>
      <c r="AV23" s="65"/>
      <c r="AW23" s="65"/>
      <c r="AX23" s="65"/>
      <c r="AY23" s="65"/>
      <c r="AZ23" s="65"/>
      <c r="BA23" s="65"/>
      <c r="BB23" s="65"/>
      <c r="BC23" s="65"/>
      <c r="BD23" s="65"/>
    </row>
    <row r="24" spans="2:56" s="57" customFormat="1" ht="15">
      <c r="B24" s="107" t="s">
        <v>26</v>
      </c>
      <c r="C24" s="108" t="s">
        <v>514</v>
      </c>
      <c r="D24" s="103"/>
      <c r="E24" s="104">
        <f aca="true" t="shared" si="4" ref="E24:Q24">+SUM(E25:E27)</f>
        <v>0</v>
      </c>
      <c r="F24" s="104">
        <f t="shared" si="4"/>
        <v>0</v>
      </c>
      <c r="G24" s="104">
        <f t="shared" si="4"/>
        <v>0</v>
      </c>
      <c r="H24" s="104">
        <f t="shared" si="4"/>
        <v>0</v>
      </c>
      <c r="I24" s="104">
        <f t="shared" si="4"/>
        <v>0</v>
      </c>
      <c r="J24" s="104">
        <f t="shared" si="4"/>
        <v>0</v>
      </c>
      <c r="K24" s="104">
        <f t="shared" si="4"/>
        <v>0</v>
      </c>
      <c r="L24" s="104">
        <f t="shared" si="4"/>
        <v>0</v>
      </c>
      <c r="M24" s="104">
        <f t="shared" si="4"/>
        <v>0</v>
      </c>
      <c r="N24" s="104">
        <f t="shared" si="4"/>
        <v>0</v>
      </c>
      <c r="O24" s="104">
        <f t="shared" si="4"/>
        <v>4420273</v>
      </c>
      <c r="P24" s="104">
        <f t="shared" si="4"/>
        <v>0</v>
      </c>
      <c r="Q24" s="104">
        <f t="shared" si="4"/>
        <v>-6020273</v>
      </c>
      <c r="R24" s="104">
        <f t="shared" si="3"/>
        <v>-1600000</v>
      </c>
      <c r="S24" s="104">
        <f>+SUM(S25:S27)</f>
        <v>0</v>
      </c>
      <c r="T24" s="105">
        <f t="shared" si="0"/>
        <v>-1600000</v>
      </c>
      <c r="V24" s="6"/>
      <c r="W24" s="6"/>
      <c r="X24" s="6"/>
      <c r="Y24" s="6"/>
      <c r="Z24" s="6"/>
      <c r="AA24" s="6"/>
      <c r="AB24" s="6"/>
      <c r="AC24" s="6"/>
      <c r="AD24" s="6"/>
      <c r="AE24" s="6"/>
      <c r="AF24" s="6"/>
      <c r="AG24" s="6"/>
      <c r="AH24" s="6"/>
      <c r="AO24" s="65"/>
      <c r="AP24" s="65"/>
      <c r="AQ24" s="65"/>
      <c r="AR24" s="65"/>
      <c r="AS24" s="65"/>
      <c r="AT24" s="65"/>
      <c r="AU24" s="65"/>
      <c r="AV24" s="65"/>
      <c r="AW24" s="65"/>
      <c r="AX24" s="65"/>
      <c r="AY24" s="65"/>
      <c r="AZ24" s="65"/>
      <c r="BA24" s="65"/>
      <c r="BB24" s="65"/>
      <c r="BC24" s="65"/>
      <c r="BD24" s="65"/>
    </row>
    <row r="25" spans="2:56" s="57" customFormat="1" ht="15">
      <c r="B25" s="107" t="s">
        <v>73</v>
      </c>
      <c r="C25" s="108" t="s">
        <v>515</v>
      </c>
      <c r="D25" s="103"/>
      <c r="E25" s="104">
        <v>0</v>
      </c>
      <c r="F25" s="104">
        <v>0</v>
      </c>
      <c r="G25" s="104">
        <v>0</v>
      </c>
      <c r="H25" s="104">
        <v>0</v>
      </c>
      <c r="I25" s="104">
        <v>0</v>
      </c>
      <c r="J25" s="104">
        <v>0</v>
      </c>
      <c r="K25" s="104">
        <v>0</v>
      </c>
      <c r="L25" s="104">
        <v>0</v>
      </c>
      <c r="M25" s="104">
        <v>0</v>
      </c>
      <c r="N25" s="104">
        <v>0</v>
      </c>
      <c r="O25" s="104">
        <v>0</v>
      </c>
      <c r="P25" s="104">
        <v>0</v>
      </c>
      <c r="Q25" s="104">
        <v>-1600000</v>
      </c>
      <c r="R25" s="104">
        <f t="shared" si="3"/>
        <v>-1600000</v>
      </c>
      <c r="S25" s="104">
        <v>0</v>
      </c>
      <c r="T25" s="105">
        <f t="shared" si="0"/>
        <v>-1600000</v>
      </c>
      <c r="V25" s="6"/>
      <c r="W25" s="6"/>
      <c r="X25" s="6"/>
      <c r="Y25" s="6"/>
      <c r="Z25" s="6"/>
      <c r="AA25" s="6"/>
      <c r="AB25" s="6"/>
      <c r="AC25" s="6"/>
      <c r="AD25" s="6"/>
      <c r="AE25" s="6"/>
      <c r="AF25" s="6"/>
      <c r="AG25" s="6"/>
      <c r="AH25" s="6"/>
      <c r="AO25" s="65"/>
      <c r="AP25" s="65"/>
      <c r="AQ25" s="65"/>
      <c r="AR25" s="65"/>
      <c r="AS25" s="65"/>
      <c r="AT25" s="65"/>
      <c r="AU25" s="65"/>
      <c r="AV25" s="65"/>
      <c r="AW25" s="65"/>
      <c r="AX25" s="65"/>
      <c r="AY25" s="65"/>
      <c r="AZ25" s="65"/>
      <c r="BA25" s="65"/>
      <c r="BB25" s="65"/>
      <c r="BC25" s="65"/>
      <c r="BD25" s="65"/>
    </row>
    <row r="26" spans="2:56" s="57" customFormat="1" ht="15">
      <c r="B26" s="107" t="s">
        <v>74</v>
      </c>
      <c r="C26" s="108" t="s">
        <v>516</v>
      </c>
      <c r="D26" s="90"/>
      <c r="E26" s="104">
        <v>0</v>
      </c>
      <c r="F26" s="104">
        <v>0</v>
      </c>
      <c r="G26" s="104">
        <v>0</v>
      </c>
      <c r="H26" s="104">
        <v>0</v>
      </c>
      <c r="I26" s="104">
        <v>0</v>
      </c>
      <c r="J26" s="104">
        <v>0</v>
      </c>
      <c r="K26" s="104">
        <v>0</v>
      </c>
      <c r="L26" s="104">
        <v>0</v>
      </c>
      <c r="M26" s="104">
        <v>0</v>
      </c>
      <c r="N26" s="104">
        <v>0</v>
      </c>
      <c r="O26" s="104">
        <v>4420273</v>
      </c>
      <c r="P26" s="104">
        <v>0</v>
      </c>
      <c r="Q26" s="104">
        <v>-4420273</v>
      </c>
      <c r="R26" s="104">
        <f t="shared" si="3"/>
        <v>0</v>
      </c>
      <c r="S26" s="104">
        <v>0</v>
      </c>
      <c r="T26" s="105">
        <f t="shared" si="0"/>
        <v>0</v>
      </c>
      <c r="V26" s="6"/>
      <c r="W26" s="6"/>
      <c r="X26" s="6"/>
      <c r="Y26" s="6"/>
      <c r="Z26" s="6"/>
      <c r="AA26" s="6"/>
      <c r="AB26" s="6"/>
      <c r="AC26" s="6"/>
      <c r="AD26" s="6"/>
      <c r="AE26" s="6"/>
      <c r="AF26" s="6"/>
      <c r="AG26" s="6"/>
      <c r="AH26" s="6"/>
      <c r="AO26" s="65"/>
      <c r="AP26" s="65"/>
      <c r="AQ26" s="65"/>
      <c r="AR26" s="65"/>
      <c r="AS26" s="65"/>
      <c r="AT26" s="65"/>
      <c r="AU26" s="65"/>
      <c r="AV26" s="65"/>
      <c r="AW26" s="65"/>
      <c r="AX26" s="65"/>
      <c r="AY26" s="65"/>
      <c r="AZ26" s="65"/>
      <c r="BA26" s="65"/>
      <c r="BB26" s="65"/>
      <c r="BC26" s="65"/>
      <c r="BD26" s="65"/>
    </row>
    <row r="27" spans="2:56" s="57" customFormat="1" ht="15">
      <c r="B27" s="107" t="s">
        <v>75</v>
      </c>
      <c r="C27" s="108" t="s">
        <v>279</v>
      </c>
      <c r="D27" s="103"/>
      <c r="E27" s="104">
        <v>0</v>
      </c>
      <c r="F27" s="104">
        <v>0</v>
      </c>
      <c r="G27" s="104">
        <v>0</v>
      </c>
      <c r="H27" s="104">
        <v>0</v>
      </c>
      <c r="I27" s="104">
        <v>0</v>
      </c>
      <c r="J27" s="104">
        <v>0</v>
      </c>
      <c r="K27" s="104">
        <v>0</v>
      </c>
      <c r="L27" s="104">
        <v>0</v>
      </c>
      <c r="M27" s="104">
        <v>0</v>
      </c>
      <c r="N27" s="104">
        <v>0</v>
      </c>
      <c r="O27" s="104">
        <v>0</v>
      </c>
      <c r="P27" s="104">
        <v>0</v>
      </c>
      <c r="Q27" s="104">
        <v>0</v>
      </c>
      <c r="R27" s="104">
        <f t="shared" si="3"/>
        <v>0</v>
      </c>
      <c r="S27" s="104">
        <v>0</v>
      </c>
      <c r="T27" s="105">
        <f t="shared" si="0"/>
        <v>0</v>
      </c>
      <c r="V27" s="6"/>
      <c r="W27" s="6"/>
      <c r="X27" s="6"/>
      <c r="Y27" s="6"/>
      <c r="Z27" s="6"/>
      <c r="AA27" s="6"/>
      <c r="AB27" s="6"/>
      <c r="AC27" s="6"/>
      <c r="AD27" s="6"/>
      <c r="AE27" s="6"/>
      <c r="AF27" s="6"/>
      <c r="AG27" s="6"/>
      <c r="AH27" s="6"/>
      <c r="AO27" s="65"/>
      <c r="AP27" s="65"/>
      <c r="AQ27" s="65"/>
      <c r="AR27" s="65"/>
      <c r="AS27" s="65"/>
      <c r="AT27" s="65"/>
      <c r="AU27" s="65"/>
      <c r="AV27" s="65"/>
      <c r="AW27" s="65"/>
      <c r="AX27" s="65"/>
      <c r="AY27" s="65"/>
      <c r="AZ27" s="65"/>
      <c r="BA27" s="65"/>
      <c r="BB27" s="65"/>
      <c r="BC27" s="65"/>
      <c r="BD27" s="65"/>
    </row>
    <row r="28" spans="2:56" s="57" customFormat="1" ht="15.75">
      <c r="B28" s="86"/>
      <c r="C28" s="108"/>
      <c r="D28" s="103"/>
      <c r="E28" s="104"/>
      <c r="F28" s="104"/>
      <c r="G28" s="104"/>
      <c r="H28" s="104"/>
      <c r="I28" s="104"/>
      <c r="J28" s="104"/>
      <c r="K28" s="104"/>
      <c r="L28" s="104"/>
      <c r="M28" s="104"/>
      <c r="N28" s="104"/>
      <c r="O28" s="104"/>
      <c r="P28" s="104"/>
      <c r="Q28" s="104"/>
      <c r="R28" s="104"/>
      <c r="S28" s="104"/>
      <c r="T28" s="105"/>
      <c r="W28" s="6"/>
      <c r="AO28" s="65"/>
      <c r="AP28" s="65"/>
      <c r="AQ28" s="65"/>
      <c r="AR28" s="65"/>
      <c r="AS28" s="65"/>
      <c r="AT28" s="65"/>
      <c r="AU28" s="65"/>
      <c r="AV28" s="65"/>
      <c r="AW28" s="65"/>
      <c r="AX28" s="65"/>
      <c r="AY28" s="65"/>
      <c r="AZ28" s="65"/>
      <c r="BA28" s="65"/>
      <c r="BB28" s="65"/>
      <c r="BC28" s="65"/>
      <c r="BD28" s="65"/>
    </row>
    <row r="29" spans="2:56" s="57" customFormat="1" ht="15.75">
      <c r="B29" s="101"/>
      <c r="C29" s="109"/>
      <c r="D29" s="103"/>
      <c r="E29" s="104"/>
      <c r="F29" s="104"/>
      <c r="G29" s="104"/>
      <c r="H29" s="104"/>
      <c r="I29" s="104"/>
      <c r="J29" s="104"/>
      <c r="K29" s="104"/>
      <c r="L29" s="104"/>
      <c r="M29" s="104"/>
      <c r="N29" s="104"/>
      <c r="O29" s="104"/>
      <c r="P29" s="104"/>
      <c r="Q29" s="104"/>
      <c r="R29" s="104"/>
      <c r="S29" s="104"/>
      <c r="T29" s="105"/>
      <c r="W29" s="6"/>
      <c r="AO29" s="65"/>
      <c r="AP29" s="65"/>
      <c r="AQ29" s="65"/>
      <c r="AR29" s="65"/>
      <c r="AS29" s="65"/>
      <c r="AT29" s="65"/>
      <c r="AU29" s="65"/>
      <c r="AV29" s="65"/>
      <c r="AW29" s="65"/>
      <c r="AX29" s="65"/>
      <c r="AY29" s="65"/>
      <c r="AZ29" s="65"/>
      <c r="BA29" s="65"/>
      <c r="BB29" s="65"/>
      <c r="BC29" s="65"/>
      <c r="BD29" s="65"/>
    </row>
    <row r="30" spans="2:56" s="57" customFormat="1" ht="15.75">
      <c r="B30" s="110"/>
      <c r="C30" s="111" t="s">
        <v>517</v>
      </c>
      <c r="D30" s="112"/>
      <c r="E30" s="113">
        <f>SUM(E16:E24)</f>
        <v>4000000</v>
      </c>
      <c r="F30" s="113">
        <f aca="true" t="shared" si="5" ref="F30:S30">SUM(F16:F24)</f>
        <v>1700000</v>
      </c>
      <c r="G30" s="113">
        <f t="shared" si="5"/>
        <v>0</v>
      </c>
      <c r="H30" s="113">
        <f t="shared" si="5"/>
        <v>1907551</v>
      </c>
      <c r="I30" s="113">
        <f t="shared" si="5"/>
        <v>2207533</v>
      </c>
      <c r="J30" s="113">
        <f t="shared" si="5"/>
        <v>-110411</v>
      </c>
      <c r="K30" s="113">
        <f t="shared" si="5"/>
        <v>3895</v>
      </c>
      <c r="L30" s="113">
        <f t="shared" si="5"/>
        <v>2968587</v>
      </c>
      <c r="M30" s="113">
        <f t="shared" si="5"/>
        <v>-3674913</v>
      </c>
      <c r="N30" s="113">
        <f t="shared" si="5"/>
        <v>-178706</v>
      </c>
      <c r="O30" s="113">
        <f t="shared" si="5"/>
        <v>28961397</v>
      </c>
      <c r="P30" s="113">
        <f t="shared" si="5"/>
        <v>672838</v>
      </c>
      <c r="Q30" s="113">
        <f t="shared" si="5"/>
        <v>4688142</v>
      </c>
      <c r="R30" s="113">
        <f>SUM(R16:R24)</f>
        <v>43145913</v>
      </c>
      <c r="S30" s="113">
        <f t="shared" si="5"/>
        <v>137</v>
      </c>
      <c r="T30" s="114">
        <f>SUM(T16:T24)</f>
        <v>43146050</v>
      </c>
      <c r="V30" s="65"/>
      <c r="W30" s="6"/>
      <c r="X30" s="65"/>
      <c r="Y30" s="65"/>
      <c r="Z30" s="65"/>
      <c r="AA30" s="65"/>
      <c r="AB30" s="65"/>
      <c r="AC30" s="65"/>
      <c r="AD30" s="65"/>
      <c r="AE30" s="65"/>
      <c r="AF30" s="65"/>
      <c r="AG30" s="65"/>
      <c r="AH30" s="65"/>
      <c r="AO30" s="65"/>
      <c r="AP30" s="65"/>
      <c r="AQ30" s="65"/>
      <c r="AR30" s="65"/>
      <c r="AS30" s="65"/>
      <c r="AT30" s="65"/>
      <c r="AU30" s="65"/>
      <c r="AV30" s="65"/>
      <c r="AW30" s="65"/>
      <c r="AX30" s="65"/>
      <c r="AY30" s="65"/>
      <c r="AZ30" s="65"/>
      <c r="BA30" s="65"/>
      <c r="BB30" s="65"/>
      <c r="BC30" s="65"/>
      <c r="BD30" s="65"/>
    </row>
    <row r="31" spans="2:23" s="57" customFormat="1" ht="15.75">
      <c r="B31" s="86"/>
      <c r="C31" s="115"/>
      <c r="D31" s="100"/>
      <c r="E31" s="116"/>
      <c r="F31" s="116"/>
      <c r="G31" s="116"/>
      <c r="H31" s="116"/>
      <c r="I31" s="116"/>
      <c r="J31" s="116"/>
      <c r="K31" s="116"/>
      <c r="L31" s="116"/>
      <c r="M31" s="116"/>
      <c r="N31" s="116"/>
      <c r="O31" s="116"/>
      <c r="P31" s="116"/>
      <c r="Q31" s="116"/>
      <c r="R31" s="116"/>
      <c r="S31" s="116"/>
      <c r="T31" s="116"/>
      <c r="U31" s="116"/>
      <c r="W31" s="6"/>
    </row>
    <row r="32" spans="2:34" s="57" customFormat="1" ht="15">
      <c r="B32" s="11"/>
      <c r="C32" s="11"/>
      <c r="D32" s="11"/>
      <c r="E32" s="117"/>
      <c r="F32" s="117"/>
      <c r="G32" s="117"/>
      <c r="H32" s="117"/>
      <c r="I32" s="117"/>
      <c r="J32" s="117"/>
      <c r="K32" s="117"/>
      <c r="L32" s="117"/>
      <c r="M32" s="117"/>
      <c r="N32" s="117"/>
      <c r="O32" s="117"/>
      <c r="P32" s="117"/>
      <c r="Q32" s="117"/>
      <c r="R32" s="117"/>
      <c r="S32" s="117"/>
      <c r="T32" s="117"/>
      <c r="U32" s="117"/>
      <c r="V32" s="65"/>
      <c r="W32" s="6"/>
      <c r="X32" s="65"/>
      <c r="Y32" s="65"/>
      <c r="Z32" s="65"/>
      <c r="AA32" s="65"/>
      <c r="AB32" s="65"/>
      <c r="AC32" s="65"/>
      <c r="AD32" s="65"/>
      <c r="AE32" s="65"/>
      <c r="AF32" s="65"/>
      <c r="AG32" s="65"/>
      <c r="AH32" s="65"/>
    </row>
    <row r="33" spans="12:34" s="57" customFormat="1" ht="15">
      <c r="L33" s="104"/>
      <c r="V33" s="65"/>
      <c r="W33" s="65"/>
      <c r="X33" s="65"/>
      <c r="Y33" s="65"/>
      <c r="Z33" s="65"/>
      <c r="AA33" s="65"/>
      <c r="AB33" s="65"/>
      <c r="AC33" s="65"/>
      <c r="AD33" s="65"/>
      <c r="AE33" s="65"/>
      <c r="AF33" s="65"/>
      <c r="AG33" s="65"/>
      <c r="AH33" s="65"/>
    </row>
    <row r="34" spans="5:34" s="57" customFormat="1" ht="15">
      <c r="E34" s="65"/>
      <c r="F34" s="65"/>
      <c r="G34" s="65"/>
      <c r="H34" s="65"/>
      <c r="I34" s="65"/>
      <c r="J34" s="65"/>
      <c r="K34" s="65"/>
      <c r="L34" s="65"/>
      <c r="M34" s="65"/>
      <c r="N34" s="65"/>
      <c r="O34" s="65"/>
      <c r="P34" s="65"/>
      <c r="Q34" s="65"/>
      <c r="R34" s="65"/>
      <c r="S34" s="65"/>
      <c r="T34" s="65"/>
      <c r="V34" s="65"/>
      <c r="W34" s="65"/>
      <c r="X34" s="65"/>
      <c r="Y34" s="65"/>
      <c r="Z34" s="65"/>
      <c r="AA34" s="65"/>
      <c r="AB34" s="65"/>
      <c r="AC34" s="65"/>
      <c r="AD34" s="65"/>
      <c r="AE34" s="65"/>
      <c r="AF34" s="65"/>
      <c r="AG34" s="65"/>
      <c r="AH34" s="65"/>
    </row>
    <row r="35" spans="5:34" s="57" customFormat="1" ht="15">
      <c r="E35" s="65"/>
      <c r="F35" s="65"/>
      <c r="G35" s="65"/>
      <c r="H35" s="65"/>
      <c r="I35" s="65"/>
      <c r="J35" s="65"/>
      <c r="K35" s="65"/>
      <c r="L35" s="65"/>
      <c r="M35" s="65"/>
      <c r="N35" s="65"/>
      <c r="O35" s="65"/>
      <c r="P35" s="65"/>
      <c r="Q35" s="65"/>
      <c r="R35" s="65"/>
      <c r="S35" s="65"/>
      <c r="T35" s="65"/>
      <c r="V35" s="65"/>
      <c r="W35" s="65"/>
      <c r="X35" s="65"/>
      <c r="Y35" s="65"/>
      <c r="Z35" s="65"/>
      <c r="AA35" s="65"/>
      <c r="AB35" s="65"/>
      <c r="AC35" s="65"/>
      <c r="AD35" s="65"/>
      <c r="AE35" s="65"/>
      <c r="AF35" s="65"/>
      <c r="AG35" s="65"/>
      <c r="AH35" s="65"/>
    </row>
    <row r="36" spans="5:34" s="57" customFormat="1" ht="15">
      <c r="E36" s="65"/>
      <c r="F36" s="65"/>
      <c r="G36" s="65"/>
      <c r="H36" s="65"/>
      <c r="I36" s="65"/>
      <c r="J36" s="65"/>
      <c r="K36" s="65"/>
      <c r="L36" s="65"/>
      <c r="M36" s="65"/>
      <c r="N36" s="65"/>
      <c r="O36" s="65"/>
      <c r="P36" s="65"/>
      <c r="Q36" s="65"/>
      <c r="R36" s="65"/>
      <c r="S36" s="65"/>
      <c r="T36" s="65"/>
      <c r="V36" s="65"/>
      <c r="W36" s="65"/>
      <c r="X36" s="65"/>
      <c r="Y36" s="65"/>
      <c r="Z36" s="65"/>
      <c r="AA36" s="65"/>
      <c r="AB36" s="65"/>
      <c r="AC36" s="65"/>
      <c r="AD36" s="65"/>
      <c r="AE36" s="65"/>
      <c r="AF36" s="65"/>
      <c r="AG36" s="65"/>
      <c r="AH36" s="65"/>
    </row>
    <row r="37" spans="22:34" s="57" customFormat="1" ht="15">
      <c r="V37" s="65"/>
      <c r="W37" s="65"/>
      <c r="X37" s="65"/>
      <c r="Y37" s="65"/>
      <c r="Z37" s="65"/>
      <c r="AA37" s="65"/>
      <c r="AB37" s="65"/>
      <c r="AC37" s="65"/>
      <c r="AD37" s="65"/>
      <c r="AE37" s="65"/>
      <c r="AF37" s="65"/>
      <c r="AG37" s="65"/>
      <c r="AH37" s="65"/>
    </row>
    <row r="38" spans="2:34" s="57" customFormat="1" ht="15">
      <c r="B38" s="89"/>
      <c r="V38" s="65"/>
      <c r="W38" s="65"/>
      <c r="X38" s="65"/>
      <c r="Y38" s="65"/>
      <c r="Z38" s="65"/>
      <c r="AA38" s="65"/>
      <c r="AB38" s="65"/>
      <c r="AC38" s="65"/>
      <c r="AD38" s="65"/>
      <c r="AE38" s="65"/>
      <c r="AF38" s="65"/>
      <c r="AG38" s="65"/>
      <c r="AH38" s="65"/>
    </row>
    <row r="39" spans="2:17" s="57" customFormat="1" ht="29.25" customHeight="1">
      <c r="B39" s="200" t="s">
        <v>518</v>
      </c>
      <c r="C39" s="200"/>
      <c r="D39" s="200"/>
      <c r="E39" s="200"/>
      <c r="F39" s="200"/>
      <c r="G39" s="200"/>
      <c r="H39" s="200"/>
      <c r="I39" s="200"/>
      <c r="J39" s="200"/>
      <c r="K39" s="200"/>
      <c r="L39" s="200"/>
      <c r="M39" s="200"/>
      <c r="N39" s="200"/>
      <c r="O39" s="200"/>
      <c r="P39" s="200"/>
      <c r="Q39" s="200"/>
    </row>
    <row r="40" spans="3:34" ht="18">
      <c r="C40" s="57"/>
      <c r="D40" s="57"/>
      <c r="E40" s="57"/>
      <c r="F40" s="57"/>
      <c r="G40" s="57"/>
      <c r="H40" s="57"/>
      <c r="J40" s="57"/>
      <c r="K40" s="57"/>
      <c r="L40" s="57"/>
      <c r="M40" s="57"/>
      <c r="O40" s="57"/>
      <c r="P40" s="57"/>
      <c r="Q40" s="57"/>
      <c r="R40" s="57"/>
      <c r="S40" s="57"/>
      <c r="T40" s="57"/>
      <c r="V40" s="65"/>
      <c r="W40" s="65"/>
      <c r="X40" s="65"/>
      <c r="Y40" s="65"/>
      <c r="Z40" s="65"/>
      <c r="AA40" s="65"/>
      <c r="AB40" s="65"/>
      <c r="AC40" s="65"/>
      <c r="AD40" s="65"/>
      <c r="AE40" s="65"/>
      <c r="AF40" s="65"/>
      <c r="AG40" s="65"/>
      <c r="AH40" s="65"/>
    </row>
    <row r="41" spans="22:34" ht="18">
      <c r="V41" s="65"/>
      <c r="W41" s="65"/>
      <c r="X41" s="65"/>
      <c r="Y41" s="65"/>
      <c r="Z41" s="65"/>
      <c r="AA41" s="65"/>
      <c r="AB41" s="65"/>
      <c r="AC41" s="65"/>
      <c r="AD41" s="65"/>
      <c r="AE41" s="65"/>
      <c r="AF41" s="65"/>
      <c r="AG41" s="65"/>
      <c r="AH41" s="65"/>
    </row>
    <row r="42" spans="22:34" ht="18">
      <c r="V42" s="65"/>
      <c r="W42" s="65"/>
      <c r="X42" s="65"/>
      <c r="Y42" s="65"/>
      <c r="Z42" s="65"/>
      <c r="AA42" s="65"/>
      <c r="AB42" s="65"/>
      <c r="AC42" s="65"/>
      <c r="AD42" s="65"/>
      <c r="AE42" s="65"/>
      <c r="AF42" s="65"/>
      <c r="AG42" s="65"/>
      <c r="AH42" s="65"/>
    </row>
    <row r="43" spans="22:34" ht="18">
      <c r="V43" s="65"/>
      <c r="W43" s="65"/>
      <c r="X43" s="65"/>
      <c r="Y43" s="65"/>
      <c r="Z43" s="65"/>
      <c r="AA43" s="65"/>
      <c r="AB43" s="65"/>
      <c r="AC43" s="65"/>
      <c r="AD43" s="65"/>
      <c r="AE43" s="65"/>
      <c r="AF43" s="65"/>
      <c r="AG43" s="65"/>
      <c r="AH43" s="65"/>
    </row>
  </sheetData>
  <sheetProtection password="CC05" sheet="1"/>
  <mergeCells count="3">
    <mergeCell ref="I4:K4"/>
    <mergeCell ref="L4:N4"/>
    <mergeCell ref="B39:Q39"/>
  </mergeCells>
  <printOptions horizontalCentered="1"/>
  <pageMargins left="0.5905511811023623" right="0.2755905511811024" top="0.7480314960629921" bottom="0.5905511811023623" header="0.5118110236220472" footer="0.3937007874015748"/>
  <pageSetup fitToHeight="1" fitToWidth="1" horizontalDpi="600" verticalDpi="600" orientation="landscape" paperSize="9" scale="31" r:id="rId1"/>
  <headerFooter differentOddEven="1" alignWithMargins="0">
    <oddFooter>&amp;L &amp;C&amp;"DINPro-Medium,Regular"&amp;20 9</oddFooter>
    <evenHeader>&amp;C&amp;"DINPro-Medium,Bold"&amp;14SECTION TWO 
CONSOLIDATED FINANCIAL STATEMENTS</evenHeader>
    <evenFooter>&amp;L?&amp;C&amp;"DINPro-Medium,Regular"&amp;14 3</evenFooter>
    <firstFooter>&amp;L?</firstFooter>
  </headerFooter>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N85"/>
  <sheetViews>
    <sheetView view="pageBreakPreview" zoomScale="60" zoomScaleNormal="75" zoomScalePageLayoutView="0" workbookViewId="0" topLeftCell="A1">
      <pane xSplit="3" ySplit="7" topLeftCell="D8" activePane="bottomRight" state="frozen"/>
      <selection pane="topLeft" activeCell="F77" sqref="A1:IV16384"/>
      <selection pane="topRight" activeCell="F77" sqref="A1:IV16384"/>
      <selection pane="bottomLeft" activeCell="F77" sqref="A1:IV16384"/>
      <selection pane="bottomRight" activeCell="E14" sqref="E14"/>
    </sheetView>
  </sheetViews>
  <sheetFormatPr defaultColWidth="9.140625" defaultRowHeight="12.75"/>
  <cols>
    <col min="1" max="1" width="1.421875" style="78" customWidth="1"/>
    <col min="2" max="2" width="9.140625" style="78" customWidth="1"/>
    <col min="3" max="3" width="99.421875" style="78" customWidth="1"/>
    <col min="4" max="4" width="19.00390625" style="79" customWidth="1"/>
    <col min="5" max="5" width="25.00390625" style="57" customWidth="1"/>
    <col min="6" max="6" width="18.57421875" style="78" customWidth="1"/>
    <col min="7" max="7" width="3.57421875" style="78" customWidth="1"/>
    <col min="8" max="9" width="9.140625" style="78" customWidth="1"/>
    <col min="10" max="10" width="10.8515625" style="78" bestFit="1" customWidth="1"/>
    <col min="11" max="16384" width="9.140625" style="78" customWidth="1"/>
  </cols>
  <sheetData>
    <row r="1" spans="1:5" s="42" customFormat="1" ht="18.75" customHeight="1">
      <c r="A1" s="41"/>
      <c r="C1" s="41"/>
      <c r="D1" s="43"/>
      <c r="E1" s="41"/>
    </row>
    <row r="2" spans="2:5" s="44" customFormat="1" ht="18.75" customHeight="1">
      <c r="B2" s="45" t="s">
        <v>0</v>
      </c>
      <c r="C2" s="46"/>
      <c r="D2" s="47"/>
      <c r="E2" s="46"/>
    </row>
    <row r="3" spans="2:4" s="44" customFormat="1" ht="18.75" customHeight="1">
      <c r="B3" s="48" t="s">
        <v>588</v>
      </c>
      <c r="D3" s="49"/>
    </row>
    <row r="4" spans="2:4" s="44" customFormat="1" ht="18.75" customHeight="1">
      <c r="B4" s="50" t="s">
        <v>491</v>
      </c>
      <c r="D4" s="49"/>
    </row>
    <row r="5" spans="1:5" s="42" customFormat="1" ht="18.75" customHeight="1">
      <c r="A5" s="41"/>
      <c r="C5" s="41"/>
      <c r="D5" s="51"/>
      <c r="E5" s="52"/>
    </row>
    <row r="6" spans="2:6" s="43" customFormat="1" ht="18.75" customHeight="1">
      <c r="B6" s="53"/>
      <c r="C6" s="53"/>
      <c r="D6" s="43" t="s">
        <v>238</v>
      </c>
      <c r="E6" s="54" t="s">
        <v>240</v>
      </c>
      <c r="F6" s="43" t="s">
        <v>241</v>
      </c>
    </row>
    <row r="7" spans="2:6" s="43" customFormat="1" ht="18.75" customHeight="1">
      <c r="B7" s="55"/>
      <c r="C7" s="55"/>
      <c r="D7" s="55" t="s">
        <v>239</v>
      </c>
      <c r="E7" s="56" t="s">
        <v>589</v>
      </c>
      <c r="F7" s="56" t="s">
        <v>590</v>
      </c>
    </row>
    <row r="8" s="57" customFormat="1" ht="18.75" customHeight="1">
      <c r="D8" s="58"/>
    </row>
    <row r="9" spans="2:5" s="57" customFormat="1" ht="15.75">
      <c r="B9" s="59" t="s">
        <v>77</v>
      </c>
      <c r="C9" s="59" t="s">
        <v>519</v>
      </c>
      <c r="D9" s="60"/>
      <c r="E9" s="61"/>
    </row>
    <row r="10" spans="2:7" s="57" customFormat="1" ht="12.75" customHeight="1">
      <c r="B10" s="59"/>
      <c r="C10" s="59"/>
      <c r="D10" s="60"/>
      <c r="E10" s="61"/>
      <c r="G10" s="62"/>
    </row>
    <row r="11" spans="2:14" s="57" customFormat="1" ht="15.75">
      <c r="B11" s="63" t="s">
        <v>2</v>
      </c>
      <c r="C11" s="57" t="s">
        <v>520</v>
      </c>
      <c r="D11" s="60"/>
      <c r="E11" s="64">
        <f>SUM(E13:E21)</f>
        <v>11011841</v>
      </c>
      <c r="F11" s="64">
        <f>SUM(F13:F21)</f>
        <v>8069198</v>
      </c>
      <c r="G11" s="62"/>
      <c r="J11" s="65"/>
      <c r="K11" s="65"/>
      <c r="L11" s="65"/>
      <c r="M11" s="65"/>
      <c r="N11" s="59"/>
    </row>
    <row r="12" spans="4:14" s="57" customFormat="1" ht="12.75" customHeight="1">
      <c r="D12" s="60"/>
      <c r="E12" s="61"/>
      <c r="F12" s="66"/>
      <c r="G12" s="62"/>
      <c r="J12" s="65"/>
      <c r="K12" s="65"/>
      <c r="L12" s="65"/>
      <c r="M12" s="65"/>
      <c r="N12" s="59"/>
    </row>
    <row r="13" spans="2:13" s="57" customFormat="1" ht="15">
      <c r="B13" s="63" t="s">
        <v>37</v>
      </c>
      <c r="C13" s="57" t="s">
        <v>521</v>
      </c>
      <c r="D13" s="60"/>
      <c r="E13" s="61">
        <v>23823516</v>
      </c>
      <c r="F13" s="61">
        <v>21777725</v>
      </c>
      <c r="G13" s="62"/>
      <c r="J13" s="65"/>
      <c r="K13" s="65"/>
      <c r="L13" s="65"/>
      <c r="M13" s="65"/>
    </row>
    <row r="14" spans="2:13" s="57" customFormat="1" ht="15">
      <c r="B14" s="63" t="s">
        <v>38</v>
      </c>
      <c r="C14" s="57" t="s">
        <v>522</v>
      </c>
      <c r="D14" s="60"/>
      <c r="E14" s="61">
        <v>-15974546</v>
      </c>
      <c r="F14" s="61">
        <v>-12829471</v>
      </c>
      <c r="G14" s="62"/>
      <c r="J14" s="65"/>
      <c r="K14" s="65"/>
      <c r="L14" s="65"/>
      <c r="M14" s="65"/>
    </row>
    <row r="15" spans="2:13" s="57" customFormat="1" ht="15">
      <c r="B15" s="63" t="s">
        <v>39</v>
      </c>
      <c r="C15" s="57" t="s">
        <v>523</v>
      </c>
      <c r="D15" s="60"/>
      <c r="E15" s="61">
        <v>3419</v>
      </c>
      <c r="F15" s="61">
        <v>3382</v>
      </c>
      <c r="G15" s="62"/>
      <c r="J15" s="65"/>
      <c r="K15" s="65"/>
      <c r="L15" s="65"/>
      <c r="M15" s="65"/>
    </row>
    <row r="16" spans="2:13" s="57" customFormat="1" ht="15">
      <c r="B16" s="63" t="s">
        <v>40</v>
      </c>
      <c r="C16" s="57" t="s">
        <v>524</v>
      </c>
      <c r="D16" s="60"/>
      <c r="E16" s="61">
        <v>4630959</v>
      </c>
      <c r="F16" s="61">
        <v>3427667</v>
      </c>
      <c r="G16" s="62"/>
      <c r="J16" s="65"/>
      <c r="K16" s="65"/>
      <c r="L16" s="65"/>
      <c r="M16" s="65"/>
    </row>
    <row r="17" spans="2:13" s="57" customFormat="1" ht="15">
      <c r="B17" s="63" t="s">
        <v>78</v>
      </c>
      <c r="C17" s="57" t="s">
        <v>525</v>
      </c>
      <c r="D17" s="60"/>
      <c r="E17" s="61">
        <v>1632341</v>
      </c>
      <c r="F17" s="61">
        <v>-569927</v>
      </c>
      <c r="G17" s="62"/>
      <c r="J17" s="65"/>
      <c r="K17" s="65"/>
      <c r="L17" s="65"/>
      <c r="M17" s="65"/>
    </row>
    <row r="18" spans="2:13" s="57" customFormat="1" ht="15">
      <c r="B18" s="63" t="s">
        <v>79</v>
      </c>
      <c r="C18" s="57" t="s">
        <v>526</v>
      </c>
      <c r="D18" s="60"/>
      <c r="E18" s="61">
        <v>1237908</v>
      </c>
      <c r="F18" s="61">
        <v>1262866</v>
      </c>
      <c r="G18" s="62"/>
      <c r="J18" s="65"/>
      <c r="K18" s="65"/>
      <c r="L18" s="65"/>
      <c r="M18" s="65"/>
    </row>
    <row r="19" spans="2:13" s="57" customFormat="1" ht="15">
      <c r="B19" s="63" t="s">
        <v>80</v>
      </c>
      <c r="C19" s="57" t="s">
        <v>573</v>
      </c>
      <c r="D19" s="60"/>
      <c r="E19" s="61">
        <v>-2227735</v>
      </c>
      <c r="F19" s="61">
        <v>-1809380</v>
      </c>
      <c r="G19" s="62"/>
      <c r="J19" s="65"/>
      <c r="K19" s="65"/>
      <c r="L19" s="65"/>
      <c r="M19" s="65"/>
    </row>
    <row r="20" spans="2:13" s="57" customFormat="1" ht="15">
      <c r="B20" s="63" t="s">
        <v>81</v>
      </c>
      <c r="C20" s="57" t="s">
        <v>527</v>
      </c>
      <c r="D20" s="60"/>
      <c r="E20" s="61">
        <v>-170275</v>
      </c>
      <c r="F20" s="61">
        <v>-139991</v>
      </c>
      <c r="G20" s="62"/>
      <c r="J20" s="65"/>
      <c r="K20" s="65"/>
      <c r="L20" s="65"/>
      <c r="M20" s="65"/>
    </row>
    <row r="21" spans="2:13" s="57" customFormat="1" ht="15.75">
      <c r="B21" s="63" t="s">
        <v>82</v>
      </c>
      <c r="C21" s="57" t="s">
        <v>279</v>
      </c>
      <c r="D21" s="27"/>
      <c r="E21" s="61">
        <v>-1943746</v>
      </c>
      <c r="F21" s="61">
        <v>-3053673</v>
      </c>
      <c r="G21" s="62"/>
      <c r="J21" s="65"/>
      <c r="K21" s="65"/>
      <c r="L21" s="65"/>
      <c r="M21" s="65"/>
    </row>
    <row r="22" spans="4:13" s="57" customFormat="1" ht="12.75" customHeight="1">
      <c r="D22" s="60"/>
      <c r="E22" s="61"/>
      <c r="F22" s="66"/>
      <c r="G22" s="62"/>
      <c r="J22" s="65"/>
      <c r="K22" s="65"/>
      <c r="L22" s="65"/>
      <c r="M22" s="65"/>
    </row>
    <row r="23" spans="2:13" s="57" customFormat="1" ht="15">
      <c r="B23" s="63" t="s">
        <v>3</v>
      </c>
      <c r="C23" s="57" t="s">
        <v>528</v>
      </c>
      <c r="D23" s="60"/>
      <c r="E23" s="61">
        <f>SUM(E25:E34)</f>
        <v>4188278</v>
      </c>
      <c r="F23" s="61">
        <f>SUM(F25:F34)</f>
        <v>16697028</v>
      </c>
      <c r="G23" s="62"/>
      <c r="J23" s="65"/>
      <c r="K23" s="65"/>
      <c r="L23" s="65"/>
      <c r="M23" s="65"/>
    </row>
    <row r="24" spans="4:13" s="57" customFormat="1" ht="12.75" customHeight="1">
      <c r="D24" s="60"/>
      <c r="E24" s="61"/>
      <c r="F24" s="61"/>
      <c r="G24" s="62"/>
      <c r="J24" s="65"/>
      <c r="K24" s="65"/>
      <c r="L24" s="65"/>
      <c r="M24" s="65"/>
    </row>
    <row r="25" spans="2:13" s="57" customFormat="1" ht="15">
      <c r="B25" s="63" t="s">
        <v>83</v>
      </c>
      <c r="C25" s="57" t="s">
        <v>529</v>
      </c>
      <c r="D25" s="60"/>
      <c r="E25" s="61">
        <v>-255936</v>
      </c>
      <c r="F25" s="61">
        <v>-170921</v>
      </c>
      <c r="G25" s="62"/>
      <c r="J25" s="65"/>
      <c r="K25" s="65"/>
      <c r="L25" s="65"/>
      <c r="M25" s="65"/>
    </row>
    <row r="26" spans="2:13" s="57" customFormat="1" ht="15">
      <c r="B26" s="63" t="s">
        <v>84</v>
      </c>
      <c r="C26" s="57" t="s">
        <v>530</v>
      </c>
      <c r="D26" s="60"/>
      <c r="E26" s="61">
        <v>1875403</v>
      </c>
      <c r="F26" s="61">
        <v>-1299501</v>
      </c>
      <c r="G26" s="62"/>
      <c r="J26" s="65"/>
      <c r="K26" s="65"/>
      <c r="L26" s="65"/>
      <c r="M26" s="65"/>
    </row>
    <row r="27" spans="2:13" s="57" customFormat="1" ht="15">
      <c r="B27" s="63" t="s">
        <v>85</v>
      </c>
      <c r="C27" s="57" t="s">
        <v>531</v>
      </c>
      <c r="D27" s="60"/>
      <c r="E27" s="61">
        <v>-5866758</v>
      </c>
      <c r="F27" s="61">
        <v>-27233538</v>
      </c>
      <c r="G27" s="62"/>
      <c r="J27" s="65"/>
      <c r="K27" s="65"/>
      <c r="L27" s="65"/>
      <c r="M27" s="65"/>
    </row>
    <row r="28" spans="2:13" s="57" customFormat="1" ht="15">
      <c r="B28" s="63" t="s">
        <v>86</v>
      </c>
      <c r="C28" s="57" t="s">
        <v>532</v>
      </c>
      <c r="D28" s="60"/>
      <c r="E28" s="61">
        <v>-2012324</v>
      </c>
      <c r="F28" s="61">
        <v>-27626779</v>
      </c>
      <c r="G28" s="62"/>
      <c r="J28" s="65"/>
      <c r="K28" s="65"/>
      <c r="L28" s="65"/>
      <c r="M28" s="65"/>
    </row>
    <row r="29" spans="2:13" s="57" customFormat="1" ht="15">
      <c r="B29" s="63" t="s">
        <v>87</v>
      </c>
      <c r="C29" s="57" t="s">
        <v>533</v>
      </c>
      <c r="D29" s="60"/>
      <c r="E29" s="61">
        <v>-1412098</v>
      </c>
      <c r="F29" s="61">
        <v>-5640663</v>
      </c>
      <c r="G29" s="62"/>
      <c r="J29" s="65"/>
      <c r="K29" s="65"/>
      <c r="L29" s="65"/>
      <c r="M29" s="65"/>
    </row>
    <row r="30" spans="2:13" s="57" customFormat="1" ht="15">
      <c r="B30" s="63" t="s">
        <v>88</v>
      </c>
      <c r="C30" s="57" t="s">
        <v>534</v>
      </c>
      <c r="D30" s="60"/>
      <c r="E30" s="61">
        <v>28907488</v>
      </c>
      <c r="F30" s="61">
        <v>48570411</v>
      </c>
      <c r="G30" s="62"/>
      <c r="J30" s="65"/>
      <c r="K30" s="65"/>
      <c r="L30" s="65"/>
      <c r="M30" s="65"/>
    </row>
    <row r="31" spans="2:13" s="57" customFormat="1" ht="15">
      <c r="B31" s="63" t="s">
        <v>89</v>
      </c>
      <c r="C31" s="57" t="s">
        <v>535</v>
      </c>
      <c r="D31" s="60"/>
      <c r="E31" s="61">
        <v>0</v>
      </c>
      <c r="F31" s="61">
        <v>0</v>
      </c>
      <c r="G31" s="62"/>
      <c r="J31" s="65"/>
      <c r="K31" s="65"/>
      <c r="L31" s="65"/>
      <c r="M31" s="65"/>
    </row>
    <row r="32" spans="2:13" s="57" customFormat="1" ht="15">
      <c r="B32" s="63" t="s">
        <v>90</v>
      </c>
      <c r="C32" s="57" t="s">
        <v>536</v>
      </c>
      <c r="D32" s="60"/>
      <c r="E32" s="61">
        <v>-8754686</v>
      </c>
      <c r="F32" s="61">
        <v>19593230</v>
      </c>
      <c r="G32" s="62"/>
      <c r="J32" s="65"/>
      <c r="K32" s="65"/>
      <c r="L32" s="65"/>
      <c r="M32" s="65"/>
    </row>
    <row r="33" spans="2:13" s="57" customFormat="1" ht="15">
      <c r="B33" s="63" t="s">
        <v>91</v>
      </c>
      <c r="C33" s="57" t="s">
        <v>537</v>
      </c>
      <c r="D33" s="60"/>
      <c r="E33" s="61">
        <v>0</v>
      </c>
      <c r="F33" s="61">
        <v>0</v>
      </c>
      <c r="G33" s="62"/>
      <c r="J33" s="65"/>
      <c r="K33" s="65"/>
      <c r="L33" s="65"/>
      <c r="M33" s="65"/>
    </row>
    <row r="34" spans="2:13" s="57" customFormat="1" ht="15.75">
      <c r="B34" s="63" t="s">
        <v>134</v>
      </c>
      <c r="C34" s="57" t="s">
        <v>538</v>
      </c>
      <c r="D34" s="27"/>
      <c r="E34" s="61">
        <v>-8292811</v>
      </c>
      <c r="F34" s="61">
        <v>10504789</v>
      </c>
      <c r="G34" s="62"/>
      <c r="J34" s="65"/>
      <c r="K34" s="65"/>
      <c r="L34" s="65"/>
      <c r="M34" s="65"/>
    </row>
    <row r="35" spans="2:13" s="57" customFormat="1" ht="12.75" customHeight="1">
      <c r="B35" s="59"/>
      <c r="D35" s="60"/>
      <c r="E35" s="65"/>
      <c r="F35" s="61"/>
      <c r="G35" s="62"/>
      <c r="J35" s="65"/>
      <c r="K35" s="65"/>
      <c r="L35" s="65"/>
      <c r="M35" s="65"/>
    </row>
    <row r="36" spans="2:13" s="57" customFormat="1" ht="15">
      <c r="B36" s="63" t="s">
        <v>1</v>
      </c>
      <c r="C36" s="57" t="s">
        <v>539</v>
      </c>
      <c r="D36" s="60"/>
      <c r="E36" s="61">
        <f>E11+E23</f>
        <v>15200119</v>
      </c>
      <c r="F36" s="61">
        <f>F11+F23</f>
        <v>24766226</v>
      </c>
      <c r="G36" s="62"/>
      <c r="J36" s="65"/>
      <c r="K36" s="65"/>
      <c r="L36" s="65"/>
      <c r="M36" s="65"/>
    </row>
    <row r="37" spans="2:13" s="57" customFormat="1" ht="12.75" customHeight="1">
      <c r="B37" s="59"/>
      <c r="D37" s="60"/>
      <c r="E37" s="65"/>
      <c r="F37" s="61"/>
      <c r="G37" s="62"/>
      <c r="J37" s="65"/>
      <c r="K37" s="65"/>
      <c r="L37" s="65"/>
      <c r="M37" s="65"/>
    </row>
    <row r="38" spans="2:13" s="57" customFormat="1" ht="15.75">
      <c r="B38" s="59" t="s">
        <v>92</v>
      </c>
      <c r="C38" s="59" t="s">
        <v>540</v>
      </c>
      <c r="D38" s="60"/>
      <c r="E38" s="65"/>
      <c r="F38" s="61"/>
      <c r="G38" s="62"/>
      <c r="J38" s="65"/>
      <c r="K38" s="65"/>
      <c r="L38" s="65"/>
      <c r="M38" s="65"/>
    </row>
    <row r="39" spans="4:13" s="57" customFormat="1" ht="12.75" customHeight="1">
      <c r="D39" s="60"/>
      <c r="E39" s="65"/>
      <c r="F39" s="61"/>
      <c r="G39" s="62"/>
      <c r="J39" s="65"/>
      <c r="K39" s="65"/>
      <c r="L39" s="65"/>
      <c r="M39" s="65"/>
    </row>
    <row r="40" spans="2:14" s="57" customFormat="1" ht="15.75">
      <c r="B40" s="63" t="s">
        <v>5</v>
      </c>
      <c r="C40" s="57" t="s">
        <v>541</v>
      </c>
      <c r="D40" s="60"/>
      <c r="E40" s="61">
        <f>+SUM(E42:E50)</f>
        <v>-18122150</v>
      </c>
      <c r="F40" s="61">
        <f>+SUM(F42:F50)</f>
        <v>2704250</v>
      </c>
      <c r="G40" s="62"/>
      <c r="J40" s="65"/>
      <c r="K40" s="65"/>
      <c r="L40" s="65"/>
      <c r="M40" s="65"/>
      <c r="N40" s="59"/>
    </row>
    <row r="41" spans="4:13" s="57" customFormat="1" ht="12.75" customHeight="1">
      <c r="D41" s="60"/>
      <c r="E41" s="65"/>
      <c r="F41" s="61"/>
      <c r="G41" s="62"/>
      <c r="J41" s="65"/>
      <c r="K41" s="65"/>
      <c r="L41" s="65"/>
      <c r="M41" s="65"/>
    </row>
    <row r="42" spans="2:13" s="57" customFormat="1" ht="15">
      <c r="B42" s="63" t="s">
        <v>6</v>
      </c>
      <c r="C42" s="57" t="s">
        <v>542</v>
      </c>
      <c r="D42" s="60"/>
      <c r="E42" s="64">
        <v>0</v>
      </c>
      <c r="F42" s="61">
        <v>0</v>
      </c>
      <c r="G42" s="62"/>
      <c r="J42" s="65"/>
      <c r="K42" s="65"/>
      <c r="L42" s="65"/>
      <c r="M42" s="65"/>
    </row>
    <row r="43" spans="2:13" s="57" customFormat="1" ht="15">
      <c r="B43" s="63" t="s">
        <v>10</v>
      </c>
      <c r="C43" s="57" t="s">
        <v>543</v>
      </c>
      <c r="D43" s="60"/>
      <c r="E43" s="61">
        <v>0</v>
      </c>
      <c r="F43" s="61">
        <v>0</v>
      </c>
      <c r="G43" s="62"/>
      <c r="J43" s="65"/>
      <c r="K43" s="65"/>
      <c r="L43" s="65"/>
      <c r="M43" s="65"/>
    </row>
    <row r="44" spans="2:13" s="57" customFormat="1" ht="15">
      <c r="B44" s="63" t="s">
        <v>11</v>
      </c>
      <c r="C44" s="57" t="s">
        <v>544</v>
      </c>
      <c r="D44" s="60"/>
      <c r="E44" s="61">
        <v>-783616</v>
      </c>
      <c r="F44" s="61">
        <v>-570333</v>
      </c>
      <c r="G44" s="62"/>
      <c r="J44" s="65"/>
      <c r="K44" s="65"/>
      <c r="L44" s="65"/>
      <c r="M44" s="65"/>
    </row>
    <row r="45" spans="2:13" s="57" customFormat="1" ht="15">
      <c r="B45" s="63" t="s">
        <v>44</v>
      </c>
      <c r="C45" s="57" t="s">
        <v>545</v>
      </c>
      <c r="D45" s="60"/>
      <c r="E45" s="61">
        <v>11906</v>
      </c>
      <c r="F45" s="61">
        <v>4618</v>
      </c>
      <c r="G45" s="62"/>
      <c r="J45" s="65"/>
      <c r="K45" s="65"/>
      <c r="L45" s="65"/>
      <c r="M45" s="65"/>
    </row>
    <row r="46" spans="2:13" s="57" customFormat="1" ht="15">
      <c r="B46" s="63" t="s">
        <v>45</v>
      </c>
      <c r="C46" s="57" t="s">
        <v>546</v>
      </c>
      <c r="D46" s="60"/>
      <c r="E46" s="61">
        <v>-26107339</v>
      </c>
      <c r="F46" s="61">
        <v>-12923451</v>
      </c>
      <c r="G46" s="62"/>
      <c r="J46" s="65"/>
      <c r="K46" s="65"/>
      <c r="L46" s="65"/>
      <c r="M46" s="65"/>
    </row>
    <row r="47" spans="2:13" s="57" customFormat="1" ht="15">
      <c r="B47" s="63" t="s">
        <v>93</v>
      </c>
      <c r="C47" s="57" t="s">
        <v>547</v>
      </c>
      <c r="D47" s="60"/>
      <c r="E47" s="61">
        <v>9211030</v>
      </c>
      <c r="F47" s="61">
        <v>7754645</v>
      </c>
      <c r="G47" s="62"/>
      <c r="J47" s="65"/>
      <c r="K47" s="65"/>
      <c r="L47" s="65"/>
      <c r="M47" s="65"/>
    </row>
    <row r="48" spans="2:13" s="57" customFormat="1" ht="15">
      <c r="B48" s="63" t="s">
        <v>94</v>
      </c>
      <c r="C48" s="57" t="s">
        <v>548</v>
      </c>
      <c r="D48" s="60"/>
      <c r="E48" s="61">
        <v>-3714492</v>
      </c>
      <c r="F48" s="61">
        <v>-124364</v>
      </c>
      <c r="G48" s="62"/>
      <c r="J48" s="65"/>
      <c r="K48" s="65"/>
      <c r="L48" s="65"/>
      <c r="M48" s="65"/>
    </row>
    <row r="49" spans="2:13" s="57" customFormat="1" ht="15">
      <c r="B49" s="63" t="s">
        <v>95</v>
      </c>
      <c r="C49" s="57" t="s">
        <v>549</v>
      </c>
      <c r="D49" s="60"/>
      <c r="E49" s="61">
        <v>2583389</v>
      </c>
      <c r="F49" s="61">
        <v>10720395</v>
      </c>
      <c r="G49" s="62"/>
      <c r="J49" s="65"/>
      <c r="K49" s="65"/>
      <c r="L49" s="65"/>
      <c r="M49" s="65"/>
    </row>
    <row r="50" spans="2:13" s="57" customFormat="1" ht="15.75">
      <c r="B50" s="63" t="s">
        <v>96</v>
      </c>
      <c r="C50" s="57" t="s">
        <v>279</v>
      </c>
      <c r="D50" s="27"/>
      <c r="E50" s="61">
        <v>676972</v>
      </c>
      <c r="F50" s="61">
        <v>-2157260</v>
      </c>
      <c r="G50" s="62"/>
      <c r="J50" s="65"/>
      <c r="K50" s="65"/>
      <c r="L50" s="65"/>
      <c r="M50" s="65"/>
    </row>
    <row r="51" spans="2:13" s="57" customFormat="1" ht="15.75">
      <c r="B51" s="67"/>
      <c r="D51" s="60"/>
      <c r="E51" s="61"/>
      <c r="F51" s="61"/>
      <c r="G51" s="62"/>
      <c r="J51" s="65"/>
      <c r="K51" s="65"/>
      <c r="L51" s="65"/>
      <c r="M51" s="65"/>
    </row>
    <row r="52" spans="2:13" s="57" customFormat="1" ht="15.75">
      <c r="B52" s="59" t="s">
        <v>97</v>
      </c>
      <c r="C52" s="59" t="s">
        <v>550</v>
      </c>
      <c r="D52" s="60"/>
      <c r="E52" s="61"/>
      <c r="F52" s="61"/>
      <c r="G52" s="62"/>
      <c r="J52" s="65"/>
      <c r="K52" s="65"/>
      <c r="L52" s="65"/>
      <c r="M52" s="65"/>
    </row>
    <row r="53" spans="4:13" s="57" customFormat="1" ht="12.75" customHeight="1">
      <c r="D53" s="60"/>
      <c r="E53" s="61"/>
      <c r="F53" s="61"/>
      <c r="G53" s="62"/>
      <c r="J53" s="65"/>
      <c r="K53" s="65"/>
      <c r="L53" s="65"/>
      <c r="M53" s="65"/>
    </row>
    <row r="54" spans="2:14" s="57" customFormat="1" ht="15.75">
      <c r="B54" s="63" t="s">
        <v>12</v>
      </c>
      <c r="C54" s="57" t="s">
        <v>551</v>
      </c>
      <c r="D54" s="60"/>
      <c r="E54" s="61">
        <f>+SUM(E56:E61)</f>
        <v>3098282</v>
      </c>
      <c r="F54" s="61">
        <f>+SUM(F56:F61)</f>
        <v>-504570</v>
      </c>
      <c r="G54" s="62"/>
      <c r="J54" s="65"/>
      <c r="K54" s="65"/>
      <c r="L54" s="65"/>
      <c r="M54" s="65"/>
      <c r="N54" s="59"/>
    </row>
    <row r="55" spans="2:13" s="57" customFormat="1" ht="12.75" customHeight="1">
      <c r="B55" s="59"/>
      <c r="D55" s="60"/>
      <c r="E55" s="61"/>
      <c r="F55" s="61"/>
      <c r="G55" s="62"/>
      <c r="J55" s="65"/>
      <c r="K55" s="65"/>
      <c r="L55" s="65"/>
      <c r="M55" s="65"/>
    </row>
    <row r="56" spans="2:13" s="57" customFormat="1" ht="15.75" customHeight="1">
      <c r="B56" s="63" t="s">
        <v>52</v>
      </c>
      <c r="C56" s="57" t="s">
        <v>552</v>
      </c>
      <c r="D56" s="60"/>
      <c r="E56" s="61">
        <v>25536458</v>
      </c>
      <c r="F56" s="61">
        <v>21928585</v>
      </c>
      <c r="G56" s="62"/>
      <c r="J56" s="65"/>
      <c r="K56" s="65"/>
      <c r="L56" s="65"/>
      <c r="M56" s="65"/>
    </row>
    <row r="57" spans="2:13" s="57" customFormat="1" ht="15.75" customHeight="1">
      <c r="B57" s="63" t="s">
        <v>56</v>
      </c>
      <c r="C57" s="57" t="s">
        <v>553</v>
      </c>
      <c r="D57" s="60"/>
      <c r="E57" s="61">
        <v>-25236850</v>
      </c>
      <c r="F57" s="61">
        <v>-20833155</v>
      </c>
      <c r="G57" s="62"/>
      <c r="J57" s="65"/>
      <c r="K57" s="65"/>
      <c r="L57" s="65"/>
      <c r="M57" s="65"/>
    </row>
    <row r="58" spans="2:13" s="57" customFormat="1" ht="15.75" customHeight="1">
      <c r="B58" s="63" t="s">
        <v>98</v>
      </c>
      <c r="C58" s="57" t="s">
        <v>554</v>
      </c>
      <c r="D58" s="60"/>
      <c r="E58" s="61">
        <v>3005742</v>
      </c>
      <c r="F58" s="61">
        <v>0</v>
      </c>
      <c r="G58" s="62"/>
      <c r="J58" s="65"/>
      <c r="K58" s="65"/>
      <c r="L58" s="65"/>
      <c r="M58" s="65"/>
    </row>
    <row r="59" spans="2:13" s="57" customFormat="1" ht="15.75" customHeight="1">
      <c r="B59" s="63" t="s">
        <v>99</v>
      </c>
      <c r="C59" s="57" t="s">
        <v>515</v>
      </c>
      <c r="D59" s="60"/>
      <c r="E59" s="61">
        <v>0</v>
      </c>
      <c r="F59" s="61">
        <v>-1600000</v>
      </c>
      <c r="G59" s="62"/>
      <c r="J59" s="65"/>
      <c r="K59" s="65"/>
      <c r="L59" s="65"/>
      <c r="M59" s="65"/>
    </row>
    <row r="60" spans="2:13" s="57" customFormat="1" ht="15.75" customHeight="1">
      <c r="B60" s="63" t="s">
        <v>100</v>
      </c>
      <c r="C60" s="57" t="s">
        <v>555</v>
      </c>
      <c r="D60" s="60"/>
      <c r="E60" s="61">
        <v>-207068</v>
      </c>
      <c r="F60" s="61">
        <v>0</v>
      </c>
      <c r="G60" s="62"/>
      <c r="J60" s="65"/>
      <c r="K60" s="65"/>
      <c r="L60" s="65"/>
      <c r="M60" s="65"/>
    </row>
    <row r="61" spans="2:13" s="57" customFormat="1" ht="15.75" customHeight="1">
      <c r="B61" s="63" t="s">
        <v>101</v>
      </c>
      <c r="C61" s="57" t="s">
        <v>279</v>
      </c>
      <c r="D61" s="27"/>
      <c r="E61" s="61">
        <v>0</v>
      </c>
      <c r="F61" s="61">
        <v>0</v>
      </c>
      <c r="G61" s="62"/>
      <c r="J61" s="65"/>
      <c r="K61" s="65"/>
      <c r="L61" s="65"/>
      <c r="M61" s="65"/>
    </row>
    <row r="62" spans="2:13" s="57" customFormat="1" ht="12.75" customHeight="1">
      <c r="B62" s="67"/>
      <c r="D62" s="60"/>
      <c r="E62" s="61"/>
      <c r="F62" s="61"/>
      <c r="G62" s="62"/>
      <c r="J62" s="65"/>
      <c r="K62" s="65"/>
      <c r="L62" s="65"/>
      <c r="M62" s="65"/>
    </row>
    <row r="63" spans="2:13" s="57" customFormat="1" ht="15.75">
      <c r="B63" s="63" t="s">
        <v>13</v>
      </c>
      <c r="C63" s="57" t="s">
        <v>556</v>
      </c>
      <c r="D63" s="27"/>
      <c r="E63" s="61">
        <v>1549965</v>
      </c>
      <c r="F63" s="61">
        <v>4598984</v>
      </c>
      <c r="G63" s="62"/>
      <c r="J63" s="65"/>
      <c r="K63" s="65"/>
      <c r="L63" s="65"/>
      <c r="M63" s="65"/>
    </row>
    <row r="64" spans="2:13" s="57" customFormat="1" ht="12.75" customHeight="1">
      <c r="B64" s="63"/>
      <c r="D64" s="60"/>
      <c r="E64" s="65"/>
      <c r="F64" s="61"/>
      <c r="G64" s="62"/>
      <c r="J64" s="65"/>
      <c r="K64" s="65"/>
      <c r="L64" s="65"/>
      <c r="M64" s="65"/>
    </row>
    <row r="65" spans="2:13" s="57" customFormat="1" ht="15">
      <c r="B65" s="63" t="s">
        <v>16</v>
      </c>
      <c r="C65" s="57" t="s">
        <v>557</v>
      </c>
      <c r="D65" s="60"/>
      <c r="E65" s="61">
        <f>+E36+E40+E54+E63</f>
        <v>1726216</v>
      </c>
      <c r="F65" s="61">
        <f>+F36+F40+F54+F63</f>
        <v>31564890</v>
      </c>
      <c r="G65" s="62"/>
      <c r="J65" s="65"/>
      <c r="K65" s="65"/>
      <c r="L65" s="65"/>
      <c r="M65" s="65"/>
    </row>
    <row r="66" spans="2:13" s="57" customFormat="1" ht="12.75" customHeight="1">
      <c r="B66" s="63"/>
      <c r="C66" s="59"/>
      <c r="D66" s="60"/>
      <c r="E66" s="61"/>
      <c r="F66" s="61"/>
      <c r="G66" s="62"/>
      <c r="J66" s="65"/>
      <c r="K66" s="65"/>
      <c r="L66" s="65"/>
      <c r="M66" s="65"/>
    </row>
    <row r="67" spans="2:13" s="57" customFormat="1" ht="15.75">
      <c r="B67" s="63" t="s">
        <v>19</v>
      </c>
      <c r="C67" s="57" t="s">
        <v>558</v>
      </c>
      <c r="D67" s="27" t="s">
        <v>225</v>
      </c>
      <c r="E67" s="61">
        <v>18432454</v>
      </c>
      <c r="F67" s="61">
        <v>12697466</v>
      </c>
      <c r="G67" s="62"/>
      <c r="J67" s="65"/>
      <c r="K67" s="65"/>
      <c r="L67" s="65"/>
      <c r="M67" s="65"/>
    </row>
    <row r="68" spans="2:14" s="57" customFormat="1" ht="12.75" customHeight="1">
      <c r="B68" s="59"/>
      <c r="D68" s="27"/>
      <c r="E68" s="61"/>
      <c r="F68" s="61"/>
      <c r="G68" s="62"/>
      <c r="J68" s="65"/>
      <c r="K68" s="65"/>
      <c r="L68" s="65"/>
      <c r="M68" s="65"/>
      <c r="N68" s="59"/>
    </row>
    <row r="69" spans="2:13" s="57" customFormat="1" ht="15.75">
      <c r="B69" s="63" t="s">
        <v>22</v>
      </c>
      <c r="C69" s="57" t="s">
        <v>559</v>
      </c>
      <c r="D69" s="27" t="s">
        <v>225</v>
      </c>
      <c r="E69" s="61">
        <f>+E65+E67</f>
        <v>20158670</v>
      </c>
      <c r="F69" s="61">
        <f>+F65+F67</f>
        <v>44262356</v>
      </c>
      <c r="G69" s="62"/>
      <c r="H69" s="68"/>
      <c r="I69" s="68"/>
      <c r="J69" s="65"/>
      <c r="K69" s="65"/>
      <c r="L69" s="65"/>
      <c r="M69" s="65"/>
    </row>
    <row r="70" spans="1:14" s="68" customFormat="1" ht="15.75">
      <c r="A70" s="69"/>
      <c r="B70" s="70"/>
      <c r="C70" s="71"/>
      <c r="D70" s="72"/>
      <c r="E70" s="73"/>
      <c r="F70" s="73"/>
      <c r="K70" s="65"/>
      <c r="L70" s="65"/>
      <c r="N70" s="57"/>
    </row>
    <row r="71" spans="1:14" s="68" customFormat="1" ht="15.75">
      <c r="A71" s="69"/>
      <c r="C71" s="74"/>
      <c r="D71" s="75"/>
      <c r="E71" s="42"/>
      <c r="K71" s="65"/>
      <c r="L71" s="65"/>
      <c r="N71" s="57"/>
    </row>
    <row r="72" spans="1:14" s="68" customFormat="1" ht="15.75">
      <c r="A72" s="69"/>
      <c r="C72" s="74"/>
      <c r="D72" s="75"/>
      <c r="E72" s="42"/>
      <c r="K72" s="65"/>
      <c r="L72" s="65"/>
      <c r="N72" s="74"/>
    </row>
    <row r="73" spans="1:12" s="68" customFormat="1" ht="15.75">
      <c r="A73" s="69"/>
      <c r="C73" s="74"/>
      <c r="D73" s="75"/>
      <c r="E73" s="76"/>
      <c r="K73" s="65"/>
      <c r="L73" s="65"/>
    </row>
    <row r="74" spans="1:5" s="68" customFormat="1" ht="15.75">
      <c r="A74" s="69"/>
      <c r="C74" s="74"/>
      <c r="D74" s="75"/>
      <c r="E74" s="76"/>
    </row>
    <row r="75" spans="1:5" s="68" customFormat="1" ht="15.75">
      <c r="A75" s="69"/>
      <c r="C75" s="74"/>
      <c r="D75" s="75"/>
      <c r="E75" s="42"/>
    </row>
    <row r="76" spans="1:5" s="68" customFormat="1" ht="15.75">
      <c r="A76" s="69"/>
      <c r="C76" s="74"/>
      <c r="D76" s="75"/>
      <c r="E76" s="42"/>
    </row>
    <row r="77" spans="1:7" s="57" customFormat="1" ht="15">
      <c r="A77" s="198" t="s">
        <v>560</v>
      </c>
      <c r="B77" s="198"/>
      <c r="C77" s="198"/>
      <c r="D77" s="198"/>
      <c r="E77" s="198"/>
      <c r="F77" s="198"/>
      <c r="G77" s="198"/>
    </row>
    <row r="78" spans="1:5" s="68" customFormat="1" ht="15.75">
      <c r="A78" s="69"/>
      <c r="C78" s="74"/>
      <c r="D78" s="75"/>
      <c r="E78" s="42"/>
    </row>
    <row r="79" spans="1:5" s="68" customFormat="1" ht="15.75">
      <c r="A79" s="69"/>
      <c r="C79" s="74"/>
      <c r="D79" s="75"/>
      <c r="E79" s="42"/>
    </row>
    <row r="80" spans="1:5" s="68" customFormat="1" ht="15.75">
      <c r="A80" s="69"/>
      <c r="C80" s="74"/>
      <c r="D80" s="75"/>
      <c r="E80" s="42"/>
    </row>
    <row r="81" spans="1:5" s="68" customFormat="1" ht="15.75">
      <c r="A81" s="69"/>
      <c r="C81" s="74"/>
      <c r="D81" s="75"/>
      <c r="E81" s="42"/>
    </row>
    <row r="82" spans="1:5" s="68" customFormat="1" ht="15.75">
      <c r="A82" s="69"/>
      <c r="C82" s="74"/>
      <c r="D82" s="75"/>
      <c r="E82" s="42"/>
    </row>
    <row r="83" spans="1:5" s="68" customFormat="1" ht="15.75">
      <c r="A83" s="69"/>
      <c r="C83" s="74"/>
      <c r="D83" s="75"/>
      <c r="E83" s="42"/>
    </row>
    <row r="84" spans="1:5" s="68" customFormat="1" ht="15.75">
      <c r="A84" s="69"/>
      <c r="C84" s="74"/>
      <c r="D84" s="75"/>
      <c r="E84" s="42"/>
    </row>
    <row r="85" spans="1:6" s="68" customFormat="1" ht="15.75">
      <c r="A85" s="77"/>
      <c r="B85" s="70"/>
      <c r="C85" s="71"/>
      <c r="D85" s="72"/>
      <c r="E85" s="73"/>
      <c r="F85" s="70"/>
    </row>
    <row r="86" s="68" customFormat="1" ht="12.75"/>
  </sheetData>
  <sheetProtection password="CC05" sheet="1"/>
  <mergeCells count="1">
    <mergeCell ref="A77:G77"/>
  </mergeCells>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55" r:id="rId1"/>
  <headerFooter differentOddEven="1" alignWithMargins="0">
    <oddFooter>&amp;L &amp;C&amp;"DINPro-Medium,Regular"&amp;14 10</oddFooter>
    <evenHeader>&amp;C&amp;"DINPro-Medium,Bold"&amp;14SECTION TWO 
CONSOLIDATED FINANCIAL STATEMENTS</evenHeader>
    <evenFooter>&amp;L?&amp;C&amp;"DINPro-Medium,Regular"&amp;14 3</evenFooter>
    <firstFooter>&amp;L?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Gökhan Saka (Mali Koord. ve Uluslararası Rap. Bölümü)</dc:creator>
  <cp:keywords/>
  <dc:description/>
  <cp:lastModifiedBy>Mehmet Kocakoç</cp:lastModifiedBy>
  <cp:lastPrinted>2019-10-25T15:26:53Z</cp:lastPrinted>
  <dcterms:created xsi:type="dcterms:W3CDTF">2003-03-28T08:44:38Z</dcterms:created>
  <dcterms:modified xsi:type="dcterms:W3CDTF">2019-11-13T07:28:56Z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88d59586-c3bd-4ffc-9453-21b2742008d0</vt:lpwstr>
  </property>
  <property fmtid="{D5CDD505-2E9C-101B-9397-08002B2CF9AE}" pid="5" name="Classification">
    <vt:lpwstr>Gi8bxJpbr7</vt:lpwstr>
  </property>
  <property fmtid="{D5CDD505-2E9C-101B-9397-08002B2CF9AE}" pid="6" name="KVKK">
    <vt:lpwstr>Kv1Nalu8uZ</vt:lpwstr>
  </property>
  <property fmtid="{D5CDD505-2E9C-101B-9397-08002B2CF9AE}" pid="7" name="Etiket">
    <vt:lpwstr>E1x7gB01</vt:lpwstr>
  </property>
  <property fmtid="{D5CDD505-2E9C-101B-9397-08002B2CF9AE}" pid="8" name="PublishingExpirationDate">
    <vt:lpwstr/>
  </property>
  <property fmtid="{D5CDD505-2E9C-101B-9397-08002B2CF9AE}" pid="9" name="PublishingStartDate">
    <vt:lpwstr/>
  </property>
</Properties>
</file>