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'Assets'!$A$1:$K$81</definedName>
    <definedName name="_xlnm.Print_Area" localSheetId="2">'Income Statement'!$A$1:$F$75</definedName>
    <definedName name="_xlnm.Print_Area" localSheetId="1">'Liability'!$A$1:$K$75</definedName>
  </definedNames>
  <calcPr fullCalcOnLoad="1"/>
</workbook>
</file>

<file path=xl/sharedStrings.xml><?xml version="1.0" encoding="utf-8"?>
<sst xmlns="http://schemas.openxmlformats.org/spreadsheetml/2006/main" count="417" uniqueCount="310">
  <si>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</si>
  <si>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</si>
  <si>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</si>
  <si>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</si>
  <si>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</si>
  <si>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</si>
  <si>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</si>
  <si>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</si>
  <si>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</si>
  <si>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</si>
  <si>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</si>
  <si>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</si>
  <si>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</si>
  <si>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</si>
  <si>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</si>
  <si>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</si>
  <si>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</si>
  <si>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</si>
  <si>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</si>
  <si>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</si>
  <si>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</si>
  <si>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</si>
  <si>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</si>
  <si>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</si>
  <si>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</si>
  <si>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</si>
  <si>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</si>
  <si>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</si>
  <si>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</si>
  <si>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</si>
  <si>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</si>
  <si>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</si>
  <si>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</si>
  <si>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</si>
  <si>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</si>
  <si>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</si>
  <si>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</si>
  <si>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</si>
  <si>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</si>
  <si>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</si>
  <si>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</si>
  <si>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</si>
  <si>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</si>
  <si>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</si>
  <si>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</si>
  <si>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</si>
  <si>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</si>
  <si>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</si>
  <si>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</si>
  <si>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</si>
  <si>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</si>
  <si>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</si>
  <si>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</si>
  <si>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</si>
  <si>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</si>
  <si>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</si>
  <si>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</si>
  <si>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</si>
  <si>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</si>
  <si>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</si>
  <si>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</si>
  <si>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</si>
  <si>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</si>
  <si>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</si>
  <si>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</si>
  <si>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</si>
  <si>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</si>
  <si>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</si>
  <si>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</si>
  <si>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</si>
  <si>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</si>
  <si>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</si>
  <si>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</si>
  <si>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</si>
  <si>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</si>
  <si>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</si>
  <si>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</si>
  <si>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</si>
  <si>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</si>
  <si>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</si>
  <si>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</si>
  <si>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</si>
  <si>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</si>
  <si>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</si>
  <si>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</si>
  <si>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</si>
  <si>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</si>
  <si>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</si>
  <si>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</si>
  <si>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</si>
  <si>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</si>
  <si>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</si>
  <si>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</si>
  <si>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</si>
  <si>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</si>
  <si>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</si>
  <si>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</si>
  <si>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</si>
  <si>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</si>
  <si>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</si>
  <si>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</si>
  <si>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</si>
  <si>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</si>
  <si>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</si>
  <si>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</si>
  <si>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</si>
  <si>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</si>
  <si>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</si>
  <si>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</si>
  <si>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</si>
  <si>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</si>
  <si>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</si>
  <si>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</si>
  <si>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</si>
  <si>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</si>
  <si>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</si>
  <si>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</si>
  <si>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</si>
  <si>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</si>
  <si>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</si>
  <si>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</si>
  <si>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TOTAL ASSETS</t>
  </si>
  <si>
    <t>ASSETS</t>
  </si>
  <si>
    <t>CURRENT PERIOD</t>
  </si>
  <si>
    <t>PRIOR PERIOD</t>
  </si>
  <si>
    <t>FACTORING RECEIVABLES</t>
  </si>
  <si>
    <t>Goodwill</t>
  </si>
  <si>
    <t>Other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</si>
  <si>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</si>
  <si>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</si>
  <si>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</si>
  <si>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</si>
  <si>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</si>
  <si>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</si>
  <si>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</si>
  <si>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</si>
  <si>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</si>
  <si>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LIABILITIES FOR PROPERTY AND EQUIPMENT HELD FOR SALE</t>
  </si>
  <si>
    <t>SUBORDINATED LOANS</t>
  </si>
  <si>
    <t>Paid-in capital</t>
  </si>
  <si>
    <t xml:space="preserve">LIABILITIES 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</si>
  <si>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</si>
  <si>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</si>
  <si>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</si>
  <si>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</si>
  <si>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</si>
  <si>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</si>
  <si>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2.1.4</t>
  </si>
  <si>
    <t>2.2.4</t>
  </si>
  <si>
    <t>6.1.3</t>
  </si>
  <si>
    <t>TL</t>
  </si>
  <si>
    <t>(31/12/2009)</t>
  </si>
  <si>
    <t>(30/06/2010)</t>
  </si>
  <si>
    <t>(01/01-30/06/2010)</t>
  </si>
  <si>
    <t>(01/01-30/06/2009)</t>
  </si>
  <si>
    <t>CASH AND BALANCES WITH CENTRAL BANK</t>
  </si>
  <si>
    <t>FINANCIAL ASSETS AT FAIR VALUE THROUGH PROFIT or (LOSS) (Net)</t>
  </si>
  <si>
    <t>Trading Financial Assets</t>
  </si>
  <si>
    <t>Government Debt Securities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</si>
  <si>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</si>
  <si>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</si>
  <si>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</si>
  <si>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</si>
  <si>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</si>
  <si>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</si>
  <si>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</si>
  <si>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</si>
  <si>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</si>
  <si>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</si>
  <si>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</si>
  <si>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</si>
  <si>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</si>
  <si>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</si>
  <si>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</si>
  <si>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</si>
  <si>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</si>
  <si>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</si>
  <si>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</si>
  <si>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</si>
  <si>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</si>
  <si>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</si>
  <si>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Financial Subsidiaries</t>
  </si>
  <si>
    <t>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</si>
  <si>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</si>
  <si>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</si>
  <si>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</si>
  <si>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</si>
  <si>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</si>
  <si>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</si>
  <si>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</si>
  <si>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</si>
  <si>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</si>
  <si>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</si>
  <si>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</si>
  <si>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</si>
  <si>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</si>
  <si>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</si>
  <si>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</si>
  <si>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</si>
  <si>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</si>
  <si>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</si>
  <si>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PROPERTY AND EQUIPMENT HELD FOR SALE PURPOSE 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</si>
  <si>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</si>
  <si>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</si>
  <si>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</si>
  <si>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(TL).)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</si>
  <si>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</si>
  <si>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</si>
  <si>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</si>
  <si>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</si>
  <si>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</si>
  <si>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</si>
  <si>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</si>
  <si>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</si>
  <si>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</si>
  <si>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</si>
  <si>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</si>
  <si>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</si>
  <si>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</si>
  <si>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</si>
  <si>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</si>
  <si>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</si>
  <si>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</si>
  <si>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</si>
  <si>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</si>
  <si>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</si>
  <si>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</si>
  <si>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</si>
  <si>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</si>
  <si>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</si>
  <si>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</si>
  <si>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PURPOSE AND RELATED TO DISCONTINUED OPERATIONS (Net)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</si>
  <si>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</si>
  <si>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</si>
  <si>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</si>
  <si>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</si>
  <si>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</si>
  <si>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</si>
  <si>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</si>
  <si>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</si>
  <si>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</si>
  <si>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</si>
  <si>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</si>
  <si>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</si>
  <si>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</si>
  <si>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</si>
  <si>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</si>
  <si>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</si>
  <si>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</si>
  <si>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</si>
  <si>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</si>
  <si>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</si>
  <si>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</si>
  <si>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</si>
  <si>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</si>
  <si>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</si>
  <si>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</si>
  <si>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</si>
  <si>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</si>
  <si>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</si>
  <si>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</si>
  <si>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</si>
  <si>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</si>
  <si>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</si>
  <si>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</si>
  <si>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</si>
  <si>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</si>
  <si>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</si>
  <si>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</si>
  <si>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</si>
  <si>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</si>
  <si>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</si>
  <si>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</si>
  <si>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</si>
  <si>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</si>
  <si>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</si>
  <si>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</si>
  <si>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</si>
  <si>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</si>
  <si>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</si>
  <si>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</si>
  <si>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</si>
  <si>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</si>
  <si>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</si>
  <si>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 xml:space="preserve">PROFIT/LOSS BEFORE TAX FROM CONTINUED </t>
  </si>
  <si>
    <t>OPERATIONS (XI+...+XIV)</t>
  </si>
  <si>
    <t>TAX PROVISION FOR CONTINUED OPERATIONS (±)</t>
  </si>
  <si>
    <t>Current Tax Provision</t>
  </si>
  <si>
    <t>Deferred Tax Provision</t>
  </si>
  <si>
    <t>CURRENT YEAR PROFIT/LOSS FROM CONTINUED</t>
  </si>
  <si>
    <t>OPERATIONS (XV±XVI)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</si>
  <si>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</si>
  <si>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</si>
  <si>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</si>
  <si>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</si>
  <si>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</si>
  <si>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</si>
  <si>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</si>
  <si>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</si>
  <si>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 xml:space="preserve">PROFIT/LOSS BEFORE TAX FROM DISCONTINUED </t>
  </si>
  <si>
    <t>OPERATIONS  (XVIII-XIX)</t>
  </si>
  <si>
    <t>TAX PROVISION FOR DISCONTINUED OPERATIONS (±)</t>
  </si>
  <si>
    <t xml:space="preserve">CURRENT YEAR PROFIT/LOSS FROM DISCONTINUED </t>
  </si>
  <si>
    <t>OPERATIONS (XX±XXI)</t>
  </si>
  <si>
    <t>NET INCOME/(LOSS) (XVII+XXII)</t>
  </si>
  <si>
    <t xml:space="preserve">Earnings/(Loss) per share (in TL full) </t>
  </si>
  <si>
    <t>Loans</t>
  </si>
  <si>
    <t>UNCONSOLIDATED BALANCE SHEET AS OF 30 JUNE 2010 (STATEMENT OF FINANCIAL POSITION)</t>
  </si>
  <si>
    <t>UNCONSOLIDATED INCOME STATEMENT FOR THE PERIOD ENDED 30 JUNE 2010</t>
  </si>
  <si>
    <t>INCOME and EXPENSE ITEMS</t>
  </si>
</sst>
</file>

<file path=xl/styles.xml><?xml version="1.0" encoding="utf-8"?>
<styleSheet xmlns="http://schemas.openxmlformats.org/spreadsheetml/2006/main">
  <numFmts count="6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97" fontId="6" fillId="0" borderId="21" xfId="0" applyNumberFormat="1" applyFont="1" applyFill="1" applyBorder="1" applyAlignment="1">
      <alignment horizontal="right"/>
    </xf>
    <xf numFmtId="197" fontId="5" fillId="0" borderId="22" xfId="0" applyNumberFormat="1" applyFont="1" applyFill="1" applyBorder="1" applyAlignment="1">
      <alignment horizontal="right"/>
    </xf>
    <xf numFmtId="197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97" fontId="5" fillId="0" borderId="21" xfId="0" applyNumberFormat="1" applyFont="1" applyFill="1" applyBorder="1" applyAlignment="1">
      <alignment horizontal="right"/>
    </xf>
    <xf numFmtId="197" fontId="3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97" fontId="1" fillId="0" borderId="15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96" fontId="2" fillId="0" borderId="23" xfId="0" applyNumberFormat="1" applyFont="1" applyFill="1" applyBorder="1" applyAlignment="1">
      <alignment/>
    </xf>
    <xf numFmtId="14" fontId="6" fillId="0" borderId="35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Alignment="1">
      <alignment/>
    </xf>
    <xf numFmtId="197" fontId="13" fillId="0" borderId="22" xfId="0" applyNumberFormat="1" applyFont="1" applyFill="1" applyBorder="1" applyAlignment="1">
      <alignment horizontal="right"/>
    </xf>
    <xf numFmtId="197" fontId="13" fillId="0" borderId="23" xfId="0" applyNumberFormat="1" applyFont="1" applyFill="1" applyBorder="1" applyAlignment="1">
      <alignment horizontal="right"/>
    </xf>
    <xf numFmtId="197" fontId="13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97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97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37" xfId="0" applyFont="1" applyFill="1" applyBorder="1" applyAlignment="1">
      <alignment horizontal="center" vertical="justify"/>
    </xf>
    <xf numFmtId="0" fontId="2" fillId="0" borderId="37" xfId="0" applyFont="1" applyFill="1" applyBorder="1" applyAlignment="1">
      <alignment horizontal="left"/>
    </xf>
    <xf numFmtId="196" fontId="2" fillId="0" borderId="22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2" xfId="0" applyNumberFormat="1" applyFont="1" applyFill="1" applyBorder="1" applyAlignment="1">
      <alignment/>
    </xf>
    <xf numFmtId="196" fontId="1" fillId="0" borderId="21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34" xfId="0" applyNumberFormat="1" applyFont="1" applyFill="1" applyBorder="1" applyAlignment="1">
      <alignment/>
    </xf>
    <xf numFmtId="196" fontId="2" fillId="0" borderId="38" xfId="0" applyNumberFormat="1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2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96" fontId="1" fillId="0" borderId="23" xfId="0" applyNumberFormat="1" applyFont="1" applyFill="1" applyBorder="1" applyAlignment="1">
      <alignment/>
    </xf>
    <xf numFmtId="196" fontId="2" fillId="0" borderId="39" xfId="0" applyNumberFormat="1" applyFont="1" applyFill="1" applyBorder="1" applyAlignment="1">
      <alignment/>
    </xf>
    <xf numFmtId="196" fontId="2" fillId="0" borderId="28" xfId="0" applyNumberFormat="1" applyFont="1" applyFill="1" applyBorder="1" applyAlignment="1">
      <alignment/>
    </xf>
    <xf numFmtId="196" fontId="2" fillId="0" borderId="2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7" fontId="5" fillId="0" borderId="21" xfId="0" applyNumberFormat="1" applyFont="1" applyFill="1" applyBorder="1" applyAlignment="1">
      <alignment horizontal="right"/>
    </xf>
    <xf numFmtId="196" fontId="2" fillId="0" borderId="15" xfId="0" applyNumberFormat="1" applyFont="1" applyFill="1" applyBorder="1" applyAlignment="1">
      <alignment/>
    </xf>
    <xf numFmtId="196" fontId="1" fillId="0" borderId="15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196" fontId="2" fillId="0" borderId="40" xfId="0" applyNumberFormat="1" applyFont="1" applyFill="1" applyBorder="1" applyAlignment="1">
      <alignment/>
    </xf>
    <xf numFmtId="197" fontId="6" fillId="0" borderId="27" xfId="0" applyNumberFormat="1" applyFont="1" applyFill="1" applyBorder="1" applyAlignment="1">
      <alignment horizontal="right"/>
    </xf>
    <xf numFmtId="197" fontId="5" fillId="0" borderId="22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197" fontId="6" fillId="0" borderId="35" xfId="0" applyNumberFormat="1" applyFont="1" applyFill="1" applyBorder="1" applyAlignment="1">
      <alignment horizontal="right"/>
    </xf>
    <xf numFmtId="197" fontId="6" fillId="0" borderId="23" xfId="0" applyNumberFormat="1" applyFont="1" applyFill="1" applyBorder="1" applyAlignment="1">
      <alignment horizontal="right"/>
    </xf>
    <xf numFmtId="197" fontId="5" fillId="0" borderId="23" xfId="0" applyNumberFormat="1" applyFont="1" applyFill="1" applyBorder="1" applyAlignment="1">
      <alignment horizontal="right"/>
    </xf>
    <xf numFmtId="210" fontId="5" fillId="0" borderId="34" xfId="0" applyNumberFormat="1" applyFont="1" applyFill="1" applyBorder="1" applyAlignment="1">
      <alignment horizontal="right"/>
    </xf>
    <xf numFmtId="210" fontId="5" fillId="0" borderId="3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G79" sqref="G79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710937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307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122</v>
      </c>
      <c r="D7" s="96"/>
      <c r="E7" s="53"/>
      <c r="F7" s="54" t="s">
        <v>152</v>
      </c>
      <c r="G7" s="55"/>
      <c r="H7" s="56"/>
      <c r="I7" s="54"/>
      <c r="J7" s="54" t="s">
        <v>151</v>
      </c>
      <c r="K7" s="57"/>
    </row>
    <row r="8" spans="1:11" ht="15.75" customHeight="1">
      <c r="A8" s="26"/>
      <c r="B8" s="8"/>
      <c r="C8" s="87"/>
      <c r="D8" s="97"/>
      <c r="E8" s="58" t="s">
        <v>150</v>
      </c>
      <c r="F8" s="58" t="s">
        <v>129</v>
      </c>
      <c r="G8" s="58" t="s">
        <v>130</v>
      </c>
      <c r="H8" s="58"/>
      <c r="I8" s="58" t="s">
        <v>150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155</v>
      </c>
      <c r="D9" s="109"/>
      <c r="E9" s="115">
        <v>2440173</v>
      </c>
      <c r="F9" s="115">
        <v>2742826</v>
      </c>
      <c r="G9" s="143">
        <f>E9+F9</f>
        <v>5182999</v>
      </c>
      <c r="H9" s="50"/>
      <c r="I9" s="115">
        <v>2505041</v>
      </c>
      <c r="J9" s="115">
        <v>2235018</v>
      </c>
      <c r="K9" s="118">
        <f>I9+J9</f>
        <v>4740059</v>
      </c>
    </row>
    <row r="10" spans="1:11" ht="15.75">
      <c r="A10" s="63"/>
      <c r="B10" s="64" t="s">
        <v>5</v>
      </c>
      <c r="C10" s="65" t="s">
        <v>156</v>
      </c>
      <c r="D10" s="110"/>
      <c r="E10" s="115">
        <f>E11+E16+E20</f>
        <v>332588</v>
      </c>
      <c r="F10" s="115">
        <f>F11+F16+F20</f>
        <v>286787</v>
      </c>
      <c r="G10" s="143">
        <f>E10+F10</f>
        <v>619375</v>
      </c>
      <c r="H10" s="166"/>
      <c r="I10" s="115">
        <f>I11+I16+I20</f>
        <v>149959</v>
      </c>
      <c r="J10" s="115">
        <f>J11+J16+J20</f>
        <v>163822</v>
      </c>
      <c r="K10" s="118">
        <f aca="true" t="shared" si="0" ref="K10:K75">I10+J10</f>
        <v>313781</v>
      </c>
    </row>
    <row r="11" spans="1:11" ht="15.75">
      <c r="A11" s="5"/>
      <c r="B11" s="91" t="s">
        <v>6</v>
      </c>
      <c r="C11" s="92" t="s">
        <v>157</v>
      </c>
      <c r="D11" s="96"/>
      <c r="E11" s="113">
        <f>SUM(E12:E15)</f>
        <v>332588</v>
      </c>
      <c r="F11" s="113">
        <f>SUM(F12:F15)</f>
        <v>286787</v>
      </c>
      <c r="G11" s="144">
        <f aca="true" t="shared" si="1" ref="G11:G69">E11+F11</f>
        <v>619375</v>
      </c>
      <c r="H11" s="166"/>
      <c r="I11" s="113">
        <f>SUM(I12:I15)</f>
        <v>149959</v>
      </c>
      <c r="J11" s="113">
        <f>SUM(J12:J15)</f>
        <v>163822</v>
      </c>
      <c r="K11" s="150">
        <f t="shared" si="0"/>
        <v>313781</v>
      </c>
    </row>
    <row r="12" spans="1:11" ht="15.75">
      <c r="A12" s="5"/>
      <c r="B12" s="91" t="s">
        <v>7</v>
      </c>
      <c r="C12" s="92" t="s">
        <v>158</v>
      </c>
      <c r="D12" s="96"/>
      <c r="E12" s="113">
        <v>180000</v>
      </c>
      <c r="F12" s="113">
        <v>148257</v>
      </c>
      <c r="G12" s="144">
        <f t="shared" si="1"/>
        <v>328257</v>
      </c>
      <c r="H12" s="166"/>
      <c r="I12" s="113">
        <v>73925</v>
      </c>
      <c r="J12" s="113">
        <v>76657</v>
      </c>
      <c r="K12" s="150">
        <f t="shared" si="0"/>
        <v>150582</v>
      </c>
    </row>
    <row r="13" spans="1:11" ht="15.75">
      <c r="A13" s="5"/>
      <c r="B13" s="91" t="s">
        <v>8</v>
      </c>
      <c r="C13" s="92" t="s">
        <v>159</v>
      </c>
      <c r="D13" s="96"/>
      <c r="E13" s="113">
        <v>202</v>
      </c>
      <c r="F13" s="113">
        <v>0</v>
      </c>
      <c r="G13" s="144">
        <f t="shared" si="1"/>
        <v>202</v>
      </c>
      <c r="H13" s="166"/>
      <c r="I13" s="113">
        <v>11</v>
      </c>
      <c r="J13" s="113">
        <v>0</v>
      </c>
      <c r="K13" s="150">
        <f t="shared" si="0"/>
        <v>11</v>
      </c>
    </row>
    <row r="14" spans="1:11" ht="15.75">
      <c r="A14" s="5"/>
      <c r="B14" s="91" t="s">
        <v>9</v>
      </c>
      <c r="C14" s="92" t="s">
        <v>160</v>
      </c>
      <c r="D14" s="96"/>
      <c r="E14" s="113">
        <v>152386</v>
      </c>
      <c r="F14" s="113">
        <v>138530</v>
      </c>
      <c r="G14" s="144">
        <f t="shared" si="1"/>
        <v>290916</v>
      </c>
      <c r="H14" s="166"/>
      <c r="I14" s="113">
        <v>76023</v>
      </c>
      <c r="J14" s="113">
        <v>87165</v>
      </c>
      <c r="K14" s="150">
        <f t="shared" si="0"/>
        <v>163188</v>
      </c>
    </row>
    <row r="15" spans="1:11" ht="15.75">
      <c r="A15" s="5"/>
      <c r="B15" s="91" t="s">
        <v>147</v>
      </c>
      <c r="C15" s="92" t="s">
        <v>161</v>
      </c>
      <c r="D15" s="96"/>
      <c r="E15" s="113">
        <v>0</v>
      </c>
      <c r="F15" s="113">
        <v>0</v>
      </c>
      <c r="G15" s="144">
        <f t="shared" si="1"/>
        <v>0</v>
      </c>
      <c r="H15" s="166"/>
      <c r="I15" s="113">
        <v>0</v>
      </c>
      <c r="J15" s="113">
        <v>0</v>
      </c>
      <c r="K15" s="150">
        <f t="shared" si="0"/>
        <v>0</v>
      </c>
    </row>
    <row r="16" spans="1:11" ht="15.75">
      <c r="A16" s="5"/>
      <c r="B16" s="91" t="s">
        <v>10</v>
      </c>
      <c r="C16" s="92" t="s">
        <v>162</v>
      </c>
      <c r="D16" s="96"/>
      <c r="E16" s="113">
        <f>SUM(E17:E19)</f>
        <v>0</v>
      </c>
      <c r="F16" s="113">
        <f>SUM(F17:F19)</f>
        <v>0</v>
      </c>
      <c r="G16" s="144">
        <f t="shared" si="1"/>
        <v>0</v>
      </c>
      <c r="H16" s="166"/>
      <c r="I16" s="113">
        <f>SUM(I17:I19)</f>
        <v>0</v>
      </c>
      <c r="J16" s="113">
        <f>SUM(J17:J19)</f>
        <v>0</v>
      </c>
      <c r="K16" s="150">
        <f t="shared" si="0"/>
        <v>0</v>
      </c>
    </row>
    <row r="17" spans="1:11" ht="15.75">
      <c r="A17" s="5"/>
      <c r="B17" s="91" t="s">
        <v>70</v>
      </c>
      <c r="C17" s="92" t="s">
        <v>158</v>
      </c>
      <c r="D17" s="96"/>
      <c r="E17" s="113">
        <v>0</v>
      </c>
      <c r="F17" s="113">
        <v>0</v>
      </c>
      <c r="G17" s="144">
        <f t="shared" si="1"/>
        <v>0</v>
      </c>
      <c r="H17" s="166"/>
      <c r="I17" s="113">
        <v>0</v>
      </c>
      <c r="J17" s="113">
        <v>0</v>
      </c>
      <c r="K17" s="150">
        <f t="shared" si="0"/>
        <v>0</v>
      </c>
    </row>
    <row r="18" spans="1:11" ht="15.75">
      <c r="A18" s="5"/>
      <c r="B18" s="91" t="s">
        <v>71</v>
      </c>
      <c r="C18" s="92" t="s">
        <v>159</v>
      </c>
      <c r="D18" s="96"/>
      <c r="E18" s="113">
        <v>0</v>
      </c>
      <c r="F18" s="113">
        <v>0</v>
      </c>
      <c r="G18" s="144">
        <f t="shared" si="1"/>
        <v>0</v>
      </c>
      <c r="H18" s="166"/>
      <c r="I18" s="113">
        <v>0</v>
      </c>
      <c r="J18" s="113">
        <v>0</v>
      </c>
      <c r="K18" s="150">
        <f t="shared" si="0"/>
        <v>0</v>
      </c>
    </row>
    <row r="19" spans="1:11" ht="15.75">
      <c r="A19" s="5"/>
      <c r="B19" s="91" t="s">
        <v>72</v>
      </c>
      <c r="C19" s="92" t="s">
        <v>306</v>
      </c>
      <c r="D19" s="96"/>
      <c r="E19" s="113">
        <v>0</v>
      </c>
      <c r="F19" s="113">
        <v>0</v>
      </c>
      <c r="G19" s="144">
        <f t="shared" si="1"/>
        <v>0</v>
      </c>
      <c r="H19" s="166"/>
      <c r="I19" s="113">
        <v>0</v>
      </c>
      <c r="J19" s="113">
        <v>0</v>
      </c>
      <c r="K19" s="150">
        <f t="shared" si="0"/>
        <v>0</v>
      </c>
    </row>
    <row r="20" spans="1:11" ht="15.75">
      <c r="A20" s="5"/>
      <c r="B20" s="91" t="s">
        <v>148</v>
      </c>
      <c r="C20" s="92" t="s">
        <v>161</v>
      </c>
      <c r="D20" s="96"/>
      <c r="E20" s="113">
        <v>0</v>
      </c>
      <c r="F20" s="113">
        <v>0</v>
      </c>
      <c r="G20" s="144">
        <f t="shared" si="1"/>
        <v>0</v>
      </c>
      <c r="H20" s="166"/>
      <c r="I20" s="113">
        <v>0</v>
      </c>
      <c r="J20" s="113">
        <v>0</v>
      </c>
      <c r="K20" s="150">
        <f t="shared" si="0"/>
        <v>0</v>
      </c>
    </row>
    <row r="21" spans="1:11" ht="15.75">
      <c r="A21" s="63"/>
      <c r="B21" s="64" t="s">
        <v>12</v>
      </c>
      <c r="C21" s="65" t="s">
        <v>163</v>
      </c>
      <c r="D21" s="110"/>
      <c r="E21" s="115">
        <v>179</v>
      </c>
      <c r="F21" s="115">
        <v>3364055</v>
      </c>
      <c r="G21" s="143">
        <f t="shared" si="1"/>
        <v>3364234</v>
      </c>
      <c r="H21" s="166"/>
      <c r="I21" s="115">
        <v>1158</v>
      </c>
      <c r="J21" s="115">
        <v>2958703</v>
      </c>
      <c r="K21" s="118">
        <f t="shared" si="0"/>
        <v>2959861</v>
      </c>
    </row>
    <row r="22" spans="1:11" ht="15.75">
      <c r="A22" s="63"/>
      <c r="B22" s="64" t="s">
        <v>13</v>
      </c>
      <c r="C22" s="65" t="s">
        <v>164</v>
      </c>
      <c r="D22" s="110"/>
      <c r="E22" s="115">
        <f>SUM(E23:E25)</f>
        <v>0</v>
      </c>
      <c r="F22" s="115">
        <f>SUM(F23:F25)</f>
        <v>0</v>
      </c>
      <c r="G22" s="143">
        <f t="shared" si="1"/>
        <v>0</v>
      </c>
      <c r="H22" s="166"/>
      <c r="I22" s="115">
        <f>SUM(I23:I25)</f>
        <v>0</v>
      </c>
      <c r="J22" s="115">
        <f>SUM(J23:J25)</f>
        <v>0</v>
      </c>
      <c r="K22" s="118">
        <f t="shared" si="0"/>
        <v>0</v>
      </c>
    </row>
    <row r="23" spans="1:11" ht="15.75">
      <c r="A23" s="63"/>
      <c r="B23" s="66" t="s">
        <v>14</v>
      </c>
      <c r="C23" s="67" t="s">
        <v>165</v>
      </c>
      <c r="D23" s="110"/>
      <c r="E23" s="113">
        <v>0</v>
      </c>
      <c r="F23" s="113">
        <v>0</v>
      </c>
      <c r="G23" s="144">
        <f t="shared" si="1"/>
        <v>0</v>
      </c>
      <c r="H23" s="166"/>
      <c r="I23" s="113">
        <v>0</v>
      </c>
      <c r="J23" s="113">
        <v>0</v>
      </c>
      <c r="K23" s="150">
        <f t="shared" si="0"/>
        <v>0</v>
      </c>
    </row>
    <row r="24" spans="1:11" ht="15.75">
      <c r="A24" s="63"/>
      <c r="B24" s="62" t="s">
        <v>15</v>
      </c>
      <c r="C24" s="67" t="s">
        <v>166</v>
      </c>
      <c r="D24" s="110"/>
      <c r="E24" s="113">
        <v>0</v>
      </c>
      <c r="F24" s="113">
        <v>0</v>
      </c>
      <c r="G24" s="144">
        <f t="shared" si="1"/>
        <v>0</v>
      </c>
      <c r="H24" s="166"/>
      <c r="I24" s="113">
        <v>0</v>
      </c>
      <c r="J24" s="113">
        <v>0</v>
      </c>
      <c r="K24" s="150">
        <f t="shared" si="0"/>
        <v>0</v>
      </c>
    </row>
    <row r="25" spans="1:11" ht="15.75">
      <c r="A25" s="63"/>
      <c r="B25" s="61" t="s">
        <v>46</v>
      </c>
      <c r="C25" s="67" t="s">
        <v>167</v>
      </c>
      <c r="D25" s="110"/>
      <c r="E25" s="113">
        <v>0</v>
      </c>
      <c r="F25" s="113">
        <v>0</v>
      </c>
      <c r="G25" s="144">
        <f t="shared" si="1"/>
        <v>0</v>
      </c>
      <c r="H25" s="166"/>
      <c r="I25" s="113">
        <v>0</v>
      </c>
      <c r="J25" s="113">
        <v>0</v>
      </c>
      <c r="K25" s="150">
        <f t="shared" si="0"/>
        <v>0</v>
      </c>
    </row>
    <row r="26" spans="1:11" ht="15.75">
      <c r="A26" s="63"/>
      <c r="B26" s="64" t="s">
        <v>16</v>
      </c>
      <c r="C26" s="65" t="s">
        <v>168</v>
      </c>
      <c r="D26" s="110"/>
      <c r="E26" s="115">
        <f>SUM(E27:E29)</f>
        <v>33640669</v>
      </c>
      <c r="F26" s="115">
        <f>SUM(F27:F29)</f>
        <v>3992386</v>
      </c>
      <c r="G26" s="143">
        <f t="shared" si="1"/>
        <v>37633055</v>
      </c>
      <c r="H26" s="166"/>
      <c r="I26" s="115">
        <f>SUM(I27:I29)</f>
        <v>27771254</v>
      </c>
      <c r="J26" s="115">
        <f>SUM(J27:J29)</f>
        <v>1397880</v>
      </c>
      <c r="K26" s="118">
        <f t="shared" si="0"/>
        <v>29169134</v>
      </c>
    </row>
    <row r="27" spans="1:11" ht="15.75">
      <c r="A27" s="63"/>
      <c r="B27" s="61" t="s">
        <v>17</v>
      </c>
      <c r="C27" s="67" t="s">
        <v>159</v>
      </c>
      <c r="D27" s="110"/>
      <c r="E27" s="113">
        <v>4543</v>
      </c>
      <c r="F27" s="113">
        <v>70072</v>
      </c>
      <c r="G27" s="144">
        <f t="shared" si="1"/>
        <v>74615</v>
      </c>
      <c r="H27" s="166"/>
      <c r="I27" s="113">
        <v>4543</v>
      </c>
      <c r="J27" s="113">
        <v>151</v>
      </c>
      <c r="K27" s="150">
        <f t="shared" si="0"/>
        <v>4694</v>
      </c>
    </row>
    <row r="28" spans="1:11" ht="15.75">
      <c r="A28" s="63"/>
      <c r="B28" s="61" t="s">
        <v>18</v>
      </c>
      <c r="C28" s="67" t="s">
        <v>158</v>
      </c>
      <c r="D28" s="110"/>
      <c r="E28" s="113">
        <v>33623703</v>
      </c>
      <c r="F28" s="113">
        <v>3870019</v>
      </c>
      <c r="G28" s="144">
        <f t="shared" si="1"/>
        <v>37493722</v>
      </c>
      <c r="H28" s="166"/>
      <c r="I28" s="113">
        <v>27766711</v>
      </c>
      <c r="J28" s="113">
        <v>1347580</v>
      </c>
      <c r="K28" s="150">
        <f t="shared" si="0"/>
        <v>29114291</v>
      </c>
    </row>
    <row r="29" spans="1:11" ht="15.75">
      <c r="A29" s="5"/>
      <c r="B29" s="61" t="s">
        <v>67</v>
      </c>
      <c r="C29" s="68" t="s">
        <v>161</v>
      </c>
      <c r="D29" s="110"/>
      <c r="E29" s="113">
        <v>12423</v>
      </c>
      <c r="F29" s="113">
        <v>52295</v>
      </c>
      <c r="G29" s="144">
        <f t="shared" si="1"/>
        <v>64718</v>
      </c>
      <c r="H29" s="166"/>
      <c r="I29" s="113">
        <v>0</v>
      </c>
      <c r="J29" s="113">
        <v>50149</v>
      </c>
      <c r="K29" s="150">
        <f t="shared" si="0"/>
        <v>50149</v>
      </c>
    </row>
    <row r="30" spans="1:11" ht="15.75">
      <c r="A30" s="5"/>
      <c r="B30" s="64" t="s">
        <v>19</v>
      </c>
      <c r="C30" s="69" t="s">
        <v>169</v>
      </c>
      <c r="D30" s="110"/>
      <c r="E30" s="115">
        <f>+E31+E35-E36</f>
        <v>29095247</v>
      </c>
      <c r="F30" s="115">
        <f>+F31+F35-F36</f>
        <v>18065839</v>
      </c>
      <c r="G30" s="143">
        <f t="shared" si="1"/>
        <v>47161086</v>
      </c>
      <c r="H30" s="167"/>
      <c r="I30" s="115">
        <f>+I31+I35-I36</f>
        <v>24029550</v>
      </c>
      <c r="J30" s="115">
        <f>+J31+J35-J36</f>
        <v>15688692</v>
      </c>
      <c r="K30" s="118">
        <f t="shared" si="0"/>
        <v>39718242</v>
      </c>
    </row>
    <row r="31" spans="1:11" ht="15.75">
      <c r="A31" s="5"/>
      <c r="B31" s="61" t="s">
        <v>20</v>
      </c>
      <c r="C31" s="7" t="s">
        <v>170</v>
      </c>
      <c r="D31" s="96"/>
      <c r="E31" s="113">
        <f>+SUM(E32:E34)</f>
        <v>29095247</v>
      </c>
      <c r="F31" s="113">
        <f>+SUM(F32:F34)</f>
        <v>18065839</v>
      </c>
      <c r="G31" s="144">
        <f t="shared" si="1"/>
        <v>47161086</v>
      </c>
      <c r="H31" s="112"/>
      <c r="I31" s="113">
        <f>+SUM(I32:I34)</f>
        <v>24029550</v>
      </c>
      <c r="J31" s="113">
        <f>+SUM(J32:J34)</f>
        <v>15688692</v>
      </c>
      <c r="K31" s="150">
        <f t="shared" si="0"/>
        <v>39718242</v>
      </c>
    </row>
    <row r="32" spans="1:11" ht="15.75">
      <c r="A32" s="5"/>
      <c r="B32" s="61" t="s">
        <v>103</v>
      </c>
      <c r="C32" s="7" t="s">
        <v>171</v>
      </c>
      <c r="D32" s="96"/>
      <c r="E32" s="113">
        <v>451319</v>
      </c>
      <c r="F32" s="113">
        <v>856276</v>
      </c>
      <c r="G32" s="144">
        <f t="shared" si="1"/>
        <v>1307595</v>
      </c>
      <c r="H32" s="112"/>
      <c r="I32" s="113">
        <v>153900</v>
      </c>
      <c r="J32" s="113">
        <v>754103</v>
      </c>
      <c r="K32" s="150">
        <f>I32+J32</f>
        <v>908003</v>
      </c>
    </row>
    <row r="33" spans="1:14" ht="15.75">
      <c r="A33" s="5"/>
      <c r="B33" s="61" t="s">
        <v>104</v>
      </c>
      <c r="C33" s="7" t="s">
        <v>158</v>
      </c>
      <c r="D33" s="96"/>
      <c r="E33" s="113">
        <v>0</v>
      </c>
      <c r="F33" s="113">
        <v>0</v>
      </c>
      <c r="G33" s="144">
        <f t="shared" si="1"/>
        <v>0</v>
      </c>
      <c r="H33" s="112"/>
      <c r="I33" s="113">
        <v>0</v>
      </c>
      <c r="J33" s="113">
        <v>0</v>
      </c>
      <c r="K33" s="150">
        <f>I33+J33</f>
        <v>0</v>
      </c>
      <c r="M33" s="121"/>
      <c r="N33" s="121"/>
    </row>
    <row r="34" spans="1:14" ht="15.75">
      <c r="A34" s="5"/>
      <c r="B34" s="61" t="s">
        <v>149</v>
      </c>
      <c r="C34" s="7" t="s">
        <v>127</v>
      </c>
      <c r="D34" s="96"/>
      <c r="E34" s="113">
        <v>28643928</v>
      </c>
      <c r="F34" s="113">
        <v>17209563</v>
      </c>
      <c r="G34" s="144">
        <f t="shared" si="1"/>
        <v>45853491</v>
      </c>
      <c r="H34" s="112"/>
      <c r="I34" s="113">
        <v>23875650</v>
      </c>
      <c r="J34" s="113">
        <v>14934589</v>
      </c>
      <c r="K34" s="150">
        <f t="shared" si="0"/>
        <v>38810239</v>
      </c>
      <c r="M34" s="121"/>
      <c r="N34" s="121"/>
    </row>
    <row r="35" spans="1:11" ht="15.75">
      <c r="A35" s="5"/>
      <c r="B35" s="61" t="s">
        <v>21</v>
      </c>
      <c r="C35" s="7" t="s">
        <v>172</v>
      </c>
      <c r="D35" s="96"/>
      <c r="E35" s="113">
        <v>1359102</v>
      </c>
      <c r="F35" s="113">
        <v>0</v>
      </c>
      <c r="G35" s="144">
        <f t="shared" si="1"/>
        <v>1359102</v>
      </c>
      <c r="H35" s="112"/>
      <c r="I35" s="113">
        <v>1727249</v>
      </c>
      <c r="J35" s="113">
        <v>57271</v>
      </c>
      <c r="K35" s="150">
        <f t="shared" si="0"/>
        <v>1784520</v>
      </c>
    </row>
    <row r="36" spans="1:11" ht="15.75">
      <c r="A36" s="5"/>
      <c r="B36" s="61" t="s">
        <v>47</v>
      </c>
      <c r="C36" s="7" t="s">
        <v>173</v>
      </c>
      <c r="D36" s="96"/>
      <c r="E36" s="113">
        <v>1359102</v>
      </c>
      <c r="F36" s="113">
        <v>0</v>
      </c>
      <c r="G36" s="144">
        <f t="shared" si="1"/>
        <v>1359102</v>
      </c>
      <c r="H36" s="112"/>
      <c r="I36" s="113">
        <v>1727249</v>
      </c>
      <c r="J36" s="113">
        <v>57271</v>
      </c>
      <c r="K36" s="150">
        <f t="shared" si="0"/>
        <v>1784520</v>
      </c>
    </row>
    <row r="37" spans="1:11" ht="15.75">
      <c r="A37" s="5"/>
      <c r="B37" s="64" t="s">
        <v>22</v>
      </c>
      <c r="C37" s="64" t="s">
        <v>125</v>
      </c>
      <c r="D37" s="110"/>
      <c r="E37" s="113">
        <v>0</v>
      </c>
      <c r="F37" s="113">
        <v>0</v>
      </c>
      <c r="G37" s="143">
        <f t="shared" si="1"/>
        <v>0</v>
      </c>
      <c r="H37" s="115"/>
      <c r="I37" s="113">
        <v>0</v>
      </c>
      <c r="J37" s="113">
        <v>0</v>
      </c>
      <c r="K37" s="118">
        <f t="shared" si="0"/>
        <v>0</v>
      </c>
    </row>
    <row r="38" spans="1:11" ht="15.75">
      <c r="A38" s="63"/>
      <c r="B38" s="64" t="s">
        <v>23</v>
      </c>
      <c r="C38" s="65" t="s">
        <v>174</v>
      </c>
      <c r="D38" s="110"/>
      <c r="E38" s="114">
        <f>SUM(E39:E40)</f>
        <v>5387123</v>
      </c>
      <c r="F38" s="114">
        <f>SUM(F39:F40)</f>
        <v>3526805</v>
      </c>
      <c r="G38" s="143">
        <f t="shared" si="1"/>
        <v>8913928</v>
      </c>
      <c r="H38" s="115"/>
      <c r="I38" s="114">
        <f>SUM(I39:I40)</f>
        <v>9873303</v>
      </c>
      <c r="J38" s="114">
        <f>SUM(J39:J40)</f>
        <v>5966269</v>
      </c>
      <c r="K38" s="118">
        <f t="shared" si="0"/>
        <v>15839572</v>
      </c>
    </row>
    <row r="39" spans="1:11" ht="15.75">
      <c r="A39" s="5"/>
      <c r="B39" s="61" t="s">
        <v>48</v>
      </c>
      <c r="C39" s="7" t="s">
        <v>158</v>
      </c>
      <c r="D39" s="96"/>
      <c r="E39" s="113">
        <v>5387123</v>
      </c>
      <c r="F39" s="113">
        <v>3526805</v>
      </c>
      <c r="G39" s="144">
        <f t="shared" si="1"/>
        <v>8913928</v>
      </c>
      <c r="H39" s="113"/>
      <c r="I39" s="113">
        <v>9873303</v>
      </c>
      <c r="J39" s="113">
        <v>5966269</v>
      </c>
      <c r="K39" s="150">
        <f t="shared" si="0"/>
        <v>15839572</v>
      </c>
    </row>
    <row r="40" spans="1:11" ht="15.75">
      <c r="A40" s="5"/>
      <c r="B40" s="61" t="s">
        <v>49</v>
      </c>
      <c r="C40" s="7" t="s">
        <v>161</v>
      </c>
      <c r="D40" s="96"/>
      <c r="E40" s="113">
        <v>0</v>
      </c>
      <c r="F40" s="113">
        <v>0</v>
      </c>
      <c r="G40" s="144">
        <f t="shared" si="1"/>
        <v>0</v>
      </c>
      <c r="H40" s="113"/>
      <c r="I40" s="113">
        <v>0</v>
      </c>
      <c r="J40" s="113">
        <v>0</v>
      </c>
      <c r="K40" s="150">
        <f t="shared" si="0"/>
        <v>0</v>
      </c>
    </row>
    <row r="41" spans="1:11" ht="15.75">
      <c r="A41" s="5"/>
      <c r="B41" s="65" t="s">
        <v>24</v>
      </c>
      <c r="C41" s="65" t="s">
        <v>175</v>
      </c>
      <c r="D41" s="110"/>
      <c r="E41" s="114">
        <f>SUM(E42:E43)</f>
        <v>3125</v>
      </c>
      <c r="F41" s="114">
        <v>0</v>
      </c>
      <c r="G41" s="143">
        <f t="shared" si="1"/>
        <v>3125</v>
      </c>
      <c r="H41" s="115"/>
      <c r="I41" s="114">
        <f>SUM(I42:I43)</f>
        <v>3125</v>
      </c>
      <c r="J41" s="114">
        <v>0</v>
      </c>
      <c r="K41" s="118">
        <f t="shared" si="0"/>
        <v>3125</v>
      </c>
    </row>
    <row r="42" spans="1:11" ht="15.75">
      <c r="A42" s="5"/>
      <c r="B42" s="61" t="s">
        <v>50</v>
      </c>
      <c r="C42" s="7" t="s">
        <v>176</v>
      </c>
      <c r="D42" s="96"/>
      <c r="E42" s="113">
        <v>0</v>
      </c>
      <c r="F42" s="113">
        <v>0</v>
      </c>
      <c r="G42" s="144">
        <f t="shared" si="1"/>
        <v>0</v>
      </c>
      <c r="H42" s="113"/>
      <c r="I42" s="113">
        <v>0</v>
      </c>
      <c r="J42" s="113">
        <v>0</v>
      </c>
      <c r="K42" s="150">
        <f t="shared" si="0"/>
        <v>0</v>
      </c>
    </row>
    <row r="43" spans="1:11" ht="15.75">
      <c r="A43" s="5"/>
      <c r="B43" s="61" t="s">
        <v>51</v>
      </c>
      <c r="C43" s="7" t="s">
        <v>177</v>
      </c>
      <c r="D43" s="96"/>
      <c r="E43" s="113">
        <f>SUM(E44:E45)</f>
        <v>3125</v>
      </c>
      <c r="F43" s="113">
        <f>SUM(F44:F45)</f>
        <v>0</v>
      </c>
      <c r="G43" s="144">
        <f t="shared" si="1"/>
        <v>3125</v>
      </c>
      <c r="H43" s="113"/>
      <c r="I43" s="113">
        <f>SUM(I44:I45)</f>
        <v>3125</v>
      </c>
      <c r="J43" s="113">
        <f>SUM(J44:J45)</f>
        <v>0</v>
      </c>
      <c r="K43" s="150">
        <f t="shared" si="0"/>
        <v>3125</v>
      </c>
    </row>
    <row r="44" spans="1:11" ht="15.75">
      <c r="A44" s="5"/>
      <c r="B44" s="61" t="s">
        <v>73</v>
      </c>
      <c r="C44" s="7" t="s">
        <v>178</v>
      </c>
      <c r="D44" s="96"/>
      <c r="E44" s="113">
        <v>0</v>
      </c>
      <c r="F44" s="113">
        <v>0</v>
      </c>
      <c r="G44" s="144">
        <f t="shared" si="1"/>
        <v>0</v>
      </c>
      <c r="H44" s="113"/>
      <c r="I44" s="113">
        <v>0</v>
      </c>
      <c r="J44" s="113">
        <v>0</v>
      </c>
      <c r="K44" s="150">
        <f t="shared" si="0"/>
        <v>0</v>
      </c>
    </row>
    <row r="45" spans="1:11" ht="15.75">
      <c r="A45" s="5"/>
      <c r="B45" s="61" t="s">
        <v>74</v>
      </c>
      <c r="C45" s="7" t="s">
        <v>179</v>
      </c>
      <c r="D45" s="96"/>
      <c r="E45" s="113">
        <v>3125</v>
      </c>
      <c r="F45" s="113">
        <v>0</v>
      </c>
      <c r="G45" s="144">
        <f t="shared" si="1"/>
        <v>3125</v>
      </c>
      <c r="H45" s="113"/>
      <c r="I45" s="113">
        <v>3125</v>
      </c>
      <c r="J45" s="113">
        <v>0</v>
      </c>
      <c r="K45" s="150">
        <f t="shared" si="0"/>
        <v>3125</v>
      </c>
    </row>
    <row r="46" spans="1:11" ht="15.75">
      <c r="A46" s="63"/>
      <c r="B46" s="65" t="s">
        <v>25</v>
      </c>
      <c r="C46" s="65" t="s">
        <v>180</v>
      </c>
      <c r="D46" s="110"/>
      <c r="E46" s="114">
        <f>SUM(E47:E48)</f>
        <v>204234</v>
      </c>
      <c r="F46" s="114">
        <f>SUM(F47:F48)</f>
        <v>639311</v>
      </c>
      <c r="G46" s="143">
        <f t="shared" si="1"/>
        <v>843545</v>
      </c>
      <c r="H46" s="115"/>
      <c r="I46" s="114">
        <f>SUM(I47:I48)</f>
        <v>207761</v>
      </c>
      <c r="J46" s="114">
        <f>SUM(J47:J48)</f>
        <v>710800</v>
      </c>
      <c r="K46" s="118">
        <f t="shared" si="0"/>
        <v>918561</v>
      </c>
    </row>
    <row r="47" spans="1:11" ht="15.75">
      <c r="A47" s="5"/>
      <c r="B47" s="61" t="s">
        <v>52</v>
      </c>
      <c r="C47" s="7" t="s">
        <v>181</v>
      </c>
      <c r="D47" s="96"/>
      <c r="E47" s="113">
        <v>204234</v>
      </c>
      <c r="F47" s="113">
        <v>639311</v>
      </c>
      <c r="G47" s="144">
        <f t="shared" si="1"/>
        <v>843545</v>
      </c>
      <c r="H47" s="113"/>
      <c r="I47" s="113">
        <v>207761</v>
      </c>
      <c r="J47" s="113">
        <v>710800</v>
      </c>
      <c r="K47" s="150">
        <f t="shared" si="0"/>
        <v>918561</v>
      </c>
    </row>
    <row r="48" spans="1:11" ht="15.75">
      <c r="A48" s="5"/>
      <c r="B48" s="61" t="s">
        <v>53</v>
      </c>
      <c r="C48" s="7" t="s">
        <v>182</v>
      </c>
      <c r="D48" s="96"/>
      <c r="E48" s="113">
        <v>0</v>
      </c>
      <c r="F48" s="113">
        <v>0</v>
      </c>
      <c r="G48" s="144">
        <f t="shared" si="1"/>
        <v>0</v>
      </c>
      <c r="H48" s="113"/>
      <c r="I48" s="113">
        <v>0</v>
      </c>
      <c r="J48" s="113">
        <v>0</v>
      </c>
      <c r="K48" s="150">
        <f t="shared" si="0"/>
        <v>0</v>
      </c>
    </row>
    <row r="49" spans="1:11" ht="15.75">
      <c r="A49" s="63"/>
      <c r="B49" s="65" t="s">
        <v>26</v>
      </c>
      <c r="C49" s="65" t="s">
        <v>183</v>
      </c>
      <c r="D49" s="110"/>
      <c r="E49" s="114">
        <f>SUM(E50:E51)</f>
        <v>0</v>
      </c>
      <c r="F49" s="114">
        <v>0</v>
      </c>
      <c r="G49" s="143">
        <f t="shared" si="1"/>
        <v>0</v>
      </c>
      <c r="H49" s="115"/>
      <c r="I49" s="114">
        <f>SUM(I50:I51)</f>
        <v>0</v>
      </c>
      <c r="J49" s="114">
        <v>0</v>
      </c>
      <c r="K49" s="118">
        <f t="shared" si="0"/>
        <v>0</v>
      </c>
    </row>
    <row r="50" spans="1:11" ht="15.75">
      <c r="A50" s="5"/>
      <c r="B50" s="61" t="s">
        <v>60</v>
      </c>
      <c r="C50" s="7" t="s">
        <v>184</v>
      </c>
      <c r="D50" s="96"/>
      <c r="E50" s="113">
        <v>0</v>
      </c>
      <c r="F50" s="113">
        <v>0</v>
      </c>
      <c r="G50" s="144">
        <f t="shared" si="1"/>
        <v>0</v>
      </c>
      <c r="H50" s="113"/>
      <c r="I50" s="113">
        <v>0</v>
      </c>
      <c r="J50" s="113">
        <v>0</v>
      </c>
      <c r="K50" s="150">
        <f t="shared" si="0"/>
        <v>0</v>
      </c>
    </row>
    <row r="51" spans="1:11" ht="15.75">
      <c r="A51" s="5"/>
      <c r="B51" s="61" t="s">
        <v>61</v>
      </c>
      <c r="C51" s="7" t="s">
        <v>177</v>
      </c>
      <c r="D51" s="96"/>
      <c r="E51" s="113">
        <f>SUM(E52:E53)</f>
        <v>0</v>
      </c>
      <c r="F51" s="113">
        <f>SUM(F52:F53)</f>
        <v>0</v>
      </c>
      <c r="G51" s="144">
        <f t="shared" si="1"/>
        <v>0</v>
      </c>
      <c r="H51" s="113"/>
      <c r="I51" s="113">
        <f>SUM(I52:I53)</f>
        <v>0</v>
      </c>
      <c r="J51" s="113">
        <f>SUM(J52:J53)</f>
        <v>0</v>
      </c>
      <c r="K51" s="150">
        <f t="shared" si="0"/>
        <v>0</v>
      </c>
    </row>
    <row r="52" spans="1:11" ht="15.75">
      <c r="A52" s="5"/>
      <c r="B52" s="61" t="s">
        <v>75</v>
      </c>
      <c r="C52" s="7" t="s">
        <v>185</v>
      </c>
      <c r="D52" s="96"/>
      <c r="E52" s="113">
        <v>0</v>
      </c>
      <c r="F52" s="113">
        <v>0</v>
      </c>
      <c r="G52" s="144">
        <f t="shared" si="1"/>
        <v>0</v>
      </c>
      <c r="H52" s="113"/>
      <c r="I52" s="113">
        <v>0</v>
      </c>
      <c r="J52" s="113">
        <v>0</v>
      </c>
      <c r="K52" s="150">
        <f t="shared" si="0"/>
        <v>0</v>
      </c>
    </row>
    <row r="53" spans="1:11" ht="15.75">
      <c r="A53" s="5"/>
      <c r="B53" s="61" t="s">
        <v>76</v>
      </c>
      <c r="C53" s="7" t="s">
        <v>186</v>
      </c>
      <c r="D53" s="96"/>
      <c r="E53" s="113">
        <v>0</v>
      </c>
      <c r="F53" s="113">
        <v>0</v>
      </c>
      <c r="G53" s="144">
        <f t="shared" si="1"/>
        <v>0</v>
      </c>
      <c r="H53" s="113"/>
      <c r="I53" s="113">
        <v>0</v>
      </c>
      <c r="J53" s="113">
        <v>0</v>
      </c>
      <c r="K53" s="150">
        <f t="shared" si="0"/>
        <v>0</v>
      </c>
    </row>
    <row r="54" spans="1:11" ht="15.75">
      <c r="A54" s="63"/>
      <c r="B54" s="64" t="s">
        <v>27</v>
      </c>
      <c r="C54" s="65" t="s">
        <v>187</v>
      </c>
      <c r="D54" s="110"/>
      <c r="E54" s="115">
        <f>SUM(E55:E57)-E58</f>
        <v>0</v>
      </c>
      <c r="F54" s="115">
        <f>SUM(F55:F57)-F58</f>
        <v>0</v>
      </c>
      <c r="G54" s="143">
        <f t="shared" si="1"/>
        <v>0</v>
      </c>
      <c r="H54" s="115"/>
      <c r="I54" s="115">
        <f>SUM(I55:I57)-I58</f>
        <v>0</v>
      </c>
      <c r="J54" s="115">
        <f>SUM(J55:J57)-J58</f>
        <v>0</v>
      </c>
      <c r="K54" s="118">
        <f t="shared" si="0"/>
        <v>0</v>
      </c>
    </row>
    <row r="55" spans="1:11" ht="15.75">
      <c r="A55" s="5"/>
      <c r="B55" s="61" t="s">
        <v>54</v>
      </c>
      <c r="C55" s="7" t="s">
        <v>188</v>
      </c>
      <c r="D55" s="96"/>
      <c r="E55" s="113">
        <v>0</v>
      </c>
      <c r="F55" s="113">
        <v>0</v>
      </c>
      <c r="G55" s="144">
        <f t="shared" si="1"/>
        <v>0</v>
      </c>
      <c r="H55" s="113"/>
      <c r="I55" s="113">
        <v>0</v>
      </c>
      <c r="J55" s="113">
        <v>0</v>
      </c>
      <c r="K55" s="150">
        <f t="shared" si="0"/>
        <v>0</v>
      </c>
    </row>
    <row r="56" spans="1:11" ht="15.75">
      <c r="A56" s="5"/>
      <c r="B56" s="61" t="s">
        <v>55</v>
      </c>
      <c r="C56" s="7" t="s">
        <v>189</v>
      </c>
      <c r="D56" s="96"/>
      <c r="E56" s="113">
        <v>0</v>
      </c>
      <c r="F56" s="113">
        <v>0</v>
      </c>
      <c r="G56" s="144">
        <f t="shared" si="1"/>
        <v>0</v>
      </c>
      <c r="H56" s="113"/>
      <c r="I56" s="113">
        <v>0</v>
      </c>
      <c r="J56" s="113">
        <v>0</v>
      </c>
      <c r="K56" s="150">
        <f t="shared" si="0"/>
        <v>0</v>
      </c>
    </row>
    <row r="57" spans="1:11" ht="15.75">
      <c r="A57" s="5"/>
      <c r="B57" s="61" t="s">
        <v>64</v>
      </c>
      <c r="C57" s="7" t="s">
        <v>127</v>
      </c>
      <c r="D57" s="96"/>
      <c r="E57" s="113">
        <v>0</v>
      </c>
      <c r="F57" s="113">
        <v>0</v>
      </c>
      <c r="G57" s="144">
        <f t="shared" si="1"/>
        <v>0</v>
      </c>
      <c r="H57" s="113"/>
      <c r="I57" s="113">
        <v>0</v>
      </c>
      <c r="J57" s="113">
        <v>0</v>
      </c>
      <c r="K57" s="150">
        <f t="shared" si="0"/>
        <v>0</v>
      </c>
    </row>
    <row r="58" spans="1:11" ht="15.75">
      <c r="A58" s="5"/>
      <c r="B58" s="61" t="s">
        <v>65</v>
      </c>
      <c r="C58" s="7" t="s">
        <v>190</v>
      </c>
      <c r="D58" s="96"/>
      <c r="E58" s="113">
        <v>0</v>
      </c>
      <c r="F58" s="113">
        <v>0</v>
      </c>
      <c r="G58" s="144">
        <f t="shared" si="1"/>
        <v>0</v>
      </c>
      <c r="H58" s="113"/>
      <c r="I58" s="113">
        <v>0</v>
      </c>
      <c r="J58" s="113">
        <v>0</v>
      </c>
      <c r="K58" s="150">
        <f t="shared" si="0"/>
        <v>0</v>
      </c>
    </row>
    <row r="59" spans="1:11" ht="15.75">
      <c r="A59" s="63"/>
      <c r="B59" s="64" t="s">
        <v>28</v>
      </c>
      <c r="C59" s="65" t="s">
        <v>191</v>
      </c>
      <c r="D59" s="110"/>
      <c r="E59" s="115">
        <f>SUM(E60:E62)</f>
        <v>0</v>
      </c>
      <c r="F59" s="115">
        <f>SUM(F60:F62)</f>
        <v>0</v>
      </c>
      <c r="G59" s="143">
        <f t="shared" si="1"/>
        <v>0</v>
      </c>
      <c r="H59" s="115"/>
      <c r="I59" s="115">
        <f>SUM(I60:I62)</f>
        <v>0</v>
      </c>
      <c r="J59" s="115">
        <f>SUM(J60:J62)</f>
        <v>0</v>
      </c>
      <c r="K59" s="118">
        <f t="shared" si="0"/>
        <v>0</v>
      </c>
    </row>
    <row r="60" spans="1:11" ht="15.75">
      <c r="A60" s="63"/>
      <c r="B60" s="61" t="s">
        <v>77</v>
      </c>
      <c r="C60" s="7" t="s">
        <v>192</v>
      </c>
      <c r="D60" s="96"/>
      <c r="E60" s="113">
        <v>0</v>
      </c>
      <c r="F60" s="113">
        <v>0</v>
      </c>
      <c r="G60" s="144">
        <f t="shared" si="1"/>
        <v>0</v>
      </c>
      <c r="H60" s="113"/>
      <c r="I60" s="113">
        <v>0</v>
      </c>
      <c r="J60" s="113">
        <v>0</v>
      </c>
      <c r="K60" s="150">
        <f t="shared" si="0"/>
        <v>0</v>
      </c>
    </row>
    <row r="61" spans="1:11" ht="15.75">
      <c r="A61" s="63"/>
      <c r="B61" s="61" t="s">
        <v>78</v>
      </c>
      <c r="C61" s="135" t="s">
        <v>193</v>
      </c>
      <c r="D61" s="110"/>
      <c r="E61" s="113">
        <v>0</v>
      </c>
      <c r="F61" s="113">
        <v>0</v>
      </c>
      <c r="G61" s="144">
        <f t="shared" si="1"/>
        <v>0</v>
      </c>
      <c r="H61" s="113"/>
      <c r="I61" s="113">
        <v>0</v>
      </c>
      <c r="J61" s="113">
        <v>0</v>
      </c>
      <c r="K61" s="150">
        <f t="shared" si="0"/>
        <v>0</v>
      </c>
    </row>
    <row r="62" spans="1:11" ht="15.75">
      <c r="A62" s="63"/>
      <c r="B62" s="61" t="s">
        <v>79</v>
      </c>
      <c r="C62" s="135" t="s">
        <v>194</v>
      </c>
      <c r="D62" s="110"/>
      <c r="E62" s="113">
        <v>0</v>
      </c>
      <c r="F62" s="113">
        <v>0</v>
      </c>
      <c r="G62" s="144">
        <f t="shared" si="1"/>
        <v>0</v>
      </c>
      <c r="H62" s="113"/>
      <c r="I62" s="113">
        <v>0</v>
      </c>
      <c r="J62" s="113">
        <v>0</v>
      </c>
      <c r="K62" s="150">
        <f t="shared" si="0"/>
        <v>0</v>
      </c>
    </row>
    <row r="63" spans="1:11" ht="15.75">
      <c r="A63" s="63"/>
      <c r="B63" s="65" t="s">
        <v>29</v>
      </c>
      <c r="C63" s="136" t="s">
        <v>195</v>
      </c>
      <c r="D63" s="110"/>
      <c r="E63" s="115">
        <v>821924</v>
      </c>
      <c r="F63" s="115">
        <v>2671</v>
      </c>
      <c r="G63" s="143">
        <f t="shared" si="1"/>
        <v>824595</v>
      </c>
      <c r="H63" s="115"/>
      <c r="I63" s="115">
        <v>789164</v>
      </c>
      <c r="J63" s="115">
        <v>2593</v>
      </c>
      <c r="K63" s="118">
        <f t="shared" si="0"/>
        <v>791757</v>
      </c>
    </row>
    <row r="64" spans="1:11" ht="15.75">
      <c r="A64" s="63"/>
      <c r="B64" s="64" t="s">
        <v>30</v>
      </c>
      <c r="C64" s="136" t="s">
        <v>196</v>
      </c>
      <c r="D64" s="110"/>
      <c r="E64" s="114">
        <f>SUM(E65:E66)</f>
        <v>66340</v>
      </c>
      <c r="F64" s="114">
        <f>SUM(F65:F66)</f>
        <v>0</v>
      </c>
      <c r="G64" s="143">
        <f t="shared" si="1"/>
        <v>66340</v>
      </c>
      <c r="H64" s="115"/>
      <c r="I64" s="114">
        <f>SUM(I65:I66)</f>
        <v>64904</v>
      </c>
      <c r="J64" s="114">
        <f>SUM(J65:J66)</f>
        <v>0</v>
      </c>
      <c r="K64" s="118">
        <f t="shared" si="0"/>
        <v>64904</v>
      </c>
    </row>
    <row r="65" spans="1:11" ht="15.75">
      <c r="A65" s="5"/>
      <c r="B65" s="61" t="s">
        <v>100</v>
      </c>
      <c r="C65" s="137" t="s">
        <v>126</v>
      </c>
      <c r="D65" s="110"/>
      <c r="E65" s="113">
        <v>0</v>
      </c>
      <c r="F65" s="113">
        <v>0</v>
      </c>
      <c r="G65" s="144">
        <f>+E65+F65</f>
        <v>0</v>
      </c>
      <c r="H65" s="113"/>
      <c r="I65" s="113">
        <v>0</v>
      </c>
      <c r="J65" s="113">
        <v>0</v>
      </c>
      <c r="K65" s="150">
        <f t="shared" si="0"/>
        <v>0</v>
      </c>
    </row>
    <row r="66" spans="1:11" ht="15.75">
      <c r="A66" s="5"/>
      <c r="B66" s="61" t="s">
        <v>101</v>
      </c>
      <c r="C66" s="137" t="s">
        <v>127</v>
      </c>
      <c r="D66" s="133"/>
      <c r="E66" s="113">
        <v>66340</v>
      </c>
      <c r="F66" s="113">
        <v>0</v>
      </c>
      <c r="G66" s="144">
        <f>+E66+F66</f>
        <v>66340</v>
      </c>
      <c r="H66" s="113"/>
      <c r="I66" s="113">
        <v>64904</v>
      </c>
      <c r="J66" s="113">
        <v>0</v>
      </c>
      <c r="K66" s="150">
        <f t="shared" si="0"/>
        <v>64904</v>
      </c>
    </row>
    <row r="67" spans="1:11" ht="15.75">
      <c r="A67" s="5"/>
      <c r="B67" s="64" t="s">
        <v>31</v>
      </c>
      <c r="C67" s="136" t="s">
        <v>197</v>
      </c>
      <c r="D67" s="134"/>
      <c r="E67" s="113">
        <v>0</v>
      </c>
      <c r="F67" s="113">
        <v>0</v>
      </c>
      <c r="G67" s="145">
        <f t="shared" si="1"/>
        <v>0</v>
      </c>
      <c r="H67" s="113"/>
      <c r="I67" s="113">
        <v>0</v>
      </c>
      <c r="J67" s="113">
        <v>0</v>
      </c>
      <c r="K67" s="151">
        <f t="shared" si="0"/>
        <v>0</v>
      </c>
    </row>
    <row r="68" spans="1:11" ht="15.75">
      <c r="A68" s="5"/>
      <c r="B68" s="64" t="s">
        <v>32</v>
      </c>
      <c r="C68" s="136" t="s">
        <v>198</v>
      </c>
      <c r="D68" s="134"/>
      <c r="E68" s="114">
        <f>SUM(E69:E70)</f>
        <v>168861</v>
      </c>
      <c r="F68" s="114">
        <f>SUM(F69:F70)</f>
        <v>0</v>
      </c>
      <c r="G68" s="145">
        <f t="shared" si="1"/>
        <v>168861</v>
      </c>
      <c r="H68" s="114"/>
      <c r="I68" s="114">
        <f>SUM(I69:I70)</f>
        <v>183830</v>
      </c>
      <c r="J68" s="114">
        <f>SUM(J69:J70)</f>
        <v>0</v>
      </c>
      <c r="K68" s="151">
        <f t="shared" si="0"/>
        <v>183830</v>
      </c>
    </row>
    <row r="69" spans="1:11" ht="15.75">
      <c r="A69" s="5"/>
      <c r="B69" s="61" t="s">
        <v>119</v>
      </c>
      <c r="C69" s="67" t="s">
        <v>199</v>
      </c>
      <c r="D69" s="96"/>
      <c r="E69" s="113">
        <v>0</v>
      </c>
      <c r="F69" s="113">
        <v>0</v>
      </c>
      <c r="G69" s="144">
        <f t="shared" si="1"/>
        <v>0</v>
      </c>
      <c r="H69" s="113"/>
      <c r="I69" s="113">
        <v>0</v>
      </c>
      <c r="J69" s="113">
        <v>0</v>
      </c>
      <c r="K69" s="150">
        <f t="shared" si="0"/>
        <v>0</v>
      </c>
    </row>
    <row r="70" spans="1:11" ht="15.75">
      <c r="A70" s="5"/>
      <c r="B70" s="61" t="s">
        <v>120</v>
      </c>
      <c r="C70" s="67" t="s">
        <v>200</v>
      </c>
      <c r="D70" s="110"/>
      <c r="E70" s="113">
        <v>168861</v>
      </c>
      <c r="F70" s="113">
        <v>0</v>
      </c>
      <c r="G70" s="144">
        <f>+E70+F70</f>
        <v>168861</v>
      </c>
      <c r="H70" s="113"/>
      <c r="I70" s="113">
        <v>183830</v>
      </c>
      <c r="J70" s="113">
        <v>0</v>
      </c>
      <c r="K70" s="150">
        <f t="shared" si="0"/>
        <v>183830</v>
      </c>
    </row>
    <row r="71" spans="1:11" ht="15.75">
      <c r="A71" s="5"/>
      <c r="B71" s="64" t="s">
        <v>33</v>
      </c>
      <c r="C71" s="65" t="s">
        <v>201</v>
      </c>
      <c r="D71" s="110"/>
      <c r="E71" s="113"/>
      <c r="F71" s="113"/>
      <c r="G71" s="144"/>
      <c r="H71" s="114"/>
      <c r="I71" s="113"/>
      <c r="J71" s="113"/>
      <c r="K71" s="152"/>
    </row>
    <row r="72" spans="1:11" ht="15.75">
      <c r="A72" s="5"/>
      <c r="B72" s="64"/>
      <c r="C72" s="65" t="s">
        <v>202</v>
      </c>
      <c r="D72" s="110"/>
      <c r="E72" s="114">
        <f>+SUM(E73:E74)</f>
        <v>3474</v>
      </c>
      <c r="F72" s="114">
        <f>+SUM(F73:F74)</f>
        <v>0</v>
      </c>
      <c r="G72" s="145">
        <f>E72+F72</f>
        <v>3474</v>
      </c>
      <c r="H72" s="114"/>
      <c r="I72" s="114">
        <f>+SUM(I73:I74)</f>
        <v>3298</v>
      </c>
      <c r="J72" s="114">
        <f>+SUM(J73:J74)</f>
        <v>0</v>
      </c>
      <c r="K72" s="151">
        <f>I72+J72</f>
        <v>3298</v>
      </c>
    </row>
    <row r="73" spans="1:11" ht="15.75">
      <c r="A73" s="5"/>
      <c r="B73" s="92" t="s">
        <v>98</v>
      </c>
      <c r="C73" s="125" t="s">
        <v>203</v>
      </c>
      <c r="D73" s="110"/>
      <c r="E73" s="146">
        <v>3474</v>
      </c>
      <c r="F73" s="146">
        <v>0</v>
      </c>
      <c r="G73" s="147">
        <f>+E73+F73</f>
        <v>3474</v>
      </c>
      <c r="H73" s="114"/>
      <c r="I73" s="146">
        <v>3298</v>
      </c>
      <c r="J73" s="146">
        <v>0</v>
      </c>
      <c r="K73" s="153">
        <f>I73+J73</f>
        <v>3298</v>
      </c>
    </row>
    <row r="74" spans="1:11" ht="15.75">
      <c r="A74" s="5"/>
      <c r="B74" s="92" t="s">
        <v>99</v>
      </c>
      <c r="C74" s="125" t="s">
        <v>204</v>
      </c>
      <c r="D74" s="110"/>
      <c r="E74" s="146">
        <v>0</v>
      </c>
      <c r="F74" s="146">
        <v>0</v>
      </c>
      <c r="G74" s="147">
        <f>+E74+F74</f>
        <v>0</v>
      </c>
      <c r="H74" s="114"/>
      <c r="I74" s="146">
        <v>0</v>
      </c>
      <c r="J74" s="146">
        <v>0</v>
      </c>
      <c r="K74" s="153">
        <f>I74+J74</f>
        <v>0</v>
      </c>
    </row>
    <row r="75" spans="1:11" ht="15.75">
      <c r="A75" s="63"/>
      <c r="B75" s="65" t="s">
        <v>105</v>
      </c>
      <c r="C75" s="65" t="s">
        <v>128</v>
      </c>
      <c r="D75" s="110"/>
      <c r="E75" s="115">
        <v>726917</v>
      </c>
      <c r="F75" s="115">
        <v>20051</v>
      </c>
      <c r="G75" s="143">
        <f>+E75+F75</f>
        <v>746968</v>
      </c>
      <c r="H75" s="115"/>
      <c r="I75" s="115">
        <v>585283</v>
      </c>
      <c r="J75" s="115">
        <v>18056</v>
      </c>
      <c r="K75" s="118">
        <f t="shared" si="0"/>
        <v>603339</v>
      </c>
    </row>
    <row r="76" spans="1:11" ht="15.75">
      <c r="A76" s="5"/>
      <c r="B76" s="7"/>
      <c r="C76" s="67"/>
      <c r="D76" s="96"/>
      <c r="E76" s="113"/>
      <c r="F76" s="113"/>
      <c r="G76" s="144"/>
      <c r="H76" s="167"/>
      <c r="I76" s="113"/>
      <c r="J76" s="113"/>
      <c r="K76" s="150"/>
    </row>
    <row r="77" spans="1:11" ht="15.75">
      <c r="A77" s="70"/>
      <c r="B77" s="71"/>
      <c r="C77" s="72" t="s">
        <v>121</v>
      </c>
      <c r="D77" s="111"/>
      <c r="E77" s="148">
        <f>E75+E64+E63+E59+E54+E49+E46+E41+E38+E37+E30+E26+E22+E21+E10+E9+E68+E72+E67</f>
        <v>72890854</v>
      </c>
      <c r="F77" s="148">
        <f>F75+F64+F63+F59+F54+F49+F46+F41+F38+F37+F30+F26+F22+F21+F10+F9+F68+F72+F67</f>
        <v>32640731</v>
      </c>
      <c r="G77" s="149">
        <f>+E77+F77</f>
        <v>105531585</v>
      </c>
      <c r="H77" s="148"/>
      <c r="I77" s="148">
        <f>I75+I64+I63+I59+I54+I49+I46+I41+I38+I37+I30+I26+I22+I21+I10+I9+I68+I72+I67</f>
        <v>66167630</v>
      </c>
      <c r="J77" s="148">
        <f>J75+J64+J63+J59+J54+J49+J46+J41+J38+J37+J30+J26+J22+J21+J10+J9+J68+J72+J67</f>
        <v>29141833</v>
      </c>
      <c r="K77" s="154">
        <f>+I77+J77</f>
        <v>95309463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  <row r="79" spans="1:11" ht="15.75" customHeight="1">
      <c r="A79" s="78"/>
      <c r="B79" s="78"/>
      <c r="C79" s="79"/>
      <c r="D79" s="80"/>
      <c r="I79" s="81"/>
      <c r="J79" s="81"/>
      <c r="K79" s="81"/>
    </row>
    <row r="80" spans="1:11" ht="15.75" customHeight="1">
      <c r="A80" s="78"/>
      <c r="B80" s="78"/>
      <c r="C80" s="79"/>
      <c r="D80" s="80"/>
      <c r="I80" s="81"/>
      <c r="J80" s="81"/>
      <c r="K80" s="81"/>
    </row>
    <row r="81" spans="1:11" ht="12.75">
      <c r="A81" s="78"/>
      <c r="B81" s="78"/>
      <c r="C81" s="79"/>
      <c r="D81" s="80"/>
      <c r="I81" s="81"/>
      <c r="J81" s="81"/>
      <c r="K81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70" zoomScaleNormal="70" zoomScalePageLayoutView="0" workbookViewId="0" topLeftCell="A1">
      <pane xSplit="3" ySplit="8" topLeftCell="D9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K61" sqref="K61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4.57421875" style="4" bestFit="1" customWidth="1"/>
    <col min="8" max="8" width="1.28515625" style="4" customWidth="1"/>
    <col min="9" max="11" width="13.71093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307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5"/>
      <c r="E6" s="48"/>
      <c r="F6" s="49" t="s">
        <v>123</v>
      </c>
      <c r="G6" s="49"/>
      <c r="H6" s="50"/>
      <c r="I6" s="49"/>
      <c r="J6" s="49" t="s">
        <v>124</v>
      </c>
      <c r="K6" s="51"/>
    </row>
    <row r="7" spans="1:11" ht="15.75" customHeight="1">
      <c r="A7" s="5"/>
      <c r="B7" s="7"/>
      <c r="C7" s="52" t="s">
        <v>140</v>
      </c>
      <c r="D7" s="96"/>
      <c r="E7" s="53"/>
      <c r="F7" s="54" t="str">
        <f>+Assets!F7</f>
        <v>(30/06/2010)</v>
      </c>
      <c r="G7" s="55"/>
      <c r="H7" s="56"/>
      <c r="I7" s="54"/>
      <c r="J7" s="54" t="s">
        <v>151</v>
      </c>
      <c r="K7" s="57"/>
    </row>
    <row r="8" spans="1:11" ht="15.75" customHeight="1">
      <c r="A8" s="26"/>
      <c r="B8" s="8"/>
      <c r="C8" s="87"/>
      <c r="D8" s="97"/>
      <c r="E8" s="58" t="s">
        <v>150</v>
      </c>
      <c r="F8" s="58" t="s">
        <v>129</v>
      </c>
      <c r="G8" s="58" t="s">
        <v>130</v>
      </c>
      <c r="H8" s="58"/>
      <c r="I8" s="58" t="s">
        <v>150</v>
      </c>
      <c r="J8" s="58" t="s">
        <v>129</v>
      </c>
      <c r="K8" s="27" t="s">
        <v>130</v>
      </c>
    </row>
    <row r="9" spans="1:11" ht="15.75">
      <c r="A9" s="59"/>
      <c r="B9" s="60" t="s">
        <v>1</v>
      </c>
      <c r="C9" s="60" t="s">
        <v>206</v>
      </c>
      <c r="D9" s="107"/>
      <c r="E9" s="155">
        <f>+SUM(E10:E11)</f>
        <v>42885059</v>
      </c>
      <c r="F9" s="155">
        <f>+SUM(F10:F11)</f>
        <v>22643189</v>
      </c>
      <c r="G9" s="156">
        <f>E9+F9</f>
        <v>65528248</v>
      </c>
      <c r="H9" s="115"/>
      <c r="I9" s="155">
        <f>+SUM(I10:I11)</f>
        <v>34554267</v>
      </c>
      <c r="J9" s="155">
        <f>+SUM(J10:J11)</f>
        <v>21297105</v>
      </c>
      <c r="K9" s="160">
        <f>I9+J9</f>
        <v>55851372</v>
      </c>
    </row>
    <row r="10" spans="1:11" ht="15.75">
      <c r="A10" s="63"/>
      <c r="B10" s="92" t="s">
        <v>2</v>
      </c>
      <c r="C10" s="92" t="s">
        <v>207</v>
      </c>
      <c r="D10" s="103"/>
      <c r="E10" s="146">
        <v>1299611</v>
      </c>
      <c r="F10" s="146">
        <v>1919495</v>
      </c>
      <c r="G10" s="157">
        <f>E10+F10</f>
        <v>3219106</v>
      </c>
      <c r="H10" s="115"/>
      <c r="I10" s="146">
        <v>1338666</v>
      </c>
      <c r="J10" s="146">
        <v>1227130</v>
      </c>
      <c r="K10" s="161">
        <f>I10+J10</f>
        <v>2565796</v>
      </c>
    </row>
    <row r="11" spans="1:14" ht="15.75">
      <c r="A11" s="63"/>
      <c r="B11" s="92" t="s">
        <v>3</v>
      </c>
      <c r="C11" s="92" t="s">
        <v>127</v>
      </c>
      <c r="D11" s="103"/>
      <c r="E11" s="146">
        <v>41585448</v>
      </c>
      <c r="F11" s="146">
        <v>20723694</v>
      </c>
      <c r="G11" s="157">
        <f>E11+F11</f>
        <v>62309142</v>
      </c>
      <c r="H11" s="115"/>
      <c r="I11" s="146">
        <v>33215601</v>
      </c>
      <c r="J11" s="146">
        <v>20069975</v>
      </c>
      <c r="K11" s="161">
        <f>I11+J11</f>
        <v>53285576</v>
      </c>
      <c r="M11" s="121"/>
      <c r="N11" s="121"/>
    </row>
    <row r="12" spans="1:11" ht="15.75">
      <c r="A12" s="63"/>
      <c r="B12" s="64" t="s">
        <v>5</v>
      </c>
      <c r="C12" s="65" t="s">
        <v>208</v>
      </c>
      <c r="D12" s="103"/>
      <c r="E12" s="115">
        <v>186738</v>
      </c>
      <c r="F12" s="115">
        <v>129164</v>
      </c>
      <c r="G12" s="116">
        <f aca="true" t="shared" si="0" ref="G12:G70">E12+F12</f>
        <v>315902</v>
      </c>
      <c r="H12" s="115"/>
      <c r="I12" s="115">
        <v>185355</v>
      </c>
      <c r="J12" s="115">
        <v>117850</v>
      </c>
      <c r="K12" s="162">
        <f aca="true" t="shared" si="1" ref="K12:K70">I12+J12</f>
        <v>303205</v>
      </c>
    </row>
    <row r="13" spans="1:11" ht="15.75">
      <c r="A13" s="63"/>
      <c r="B13" s="64" t="s">
        <v>12</v>
      </c>
      <c r="C13" s="65" t="s">
        <v>209</v>
      </c>
      <c r="D13" s="103"/>
      <c r="E13" s="115">
        <v>171969</v>
      </c>
      <c r="F13" s="115">
        <v>9713925</v>
      </c>
      <c r="G13" s="116">
        <f t="shared" si="0"/>
        <v>9885894</v>
      </c>
      <c r="H13" s="115"/>
      <c r="I13" s="115">
        <v>137180</v>
      </c>
      <c r="J13" s="115">
        <v>8015152</v>
      </c>
      <c r="K13" s="162">
        <f t="shared" si="1"/>
        <v>8152332</v>
      </c>
    </row>
    <row r="14" spans="1:11" ht="15.75">
      <c r="A14" s="63"/>
      <c r="B14" s="64" t="s">
        <v>13</v>
      </c>
      <c r="C14" s="65" t="s">
        <v>164</v>
      </c>
      <c r="D14" s="103"/>
      <c r="E14" s="115">
        <f>SUM(E15:E17)</f>
        <v>7819521</v>
      </c>
      <c r="F14" s="115">
        <f>SUM(F15:F17)</f>
        <v>2654354</v>
      </c>
      <c r="G14" s="116">
        <f t="shared" si="0"/>
        <v>10473875</v>
      </c>
      <c r="H14" s="115"/>
      <c r="I14" s="115">
        <f>SUM(I15:I17)</f>
        <v>12559585</v>
      </c>
      <c r="J14" s="115">
        <f>SUM(J15:J17)</f>
        <v>871523</v>
      </c>
      <c r="K14" s="162">
        <f t="shared" si="1"/>
        <v>13431108</v>
      </c>
    </row>
    <row r="15" spans="1:11" ht="15.75">
      <c r="A15" s="63"/>
      <c r="B15" s="61" t="s">
        <v>14</v>
      </c>
      <c r="C15" s="67" t="s">
        <v>210</v>
      </c>
      <c r="D15" s="103"/>
      <c r="E15" s="113">
        <v>0</v>
      </c>
      <c r="F15" s="113">
        <v>303612</v>
      </c>
      <c r="G15" s="157">
        <f t="shared" si="0"/>
        <v>303612</v>
      </c>
      <c r="H15" s="113"/>
      <c r="I15" s="113">
        <v>0</v>
      </c>
      <c r="J15" s="113">
        <v>200854</v>
      </c>
      <c r="K15" s="161">
        <f t="shared" si="1"/>
        <v>200854</v>
      </c>
    </row>
    <row r="16" spans="1:11" ht="15.75">
      <c r="A16" s="63"/>
      <c r="B16" s="61" t="s">
        <v>15</v>
      </c>
      <c r="C16" s="67" t="s">
        <v>211</v>
      </c>
      <c r="D16" s="103"/>
      <c r="E16" s="113">
        <v>0</v>
      </c>
      <c r="F16" s="113">
        <v>0</v>
      </c>
      <c r="G16" s="157">
        <f t="shared" si="0"/>
        <v>0</v>
      </c>
      <c r="H16" s="113"/>
      <c r="I16" s="113">
        <v>0</v>
      </c>
      <c r="J16" s="113">
        <v>0</v>
      </c>
      <c r="K16" s="161">
        <f t="shared" si="1"/>
        <v>0</v>
      </c>
    </row>
    <row r="17" spans="1:11" ht="15.75">
      <c r="A17" s="63"/>
      <c r="B17" s="61" t="s">
        <v>46</v>
      </c>
      <c r="C17" s="67" t="s">
        <v>212</v>
      </c>
      <c r="D17" s="103"/>
      <c r="E17" s="113">
        <v>7819521</v>
      </c>
      <c r="F17" s="113">
        <v>2350742</v>
      </c>
      <c r="G17" s="157">
        <f t="shared" si="0"/>
        <v>10170263</v>
      </c>
      <c r="H17" s="113"/>
      <c r="I17" s="113">
        <v>12559585</v>
      </c>
      <c r="J17" s="113">
        <v>670669</v>
      </c>
      <c r="K17" s="161">
        <f t="shared" si="1"/>
        <v>13230254</v>
      </c>
    </row>
    <row r="18" spans="1:11" ht="15.75">
      <c r="A18" s="63"/>
      <c r="B18" s="64" t="s">
        <v>16</v>
      </c>
      <c r="C18" s="65" t="s">
        <v>213</v>
      </c>
      <c r="D18" s="103"/>
      <c r="E18" s="115">
        <f>SUM(E19:E21)</f>
        <v>0</v>
      </c>
      <c r="F18" s="115">
        <f>SUM(F19:F21)</f>
        <v>0</v>
      </c>
      <c r="G18" s="116">
        <f t="shared" si="0"/>
        <v>0</v>
      </c>
      <c r="H18" s="115"/>
      <c r="I18" s="115">
        <f>SUM(I19:I21)</f>
        <v>0</v>
      </c>
      <c r="J18" s="115">
        <f>SUM(J19:J21)</f>
        <v>0</v>
      </c>
      <c r="K18" s="162">
        <f t="shared" si="1"/>
        <v>0</v>
      </c>
    </row>
    <row r="19" spans="1:11" ht="15.75">
      <c r="A19" s="5"/>
      <c r="B19" s="61" t="s">
        <v>17</v>
      </c>
      <c r="C19" s="7" t="s">
        <v>131</v>
      </c>
      <c r="D19" s="108"/>
      <c r="E19" s="113">
        <v>0</v>
      </c>
      <c r="F19" s="113">
        <v>0</v>
      </c>
      <c r="G19" s="157">
        <f t="shared" si="0"/>
        <v>0</v>
      </c>
      <c r="H19" s="113"/>
      <c r="I19" s="113">
        <v>0</v>
      </c>
      <c r="J19" s="113">
        <v>0</v>
      </c>
      <c r="K19" s="161">
        <f t="shared" si="1"/>
        <v>0</v>
      </c>
    </row>
    <row r="20" spans="1:11" ht="15.75">
      <c r="A20" s="5"/>
      <c r="B20" s="61" t="s">
        <v>18</v>
      </c>
      <c r="C20" s="7" t="s">
        <v>214</v>
      </c>
      <c r="D20" s="108"/>
      <c r="E20" s="113">
        <v>0</v>
      </c>
      <c r="F20" s="113">
        <v>0</v>
      </c>
      <c r="G20" s="157">
        <f t="shared" si="0"/>
        <v>0</v>
      </c>
      <c r="H20" s="113"/>
      <c r="I20" s="113">
        <v>0</v>
      </c>
      <c r="J20" s="113">
        <v>0</v>
      </c>
      <c r="K20" s="161">
        <f t="shared" si="1"/>
        <v>0</v>
      </c>
    </row>
    <row r="21" spans="1:11" ht="15.75">
      <c r="A21" s="5"/>
      <c r="B21" s="61" t="s">
        <v>67</v>
      </c>
      <c r="C21" s="7" t="s">
        <v>132</v>
      </c>
      <c r="D21" s="108"/>
      <c r="E21" s="113">
        <v>0</v>
      </c>
      <c r="F21" s="113">
        <v>0</v>
      </c>
      <c r="G21" s="157">
        <f t="shared" si="0"/>
        <v>0</v>
      </c>
      <c r="H21" s="113"/>
      <c r="I21" s="113">
        <v>0</v>
      </c>
      <c r="J21" s="113">
        <v>0</v>
      </c>
      <c r="K21" s="150">
        <f t="shared" si="1"/>
        <v>0</v>
      </c>
    </row>
    <row r="22" spans="1:11" ht="15.75">
      <c r="A22" s="63"/>
      <c r="B22" s="64" t="s">
        <v>19</v>
      </c>
      <c r="C22" s="65" t="s">
        <v>133</v>
      </c>
      <c r="D22" s="103"/>
      <c r="E22" s="115">
        <f>+SUM(E23:E24)</f>
        <v>0</v>
      </c>
      <c r="F22" s="115">
        <f>+SUM(F23:F24)</f>
        <v>0</v>
      </c>
      <c r="G22" s="116">
        <f t="shared" si="0"/>
        <v>0</v>
      </c>
      <c r="H22" s="115"/>
      <c r="I22" s="115">
        <f>+SUM(I23:I24)</f>
        <v>0</v>
      </c>
      <c r="J22" s="115">
        <f>+SUM(J23:J24)</f>
        <v>0</v>
      </c>
      <c r="K22" s="118">
        <f t="shared" si="1"/>
        <v>0</v>
      </c>
    </row>
    <row r="23" spans="1:11" ht="15.75">
      <c r="A23" s="63"/>
      <c r="B23" s="92" t="s">
        <v>20</v>
      </c>
      <c r="C23" s="125" t="s">
        <v>215</v>
      </c>
      <c r="D23" s="103"/>
      <c r="E23" s="146">
        <v>0</v>
      </c>
      <c r="F23" s="146">
        <v>0</v>
      </c>
      <c r="G23" s="158">
        <f t="shared" si="0"/>
        <v>0</v>
      </c>
      <c r="H23" s="146"/>
      <c r="I23" s="146">
        <v>0</v>
      </c>
      <c r="J23" s="146">
        <v>0</v>
      </c>
      <c r="K23" s="153">
        <f t="shared" si="1"/>
        <v>0</v>
      </c>
    </row>
    <row r="24" spans="1:11" ht="15.75">
      <c r="A24" s="63"/>
      <c r="B24" s="92" t="s">
        <v>21</v>
      </c>
      <c r="C24" s="125" t="s">
        <v>127</v>
      </c>
      <c r="D24" s="103"/>
      <c r="E24" s="146">
        <v>0</v>
      </c>
      <c r="F24" s="146">
        <v>0</v>
      </c>
      <c r="G24" s="158">
        <f t="shared" si="0"/>
        <v>0</v>
      </c>
      <c r="H24" s="146"/>
      <c r="I24" s="146">
        <v>0</v>
      </c>
      <c r="J24" s="146">
        <v>0</v>
      </c>
      <c r="K24" s="153">
        <f t="shared" si="1"/>
        <v>0</v>
      </c>
    </row>
    <row r="25" spans="1:11" ht="15.75">
      <c r="A25" s="63"/>
      <c r="B25" s="64" t="s">
        <v>22</v>
      </c>
      <c r="C25" s="65" t="s">
        <v>134</v>
      </c>
      <c r="D25" s="103"/>
      <c r="E25" s="115">
        <v>1365786</v>
      </c>
      <c r="F25" s="115">
        <v>31248</v>
      </c>
      <c r="G25" s="116">
        <f t="shared" si="0"/>
        <v>1397034</v>
      </c>
      <c r="H25" s="115"/>
      <c r="I25" s="115">
        <v>1197934</v>
      </c>
      <c r="J25" s="115">
        <v>9731</v>
      </c>
      <c r="K25" s="118">
        <f t="shared" si="1"/>
        <v>1207665</v>
      </c>
    </row>
    <row r="26" spans="1:11" ht="15.75">
      <c r="A26" s="63"/>
      <c r="B26" s="64" t="s">
        <v>23</v>
      </c>
      <c r="C26" s="69" t="s">
        <v>216</v>
      </c>
      <c r="D26" s="103"/>
      <c r="E26" s="115">
        <v>823103</v>
      </c>
      <c r="F26" s="115">
        <v>166013</v>
      </c>
      <c r="G26" s="116">
        <f t="shared" si="0"/>
        <v>989116</v>
      </c>
      <c r="H26" s="115"/>
      <c r="I26" s="115">
        <v>611197</v>
      </c>
      <c r="J26" s="115">
        <v>106339</v>
      </c>
      <c r="K26" s="118">
        <f t="shared" si="1"/>
        <v>717536</v>
      </c>
    </row>
    <row r="27" spans="1:11" ht="15.75">
      <c r="A27" s="63"/>
      <c r="B27" s="64" t="s">
        <v>24</v>
      </c>
      <c r="C27" s="65" t="s">
        <v>135</v>
      </c>
      <c r="D27" s="103"/>
      <c r="E27" s="115">
        <v>0</v>
      </c>
      <c r="F27" s="115">
        <v>0</v>
      </c>
      <c r="G27" s="116">
        <f t="shared" si="0"/>
        <v>0</v>
      </c>
      <c r="H27" s="115"/>
      <c r="I27" s="115">
        <v>0</v>
      </c>
      <c r="J27" s="115">
        <v>0</v>
      </c>
      <c r="K27" s="162">
        <f t="shared" si="1"/>
        <v>0</v>
      </c>
    </row>
    <row r="28" spans="1:11" ht="15.75">
      <c r="A28" s="63"/>
      <c r="B28" s="64" t="s">
        <v>25</v>
      </c>
      <c r="C28" s="69" t="s">
        <v>217</v>
      </c>
      <c r="D28" s="103"/>
      <c r="E28" s="115">
        <f>SUM(E29:E31)-E32</f>
        <v>29881</v>
      </c>
      <c r="F28" s="115">
        <f>SUM(F29:F31)-F32</f>
        <v>316</v>
      </c>
      <c r="G28" s="116">
        <f t="shared" si="0"/>
        <v>30197</v>
      </c>
      <c r="H28" s="115"/>
      <c r="I28" s="115">
        <f>SUM(I29:I31)-I32</f>
        <v>9552</v>
      </c>
      <c r="J28" s="115">
        <f>SUM(J29:J31)-J32</f>
        <v>3191</v>
      </c>
      <c r="K28" s="162">
        <f t="shared" si="1"/>
        <v>12743</v>
      </c>
    </row>
    <row r="29" spans="1:11" ht="15.75">
      <c r="A29" s="5"/>
      <c r="B29" s="61" t="s">
        <v>52</v>
      </c>
      <c r="C29" s="7" t="s">
        <v>218</v>
      </c>
      <c r="D29" s="108"/>
      <c r="E29" s="113">
        <v>39413</v>
      </c>
      <c r="F29" s="113">
        <v>328</v>
      </c>
      <c r="G29" s="157">
        <f t="shared" si="0"/>
        <v>39741</v>
      </c>
      <c r="H29" s="113"/>
      <c r="I29" s="113">
        <v>12895</v>
      </c>
      <c r="J29" s="113">
        <v>3314</v>
      </c>
      <c r="K29" s="161">
        <f t="shared" si="1"/>
        <v>16209</v>
      </c>
    </row>
    <row r="30" spans="1:11" ht="15.75">
      <c r="A30" s="5"/>
      <c r="B30" s="61" t="s">
        <v>53</v>
      </c>
      <c r="C30" s="7" t="s">
        <v>219</v>
      </c>
      <c r="D30" s="108"/>
      <c r="E30" s="113">
        <v>0</v>
      </c>
      <c r="F30" s="113">
        <v>0</v>
      </c>
      <c r="G30" s="157">
        <f t="shared" si="0"/>
        <v>0</v>
      </c>
      <c r="H30" s="113"/>
      <c r="I30" s="113">
        <v>0</v>
      </c>
      <c r="J30" s="113">
        <v>0</v>
      </c>
      <c r="K30" s="161">
        <f t="shared" si="1"/>
        <v>0</v>
      </c>
    </row>
    <row r="31" spans="1:11" ht="15.75">
      <c r="A31" s="5"/>
      <c r="B31" s="61" t="s">
        <v>68</v>
      </c>
      <c r="C31" s="7" t="s">
        <v>127</v>
      </c>
      <c r="D31" s="108"/>
      <c r="E31" s="113">
        <v>0</v>
      </c>
      <c r="F31" s="113">
        <v>0</v>
      </c>
      <c r="G31" s="157">
        <f t="shared" si="0"/>
        <v>0</v>
      </c>
      <c r="H31" s="113"/>
      <c r="I31" s="113">
        <v>0</v>
      </c>
      <c r="J31" s="113">
        <v>0</v>
      </c>
      <c r="K31" s="161">
        <f t="shared" si="1"/>
        <v>0</v>
      </c>
    </row>
    <row r="32" spans="1:11" ht="15.75">
      <c r="A32" s="5"/>
      <c r="B32" s="61" t="s">
        <v>69</v>
      </c>
      <c r="C32" s="7" t="s">
        <v>220</v>
      </c>
      <c r="D32" s="108"/>
      <c r="E32" s="113">
        <v>9532</v>
      </c>
      <c r="F32" s="113">
        <v>12</v>
      </c>
      <c r="G32" s="157">
        <f t="shared" si="0"/>
        <v>9544</v>
      </c>
      <c r="H32" s="113"/>
      <c r="I32" s="113">
        <v>3343</v>
      </c>
      <c r="J32" s="113">
        <v>123</v>
      </c>
      <c r="K32" s="161">
        <f t="shared" si="1"/>
        <v>3466</v>
      </c>
    </row>
    <row r="33" spans="1:11" ht="15.75">
      <c r="A33" s="63"/>
      <c r="B33" s="64" t="s">
        <v>59</v>
      </c>
      <c r="C33" s="69" t="s">
        <v>221</v>
      </c>
      <c r="D33" s="103"/>
      <c r="E33" s="115">
        <f>SUM(E34:E36)</f>
        <v>365128</v>
      </c>
      <c r="F33" s="115">
        <f>SUM(F34:F36)</f>
        <v>65999</v>
      </c>
      <c r="G33" s="116">
        <f t="shared" si="0"/>
        <v>431127</v>
      </c>
      <c r="H33" s="115"/>
      <c r="I33" s="115">
        <f>SUM(I34:I36)</f>
        <v>390461</v>
      </c>
      <c r="J33" s="115">
        <f>SUM(J34:J36)</f>
        <v>0</v>
      </c>
      <c r="K33" s="162">
        <f t="shared" si="1"/>
        <v>390461</v>
      </c>
    </row>
    <row r="34" spans="1:11" ht="15.75">
      <c r="A34" s="5"/>
      <c r="B34" s="61" t="s">
        <v>60</v>
      </c>
      <c r="C34" s="7" t="s">
        <v>192</v>
      </c>
      <c r="D34" s="108"/>
      <c r="E34" s="113">
        <v>0</v>
      </c>
      <c r="F34" s="113">
        <v>0</v>
      </c>
      <c r="G34" s="157">
        <f t="shared" si="0"/>
        <v>0</v>
      </c>
      <c r="H34" s="113"/>
      <c r="I34" s="113">
        <v>0</v>
      </c>
      <c r="J34" s="113">
        <v>0</v>
      </c>
      <c r="K34" s="161">
        <f t="shared" si="1"/>
        <v>0</v>
      </c>
    </row>
    <row r="35" spans="1:11" ht="15.75">
      <c r="A35" s="5"/>
      <c r="B35" s="61" t="s">
        <v>61</v>
      </c>
      <c r="C35" s="7" t="s">
        <v>222</v>
      </c>
      <c r="D35" s="108"/>
      <c r="E35" s="113">
        <v>365128</v>
      </c>
      <c r="F35" s="113">
        <v>65999</v>
      </c>
      <c r="G35" s="157">
        <f t="shared" si="0"/>
        <v>431127</v>
      </c>
      <c r="H35" s="113"/>
      <c r="I35" s="113">
        <v>390461</v>
      </c>
      <c r="J35" s="113">
        <v>0</v>
      </c>
      <c r="K35" s="161">
        <f t="shared" si="1"/>
        <v>390461</v>
      </c>
    </row>
    <row r="36" spans="1:11" ht="15.75">
      <c r="A36" s="5"/>
      <c r="B36" s="61" t="s">
        <v>62</v>
      </c>
      <c r="C36" s="7" t="s">
        <v>194</v>
      </c>
      <c r="D36" s="108"/>
      <c r="E36" s="113">
        <v>0</v>
      </c>
      <c r="F36" s="113">
        <v>0</v>
      </c>
      <c r="G36" s="157">
        <f t="shared" si="0"/>
        <v>0</v>
      </c>
      <c r="H36" s="113"/>
      <c r="I36" s="113">
        <v>0</v>
      </c>
      <c r="J36" s="113">
        <v>0</v>
      </c>
      <c r="K36" s="161">
        <f t="shared" si="1"/>
        <v>0</v>
      </c>
    </row>
    <row r="37" spans="1:11" ht="15.75">
      <c r="A37" s="63"/>
      <c r="B37" s="64" t="s">
        <v>63</v>
      </c>
      <c r="C37" s="65" t="s">
        <v>136</v>
      </c>
      <c r="D37" s="103"/>
      <c r="E37" s="115">
        <f>SUM(E38:E42)</f>
        <v>676632</v>
      </c>
      <c r="F37" s="115">
        <f>SUM(F38:F42)</f>
        <v>196121</v>
      </c>
      <c r="G37" s="116">
        <f t="shared" si="0"/>
        <v>872753</v>
      </c>
      <c r="H37" s="115"/>
      <c r="I37" s="115">
        <f>SUM(I38:I42)</f>
        <v>566561</v>
      </c>
      <c r="J37" s="115">
        <f>SUM(J38:J42)</f>
        <v>163386</v>
      </c>
      <c r="K37" s="162">
        <f t="shared" si="1"/>
        <v>729947</v>
      </c>
    </row>
    <row r="38" spans="1:11" ht="15.75">
      <c r="A38" s="5"/>
      <c r="B38" s="61" t="s">
        <v>54</v>
      </c>
      <c r="C38" s="67" t="s">
        <v>223</v>
      </c>
      <c r="D38" s="103"/>
      <c r="E38" s="113">
        <v>249271</v>
      </c>
      <c r="F38" s="113">
        <v>195850</v>
      </c>
      <c r="G38" s="157">
        <f t="shared" si="0"/>
        <v>445121</v>
      </c>
      <c r="H38" s="113"/>
      <c r="I38" s="113">
        <v>206274</v>
      </c>
      <c r="J38" s="113">
        <v>163014</v>
      </c>
      <c r="K38" s="161">
        <f t="shared" si="1"/>
        <v>369288</v>
      </c>
    </row>
    <row r="39" spans="1:11" ht="15.75">
      <c r="A39" s="5"/>
      <c r="B39" s="61" t="s">
        <v>55</v>
      </c>
      <c r="C39" s="7" t="s">
        <v>224</v>
      </c>
      <c r="D39" s="108"/>
      <c r="E39" s="113">
        <v>0</v>
      </c>
      <c r="F39" s="113">
        <v>0</v>
      </c>
      <c r="G39" s="157">
        <f t="shared" si="0"/>
        <v>0</v>
      </c>
      <c r="H39" s="113"/>
      <c r="I39" s="113">
        <v>0</v>
      </c>
      <c r="J39" s="113">
        <v>0</v>
      </c>
      <c r="K39" s="161">
        <f t="shared" si="1"/>
        <v>0</v>
      </c>
    </row>
    <row r="40" spans="1:11" ht="15.75">
      <c r="A40" s="5"/>
      <c r="B40" s="61" t="s">
        <v>64</v>
      </c>
      <c r="C40" s="7" t="s">
        <v>225</v>
      </c>
      <c r="D40" s="103"/>
      <c r="E40" s="113">
        <v>63019</v>
      </c>
      <c r="F40" s="113">
        <v>0</v>
      </c>
      <c r="G40" s="157">
        <f t="shared" si="0"/>
        <v>63019</v>
      </c>
      <c r="H40" s="113"/>
      <c r="I40" s="113">
        <v>58061</v>
      </c>
      <c r="J40" s="113">
        <v>0</v>
      </c>
      <c r="K40" s="161">
        <f t="shared" si="1"/>
        <v>58061</v>
      </c>
    </row>
    <row r="41" spans="1:11" ht="15.75">
      <c r="A41" s="5"/>
      <c r="B41" s="61" t="s">
        <v>65</v>
      </c>
      <c r="C41" s="7" t="s">
        <v>226</v>
      </c>
      <c r="D41" s="108"/>
      <c r="E41" s="113">
        <v>0</v>
      </c>
      <c r="F41" s="113">
        <v>0</v>
      </c>
      <c r="G41" s="157">
        <f t="shared" si="0"/>
        <v>0</v>
      </c>
      <c r="H41" s="113"/>
      <c r="I41" s="113">
        <v>0</v>
      </c>
      <c r="J41" s="113">
        <v>0</v>
      </c>
      <c r="K41" s="161">
        <f t="shared" si="1"/>
        <v>0</v>
      </c>
    </row>
    <row r="42" spans="1:11" ht="15.75">
      <c r="A42" s="5"/>
      <c r="B42" s="61" t="s">
        <v>66</v>
      </c>
      <c r="C42" s="7" t="s">
        <v>227</v>
      </c>
      <c r="D42" s="108"/>
      <c r="E42" s="113">
        <v>364342</v>
      </c>
      <c r="F42" s="113">
        <v>271</v>
      </c>
      <c r="G42" s="157">
        <f t="shared" si="0"/>
        <v>364613</v>
      </c>
      <c r="H42" s="113"/>
      <c r="I42" s="113">
        <v>302226</v>
      </c>
      <c r="J42" s="113">
        <v>372</v>
      </c>
      <c r="K42" s="161">
        <f t="shared" si="1"/>
        <v>302598</v>
      </c>
    </row>
    <row r="43" spans="1:11" ht="15.75">
      <c r="A43" s="5"/>
      <c r="B43" s="64" t="s">
        <v>28</v>
      </c>
      <c r="C43" s="64" t="s">
        <v>228</v>
      </c>
      <c r="D43" s="103"/>
      <c r="E43" s="115">
        <f>SUM(E44:E45)</f>
        <v>304711</v>
      </c>
      <c r="F43" s="115">
        <f>SUM(F44:F45)</f>
        <v>13510</v>
      </c>
      <c r="G43" s="116">
        <f t="shared" si="0"/>
        <v>318221</v>
      </c>
      <c r="H43" s="115"/>
      <c r="I43" s="115">
        <f>SUM(I44:I45)</f>
        <v>309485</v>
      </c>
      <c r="J43" s="115">
        <f>SUM(J44:J45)</f>
        <v>12769</v>
      </c>
      <c r="K43" s="162">
        <f t="shared" si="1"/>
        <v>322254</v>
      </c>
    </row>
    <row r="44" spans="1:11" ht="15.75">
      <c r="A44" s="5"/>
      <c r="B44" s="61" t="s">
        <v>77</v>
      </c>
      <c r="C44" s="7" t="s">
        <v>229</v>
      </c>
      <c r="D44" s="108"/>
      <c r="E44" s="113">
        <v>304711</v>
      </c>
      <c r="F44" s="113">
        <v>13510</v>
      </c>
      <c r="G44" s="157">
        <f t="shared" si="0"/>
        <v>318221</v>
      </c>
      <c r="H44" s="113"/>
      <c r="I44" s="113">
        <v>309485</v>
      </c>
      <c r="J44" s="113">
        <v>12769</v>
      </c>
      <c r="K44" s="161">
        <f t="shared" si="1"/>
        <v>322254</v>
      </c>
    </row>
    <row r="45" spans="1:11" ht="15.75">
      <c r="A45" s="5"/>
      <c r="B45" s="61" t="s">
        <v>78</v>
      </c>
      <c r="C45" s="7" t="s">
        <v>230</v>
      </c>
      <c r="D45" s="108"/>
      <c r="E45" s="113">
        <v>0</v>
      </c>
      <c r="F45" s="113">
        <v>0</v>
      </c>
      <c r="G45" s="157">
        <f t="shared" si="0"/>
        <v>0</v>
      </c>
      <c r="H45" s="113"/>
      <c r="I45" s="113">
        <v>0</v>
      </c>
      <c r="J45" s="113">
        <v>0</v>
      </c>
      <c r="K45" s="150">
        <f t="shared" si="1"/>
        <v>0</v>
      </c>
    </row>
    <row r="46" spans="1:11" ht="15.75" customHeight="1">
      <c r="A46" s="5"/>
      <c r="B46" s="64" t="s">
        <v>29</v>
      </c>
      <c r="C46" s="64" t="s">
        <v>137</v>
      </c>
      <c r="D46" s="103"/>
      <c r="E46" s="115"/>
      <c r="F46" s="115"/>
      <c r="G46" s="116"/>
      <c r="H46" s="115"/>
      <c r="I46" s="115"/>
      <c r="J46" s="115"/>
      <c r="K46" s="118"/>
    </row>
    <row r="47" spans="1:11" ht="15.75" customHeight="1">
      <c r="A47" s="5"/>
      <c r="B47" s="64"/>
      <c r="C47" s="64" t="s">
        <v>231</v>
      </c>
      <c r="D47" s="103"/>
      <c r="E47" s="115">
        <f>+SUM(E48:E49)</f>
        <v>0</v>
      </c>
      <c r="F47" s="115">
        <f>+SUM(F48:F49)</f>
        <v>0</v>
      </c>
      <c r="G47" s="116">
        <f>E47+F47</f>
        <v>0</v>
      </c>
      <c r="H47" s="115"/>
      <c r="I47" s="115">
        <f>+SUM(I48:I49)</f>
        <v>0</v>
      </c>
      <c r="J47" s="115">
        <f>+SUM(J48:J49)</f>
        <v>0</v>
      </c>
      <c r="K47" s="118">
        <f>I47+J47</f>
        <v>0</v>
      </c>
    </row>
    <row r="48" spans="1:11" ht="15.75" customHeight="1">
      <c r="A48" s="5"/>
      <c r="B48" s="92" t="s">
        <v>106</v>
      </c>
      <c r="C48" s="92" t="s">
        <v>203</v>
      </c>
      <c r="D48" s="103"/>
      <c r="E48" s="146">
        <v>0</v>
      </c>
      <c r="F48" s="146">
        <v>0</v>
      </c>
      <c r="G48" s="158">
        <f>E48+F48</f>
        <v>0</v>
      </c>
      <c r="H48" s="146"/>
      <c r="I48" s="146">
        <v>0</v>
      </c>
      <c r="J48" s="146">
        <v>0</v>
      </c>
      <c r="K48" s="153">
        <f>I48+J48</f>
        <v>0</v>
      </c>
    </row>
    <row r="49" spans="1:11" ht="15.75" customHeight="1">
      <c r="A49" s="5"/>
      <c r="B49" s="92" t="s">
        <v>107</v>
      </c>
      <c r="C49" s="92" t="s">
        <v>204</v>
      </c>
      <c r="D49" s="103"/>
      <c r="E49" s="146">
        <v>0</v>
      </c>
      <c r="F49" s="146">
        <v>0</v>
      </c>
      <c r="G49" s="158">
        <f>E49+F49</f>
        <v>0</v>
      </c>
      <c r="H49" s="146"/>
      <c r="I49" s="146">
        <v>0</v>
      </c>
      <c r="J49" s="146">
        <v>0</v>
      </c>
      <c r="K49" s="153">
        <f>I49+J49</f>
        <v>0</v>
      </c>
    </row>
    <row r="50" spans="1:11" ht="15.75">
      <c r="A50" s="5"/>
      <c r="B50" s="130" t="s">
        <v>102</v>
      </c>
      <c r="C50" s="130" t="s">
        <v>138</v>
      </c>
      <c r="D50" s="131"/>
      <c r="E50" s="115">
        <v>0</v>
      </c>
      <c r="F50" s="115">
        <v>0</v>
      </c>
      <c r="G50" s="116">
        <f t="shared" si="0"/>
        <v>0</v>
      </c>
      <c r="H50" s="115"/>
      <c r="I50" s="115">
        <v>0</v>
      </c>
      <c r="J50" s="115">
        <v>0</v>
      </c>
      <c r="K50" s="118">
        <f t="shared" si="1"/>
        <v>0</v>
      </c>
    </row>
    <row r="51" spans="1:11" ht="15.75">
      <c r="A51" s="5"/>
      <c r="B51" s="64" t="s">
        <v>31</v>
      </c>
      <c r="C51" s="64" t="s">
        <v>232</v>
      </c>
      <c r="D51" s="103"/>
      <c r="E51" s="115">
        <f>E52+E53+E64+E69</f>
        <v>15330895</v>
      </c>
      <c r="F51" s="124">
        <f>F52+F53+F64+F69</f>
        <v>-41677</v>
      </c>
      <c r="G51" s="116">
        <f t="shared" si="0"/>
        <v>15289218</v>
      </c>
      <c r="H51" s="115"/>
      <c r="I51" s="115">
        <f>I52+I53+I64+I69</f>
        <v>14229096</v>
      </c>
      <c r="J51" s="122">
        <f>J52+J53+J64+J69</f>
        <v>-38256</v>
      </c>
      <c r="K51" s="118">
        <f t="shared" si="1"/>
        <v>14190840</v>
      </c>
    </row>
    <row r="52" spans="1:11" ht="15.75">
      <c r="A52" s="5"/>
      <c r="B52" s="61" t="s">
        <v>56</v>
      </c>
      <c r="C52" s="7" t="s">
        <v>139</v>
      </c>
      <c r="D52" s="108"/>
      <c r="E52" s="113">
        <v>4000000</v>
      </c>
      <c r="F52" s="93">
        <v>0</v>
      </c>
      <c r="G52" s="157">
        <f t="shared" si="0"/>
        <v>4000000</v>
      </c>
      <c r="H52" s="113"/>
      <c r="I52" s="113">
        <v>3000000</v>
      </c>
      <c r="J52" s="93">
        <v>0</v>
      </c>
      <c r="K52" s="161">
        <f t="shared" si="1"/>
        <v>3000000</v>
      </c>
    </row>
    <row r="53" spans="1:11" ht="15.75">
      <c r="A53" s="5"/>
      <c r="B53" s="61" t="s">
        <v>57</v>
      </c>
      <c r="C53" s="7" t="s">
        <v>233</v>
      </c>
      <c r="D53" s="103"/>
      <c r="E53" s="113">
        <f>SUM(E54:E63)</f>
        <v>3499023</v>
      </c>
      <c r="F53" s="159">
        <f>SUM(F54:F63)</f>
        <v>-41677</v>
      </c>
      <c r="G53" s="157">
        <f t="shared" si="0"/>
        <v>3457346</v>
      </c>
      <c r="H53" s="113"/>
      <c r="I53" s="113">
        <f>SUM(I54:I63)</f>
        <v>4097866</v>
      </c>
      <c r="J53" s="93">
        <f>SUM(J54:J63)</f>
        <v>-38256</v>
      </c>
      <c r="K53" s="161">
        <f t="shared" si="1"/>
        <v>4059610</v>
      </c>
    </row>
    <row r="54" spans="1:11" ht="15.75">
      <c r="A54" s="5"/>
      <c r="B54" s="61" t="s">
        <v>80</v>
      </c>
      <c r="C54" s="7" t="s">
        <v>234</v>
      </c>
      <c r="D54" s="103"/>
      <c r="E54" s="113">
        <v>1700000</v>
      </c>
      <c r="F54" s="113">
        <v>0</v>
      </c>
      <c r="G54" s="157">
        <f t="shared" si="0"/>
        <v>1700000</v>
      </c>
      <c r="H54" s="113"/>
      <c r="I54" s="113">
        <v>1700000</v>
      </c>
      <c r="J54" s="93">
        <v>0</v>
      </c>
      <c r="K54" s="161">
        <f t="shared" si="1"/>
        <v>1700000</v>
      </c>
    </row>
    <row r="55" spans="1:11" ht="15.75">
      <c r="A55" s="5"/>
      <c r="B55" s="61" t="s">
        <v>81</v>
      </c>
      <c r="C55" s="7" t="s">
        <v>235</v>
      </c>
      <c r="D55" s="108"/>
      <c r="E55" s="113">
        <v>0</v>
      </c>
      <c r="F55" s="113">
        <v>0</v>
      </c>
      <c r="G55" s="157">
        <f t="shared" si="0"/>
        <v>0</v>
      </c>
      <c r="H55" s="113"/>
      <c r="I55" s="113">
        <v>0</v>
      </c>
      <c r="J55" s="93">
        <v>0</v>
      </c>
      <c r="K55" s="161">
        <f t="shared" si="1"/>
        <v>0</v>
      </c>
    </row>
    <row r="56" spans="1:11" ht="15.75">
      <c r="A56" s="5"/>
      <c r="B56" s="61" t="s">
        <v>82</v>
      </c>
      <c r="C56" s="7" t="s">
        <v>236</v>
      </c>
      <c r="D56" s="103"/>
      <c r="E56" s="113">
        <v>696780</v>
      </c>
      <c r="F56" s="159">
        <v>-10269</v>
      </c>
      <c r="G56" s="159">
        <f t="shared" si="0"/>
        <v>686511</v>
      </c>
      <c r="H56" s="113"/>
      <c r="I56" s="113">
        <v>801499</v>
      </c>
      <c r="J56" s="93">
        <v>-8952</v>
      </c>
      <c r="K56" s="161">
        <f t="shared" si="1"/>
        <v>792547</v>
      </c>
    </row>
    <row r="57" spans="1:11" ht="15.75">
      <c r="A57" s="5"/>
      <c r="B57" s="61" t="s">
        <v>83</v>
      </c>
      <c r="C57" s="7" t="s">
        <v>237</v>
      </c>
      <c r="D57" s="103"/>
      <c r="E57" s="113">
        <v>2919</v>
      </c>
      <c r="F57" s="113">
        <v>0</v>
      </c>
      <c r="G57" s="157">
        <f t="shared" si="0"/>
        <v>2919</v>
      </c>
      <c r="H57" s="113"/>
      <c r="I57" s="113">
        <v>17309</v>
      </c>
      <c r="J57" s="93">
        <v>0</v>
      </c>
      <c r="K57" s="161">
        <f t="shared" si="1"/>
        <v>17309</v>
      </c>
    </row>
    <row r="58" spans="1:11" ht="15.75">
      <c r="A58" s="5"/>
      <c r="B58" s="61" t="s">
        <v>84</v>
      </c>
      <c r="C58" s="7" t="s">
        <v>238</v>
      </c>
      <c r="D58" s="103"/>
      <c r="E58" s="113">
        <v>0</v>
      </c>
      <c r="F58" s="113">
        <v>0</v>
      </c>
      <c r="G58" s="157">
        <f t="shared" si="0"/>
        <v>0</v>
      </c>
      <c r="H58" s="113"/>
      <c r="I58" s="113">
        <v>0</v>
      </c>
      <c r="J58" s="93">
        <v>0</v>
      </c>
      <c r="K58" s="161">
        <f t="shared" si="1"/>
        <v>0</v>
      </c>
    </row>
    <row r="59" spans="1:11" s="117" customFormat="1" ht="15.75">
      <c r="A59" s="74"/>
      <c r="B59" s="61" t="s">
        <v>85</v>
      </c>
      <c r="C59" s="7" t="s">
        <v>239</v>
      </c>
      <c r="D59" s="103"/>
      <c r="E59" s="113">
        <v>0</v>
      </c>
      <c r="F59" s="113">
        <v>0</v>
      </c>
      <c r="G59" s="157">
        <f t="shared" si="0"/>
        <v>0</v>
      </c>
      <c r="H59" s="113"/>
      <c r="I59" s="113">
        <v>0</v>
      </c>
      <c r="J59" s="93">
        <v>0</v>
      </c>
      <c r="K59" s="161">
        <f t="shared" si="1"/>
        <v>0</v>
      </c>
    </row>
    <row r="60" spans="1:11" ht="15.75">
      <c r="A60" s="5"/>
      <c r="B60" s="82" t="s">
        <v>86</v>
      </c>
      <c r="C60" s="83" t="s">
        <v>240</v>
      </c>
      <c r="D60" s="103"/>
      <c r="E60" s="113">
        <v>0</v>
      </c>
      <c r="F60" s="113">
        <v>0</v>
      </c>
      <c r="G60" s="157">
        <f t="shared" si="0"/>
        <v>0</v>
      </c>
      <c r="H60" s="113"/>
      <c r="I60" s="113">
        <v>0</v>
      </c>
      <c r="J60" s="93">
        <v>0</v>
      </c>
      <c r="K60" s="161">
        <f t="shared" si="1"/>
        <v>0</v>
      </c>
    </row>
    <row r="61" spans="1:11" ht="15.75">
      <c r="A61" s="5"/>
      <c r="B61" s="82" t="s">
        <v>87</v>
      </c>
      <c r="C61" s="83" t="s">
        <v>241</v>
      </c>
      <c r="D61" s="103"/>
      <c r="E61" s="159">
        <v>-306568</v>
      </c>
      <c r="F61" s="159">
        <v>-31408</v>
      </c>
      <c r="G61" s="159">
        <f t="shared" si="0"/>
        <v>-337976</v>
      </c>
      <c r="H61" s="113"/>
      <c r="I61" s="93">
        <v>-326834</v>
      </c>
      <c r="J61" s="93">
        <v>-29304</v>
      </c>
      <c r="K61" s="35">
        <f t="shared" si="1"/>
        <v>-356138</v>
      </c>
    </row>
    <row r="62" spans="1:11" ht="15.75">
      <c r="A62" s="5"/>
      <c r="B62" s="82" t="s">
        <v>88</v>
      </c>
      <c r="C62" s="83" t="s">
        <v>242</v>
      </c>
      <c r="D62" s="103"/>
      <c r="E62" s="113"/>
      <c r="F62" s="113"/>
      <c r="G62" s="157"/>
      <c r="H62" s="113"/>
      <c r="I62" s="113"/>
      <c r="J62" s="113"/>
      <c r="K62" s="161"/>
    </row>
    <row r="63" spans="1:11" ht="15.75">
      <c r="A63" s="5"/>
      <c r="B63" s="82" t="s">
        <v>108</v>
      </c>
      <c r="C63" s="83" t="s">
        <v>243</v>
      </c>
      <c r="D63" s="108"/>
      <c r="E63" s="113">
        <v>1405892</v>
      </c>
      <c r="F63" s="113">
        <v>0</v>
      </c>
      <c r="G63" s="157">
        <f t="shared" si="0"/>
        <v>1405892</v>
      </c>
      <c r="H63" s="113"/>
      <c r="I63" s="113">
        <v>1905892</v>
      </c>
      <c r="J63" s="113">
        <v>0</v>
      </c>
      <c r="K63" s="161">
        <f t="shared" si="1"/>
        <v>1905892</v>
      </c>
    </row>
    <row r="64" spans="1:11" ht="15.75">
      <c r="A64" s="5"/>
      <c r="B64" s="61" t="s">
        <v>89</v>
      </c>
      <c r="C64" s="7" t="s">
        <v>244</v>
      </c>
      <c r="D64" s="103"/>
      <c r="E64" s="113">
        <f>SUM(E65:E68)</f>
        <v>6105020</v>
      </c>
      <c r="F64" s="113">
        <f>SUM(F65:F68)</f>
        <v>0</v>
      </c>
      <c r="G64" s="157">
        <f t="shared" si="0"/>
        <v>6105020</v>
      </c>
      <c r="H64" s="113"/>
      <c r="I64" s="113">
        <f>SUM(I65:I68)</f>
        <v>4405248</v>
      </c>
      <c r="J64" s="113">
        <f>SUM(J65:J68)</f>
        <v>0</v>
      </c>
      <c r="K64" s="161">
        <f t="shared" si="1"/>
        <v>4405248</v>
      </c>
    </row>
    <row r="65" spans="1:11" ht="15.75">
      <c r="A65" s="5"/>
      <c r="B65" s="61" t="s">
        <v>90</v>
      </c>
      <c r="C65" s="7" t="s">
        <v>245</v>
      </c>
      <c r="D65" s="103"/>
      <c r="E65" s="113">
        <v>922330</v>
      </c>
      <c r="F65" s="113">
        <v>0</v>
      </c>
      <c r="G65" s="157">
        <f t="shared" si="0"/>
        <v>922330</v>
      </c>
      <c r="H65" s="113"/>
      <c r="I65" s="113">
        <v>781504</v>
      </c>
      <c r="J65" s="113">
        <v>0</v>
      </c>
      <c r="K65" s="161">
        <f t="shared" si="1"/>
        <v>781504</v>
      </c>
    </row>
    <row r="66" spans="1:11" ht="15.75">
      <c r="A66" s="5"/>
      <c r="B66" s="61" t="s">
        <v>91</v>
      </c>
      <c r="C66" s="7" t="s">
        <v>246</v>
      </c>
      <c r="D66" s="108"/>
      <c r="E66" s="113">
        <v>0</v>
      </c>
      <c r="F66" s="113">
        <v>0</v>
      </c>
      <c r="G66" s="157">
        <f t="shared" si="0"/>
        <v>0</v>
      </c>
      <c r="H66" s="113"/>
      <c r="I66" s="113">
        <v>0</v>
      </c>
      <c r="J66" s="113">
        <v>0</v>
      </c>
      <c r="K66" s="161">
        <f t="shared" si="1"/>
        <v>0</v>
      </c>
    </row>
    <row r="67" spans="1:11" ht="15.75">
      <c r="A67" s="5"/>
      <c r="B67" s="61" t="s">
        <v>92</v>
      </c>
      <c r="C67" s="7" t="s">
        <v>247</v>
      </c>
      <c r="D67" s="103"/>
      <c r="E67" s="113">
        <v>5182690</v>
      </c>
      <c r="F67" s="113">
        <v>0</v>
      </c>
      <c r="G67" s="157">
        <f t="shared" si="0"/>
        <v>5182690</v>
      </c>
      <c r="H67" s="113"/>
      <c r="I67" s="113">
        <v>3623744</v>
      </c>
      <c r="J67" s="113">
        <v>0</v>
      </c>
      <c r="K67" s="161">
        <f t="shared" si="1"/>
        <v>3623744</v>
      </c>
    </row>
    <row r="68" spans="1:11" ht="15.75">
      <c r="A68" s="5"/>
      <c r="B68" s="61" t="s">
        <v>93</v>
      </c>
      <c r="C68" s="135" t="s">
        <v>248</v>
      </c>
      <c r="D68" s="138"/>
      <c r="E68" s="113">
        <v>0</v>
      </c>
      <c r="F68" s="113">
        <v>0</v>
      </c>
      <c r="G68" s="157">
        <f t="shared" si="0"/>
        <v>0</v>
      </c>
      <c r="H68" s="113"/>
      <c r="I68" s="113">
        <v>0</v>
      </c>
      <c r="J68" s="113">
        <v>0</v>
      </c>
      <c r="K68" s="35">
        <f t="shared" si="1"/>
        <v>0</v>
      </c>
    </row>
    <row r="69" spans="1:11" ht="15.75">
      <c r="A69" s="5"/>
      <c r="B69" s="61" t="s">
        <v>94</v>
      </c>
      <c r="C69" s="135" t="s">
        <v>249</v>
      </c>
      <c r="D69" s="139"/>
      <c r="E69" s="113">
        <f>SUM(E70:E71)</f>
        <v>1726852</v>
      </c>
      <c r="F69" s="113">
        <f>SUM(F70:F71)</f>
        <v>0</v>
      </c>
      <c r="G69" s="157">
        <f t="shared" si="0"/>
        <v>1726852</v>
      </c>
      <c r="H69" s="113"/>
      <c r="I69" s="113">
        <f>SUM(I70:I71)</f>
        <v>2725982</v>
      </c>
      <c r="J69" s="113">
        <f>SUM(J70:J71)</f>
        <v>0</v>
      </c>
      <c r="K69" s="161">
        <f t="shared" si="1"/>
        <v>2725982</v>
      </c>
    </row>
    <row r="70" spans="1:11" ht="15.75">
      <c r="A70" s="5"/>
      <c r="B70" s="61" t="s">
        <v>95</v>
      </c>
      <c r="C70" s="137" t="s">
        <v>250</v>
      </c>
      <c r="D70" s="140"/>
      <c r="E70" s="113">
        <v>0</v>
      </c>
      <c r="F70" s="113">
        <v>0</v>
      </c>
      <c r="G70" s="157">
        <f t="shared" si="0"/>
        <v>0</v>
      </c>
      <c r="H70" s="113"/>
      <c r="I70" s="113">
        <v>0</v>
      </c>
      <c r="J70" s="113">
        <v>0</v>
      </c>
      <c r="K70" s="161">
        <f t="shared" si="1"/>
        <v>0</v>
      </c>
    </row>
    <row r="71" spans="1:11" ht="15.75">
      <c r="A71" s="5"/>
      <c r="B71" s="61" t="s">
        <v>96</v>
      </c>
      <c r="C71" s="137" t="s">
        <v>251</v>
      </c>
      <c r="D71" s="140"/>
      <c r="E71" s="113">
        <v>1726852</v>
      </c>
      <c r="F71" s="113">
        <v>0</v>
      </c>
      <c r="G71" s="157">
        <f>E71+F71</f>
        <v>1726852</v>
      </c>
      <c r="H71" s="113"/>
      <c r="I71" s="113">
        <v>2725982</v>
      </c>
      <c r="J71" s="113">
        <v>0</v>
      </c>
      <c r="K71" s="161">
        <f>I71+J71</f>
        <v>2725982</v>
      </c>
    </row>
    <row r="72" spans="1:11" ht="15.75">
      <c r="A72" s="5"/>
      <c r="B72" s="7"/>
      <c r="C72" s="137"/>
      <c r="D72" s="139"/>
      <c r="E72" s="113"/>
      <c r="F72" s="113"/>
      <c r="G72" s="116"/>
      <c r="H72" s="115"/>
      <c r="I72" s="113"/>
      <c r="J72" s="113"/>
      <c r="K72" s="162"/>
    </row>
    <row r="73" spans="1:11" ht="15.75">
      <c r="A73" s="70"/>
      <c r="B73" s="71"/>
      <c r="C73" s="142" t="s">
        <v>252</v>
      </c>
      <c r="D73" s="141"/>
      <c r="E73" s="148">
        <f>E51+E50+E37+E33+E28+E27+E26+E25+E22+E18+E14+E9+E12+E13+E43+E46</f>
        <v>69959423</v>
      </c>
      <c r="F73" s="148">
        <f>F51+F50+F37+F33+F28+F27+F26+F25+F22+F18+F14+F9+F12+F13+F43+F46</f>
        <v>35572162</v>
      </c>
      <c r="G73" s="168">
        <f>E73+F73</f>
        <v>105531585</v>
      </c>
      <c r="H73" s="148"/>
      <c r="I73" s="148">
        <f>I51+I50+I37+I33+I28+I27+I26+I25+I22+I18+I14+I9+I12+I13+I43+I46</f>
        <v>64750673</v>
      </c>
      <c r="J73" s="148">
        <f>J51+J50+J37+J33+J28+J27+J26+J25+J22+J18+J14+J9+J12+J13+J43+J46</f>
        <v>30558790</v>
      </c>
      <c r="K73" s="163">
        <f>I73+J73</f>
        <v>95309463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="70" zoomScaleNormal="70" zoomScalePageLayoutView="0" workbookViewId="0" topLeftCell="A1">
      <pane xSplit="3" ySplit="8" topLeftCell="D9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G79" sqref="G79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9.28125" style="37" bestFit="1" customWidth="1"/>
    <col min="4" max="4" width="3.7109375" style="37" customWidth="1"/>
    <col min="5" max="6" width="21.8515625" style="37" customWidth="1"/>
    <col min="7" max="7" width="10.57421875" style="37" bestFit="1" customWidth="1"/>
    <col min="8" max="16384" width="9.140625" style="37" customWidth="1"/>
  </cols>
  <sheetData>
    <row r="1" spans="1:6" s="4" customFormat="1" ht="17.25" customHeight="1">
      <c r="A1" s="1"/>
      <c r="B1" s="2"/>
      <c r="C1" s="2"/>
      <c r="D1" s="2"/>
      <c r="E1" s="2"/>
      <c r="F1" s="3"/>
    </row>
    <row r="2" spans="1:6" s="4" customFormat="1" ht="17.25" customHeight="1">
      <c r="A2" s="5"/>
      <c r="B2" s="22" t="s">
        <v>0</v>
      </c>
      <c r="C2" s="85"/>
      <c r="D2" s="85"/>
      <c r="E2" s="85"/>
      <c r="F2" s="86"/>
    </row>
    <row r="3" spans="1:6" s="4" customFormat="1" ht="17.25" customHeight="1">
      <c r="A3" s="5"/>
      <c r="B3" s="6" t="s">
        <v>308</v>
      </c>
      <c r="C3" s="7"/>
      <c r="D3" s="7"/>
      <c r="E3" s="7"/>
      <c r="F3" s="23"/>
    </row>
    <row r="4" spans="1:6" s="4" customFormat="1" ht="17.25" customHeight="1">
      <c r="A4" s="5"/>
      <c r="B4" s="125" t="s">
        <v>205</v>
      </c>
      <c r="C4" s="7"/>
      <c r="D4" s="7"/>
      <c r="E4" s="7"/>
      <c r="F4" s="100"/>
    </row>
    <row r="5" spans="1:6" s="11" customFormat="1" ht="18" customHeight="1">
      <c r="A5" s="5"/>
      <c r="B5" s="24"/>
      <c r="C5" s="24"/>
      <c r="D5" s="12"/>
      <c r="E5" s="25"/>
      <c r="F5" s="9"/>
    </row>
    <row r="6" spans="1:6" s="11" customFormat="1" ht="18" customHeight="1">
      <c r="A6" s="26"/>
      <c r="B6" s="8"/>
      <c r="C6" s="8"/>
      <c r="D6" s="28"/>
      <c r="E6" s="29"/>
      <c r="F6" s="27"/>
    </row>
    <row r="7" spans="1:6" ht="18.75">
      <c r="A7" s="38"/>
      <c r="B7" s="88"/>
      <c r="C7" s="39" t="s">
        <v>309</v>
      </c>
      <c r="D7" s="99"/>
      <c r="E7" s="32" t="s">
        <v>123</v>
      </c>
      <c r="F7" s="119" t="s">
        <v>141</v>
      </c>
    </row>
    <row r="8" spans="1:6" ht="15.75">
      <c r="A8" s="40"/>
      <c r="B8" s="41"/>
      <c r="C8" s="41"/>
      <c r="D8" s="98"/>
      <c r="E8" s="36" t="s">
        <v>153</v>
      </c>
      <c r="F8" s="120" t="s">
        <v>154</v>
      </c>
    </row>
    <row r="9" spans="1:6" s="43" customFormat="1" ht="15.75">
      <c r="A9" s="75"/>
      <c r="B9" s="14" t="s">
        <v>1</v>
      </c>
      <c r="C9" s="42" t="s">
        <v>142</v>
      </c>
      <c r="D9" s="104"/>
      <c r="E9" s="164">
        <f>SUM(E10:E14,E19:E20)</f>
        <v>4539538</v>
      </c>
      <c r="F9" s="169">
        <f>SUM(F10:F14,F19:F20)</f>
        <v>4785528</v>
      </c>
    </row>
    <row r="10" spans="1:6" ht="15.75">
      <c r="A10" s="74"/>
      <c r="B10" s="89" t="s">
        <v>2</v>
      </c>
      <c r="C10" s="19" t="s">
        <v>143</v>
      </c>
      <c r="D10" s="104"/>
      <c r="E10" s="34">
        <v>1966008</v>
      </c>
      <c r="F10" s="35">
        <v>2706934</v>
      </c>
    </row>
    <row r="11" spans="1:8" ht="15.75">
      <c r="A11" s="74"/>
      <c r="B11" s="89" t="s">
        <v>3</v>
      </c>
      <c r="C11" s="19" t="s">
        <v>253</v>
      </c>
      <c r="D11" s="104"/>
      <c r="E11" s="34">
        <v>0</v>
      </c>
      <c r="F11" s="35">
        <v>0</v>
      </c>
      <c r="H11" s="132"/>
    </row>
    <row r="12" spans="1:6" ht="15.75">
      <c r="A12" s="74"/>
      <c r="B12" s="89" t="s">
        <v>4</v>
      </c>
      <c r="C12" s="19" t="s">
        <v>254</v>
      </c>
      <c r="D12" s="104"/>
      <c r="E12" s="34">
        <v>51388</v>
      </c>
      <c r="F12" s="35">
        <v>79948</v>
      </c>
    </row>
    <row r="13" spans="1:6" ht="15.75">
      <c r="A13" s="74"/>
      <c r="B13" s="89" t="s">
        <v>34</v>
      </c>
      <c r="C13" s="44" t="s">
        <v>255</v>
      </c>
      <c r="D13" s="105"/>
      <c r="E13" s="34">
        <v>0</v>
      </c>
      <c r="F13" s="35">
        <v>32</v>
      </c>
    </row>
    <row r="14" spans="1:6" ht="15.75">
      <c r="A14" s="74"/>
      <c r="B14" s="89" t="s">
        <v>35</v>
      </c>
      <c r="C14" s="19" t="s">
        <v>256</v>
      </c>
      <c r="D14" s="104"/>
      <c r="E14" s="34">
        <f>SUM(E15:E18)</f>
        <v>2520239</v>
      </c>
      <c r="F14" s="35">
        <f>SUM(F15:F18)</f>
        <v>1994651</v>
      </c>
    </row>
    <row r="15" spans="1:6" ht="15.75">
      <c r="A15" s="74"/>
      <c r="B15" s="89" t="s">
        <v>37</v>
      </c>
      <c r="C15" s="19" t="s">
        <v>157</v>
      </c>
      <c r="D15" s="104"/>
      <c r="E15" s="34">
        <v>10049</v>
      </c>
      <c r="F15" s="35">
        <v>13429</v>
      </c>
    </row>
    <row r="16" spans="1:6" ht="15.75">
      <c r="A16" s="74"/>
      <c r="B16" s="89" t="s">
        <v>38</v>
      </c>
      <c r="C16" s="19" t="s">
        <v>257</v>
      </c>
      <c r="D16" s="104"/>
      <c r="E16" s="34">
        <v>0</v>
      </c>
      <c r="F16" s="35">
        <v>0</v>
      </c>
    </row>
    <row r="17" spans="1:6" ht="15.75">
      <c r="A17" s="74"/>
      <c r="B17" s="89" t="s">
        <v>39</v>
      </c>
      <c r="C17" s="19" t="s">
        <v>258</v>
      </c>
      <c r="D17" s="104"/>
      <c r="E17" s="34">
        <v>1998089</v>
      </c>
      <c r="F17" s="35">
        <v>643654</v>
      </c>
    </row>
    <row r="18" spans="1:6" ht="15.75">
      <c r="A18" s="74"/>
      <c r="B18" s="89" t="s">
        <v>97</v>
      </c>
      <c r="C18" s="19" t="s">
        <v>259</v>
      </c>
      <c r="D18" s="104"/>
      <c r="E18" s="34">
        <v>512101</v>
      </c>
      <c r="F18" s="35">
        <v>1337568</v>
      </c>
    </row>
    <row r="19" spans="1:6" ht="15.75">
      <c r="A19" s="74"/>
      <c r="B19" s="89" t="s">
        <v>36</v>
      </c>
      <c r="C19" s="19" t="s">
        <v>260</v>
      </c>
      <c r="D19" s="104"/>
      <c r="E19" s="34">
        <v>0</v>
      </c>
      <c r="F19" s="35">
        <v>0</v>
      </c>
    </row>
    <row r="20" spans="1:6" ht="15.75">
      <c r="A20" s="74"/>
      <c r="B20" s="89" t="s">
        <v>58</v>
      </c>
      <c r="C20" s="44" t="s">
        <v>261</v>
      </c>
      <c r="D20" s="105"/>
      <c r="E20" s="34">
        <v>1903</v>
      </c>
      <c r="F20" s="35">
        <v>3963</v>
      </c>
    </row>
    <row r="21" spans="1:6" ht="15.75">
      <c r="A21" s="75"/>
      <c r="B21" s="15" t="s">
        <v>5</v>
      </c>
      <c r="C21" s="21" t="s">
        <v>262</v>
      </c>
      <c r="D21" s="104"/>
      <c r="E21" s="129">
        <f>SUM(E22:E26)</f>
        <v>2100427</v>
      </c>
      <c r="F21" s="170">
        <f>SUM(F22:F26)</f>
        <v>2505296</v>
      </c>
    </row>
    <row r="22" spans="1:6" ht="15.75">
      <c r="A22" s="74"/>
      <c r="B22" s="89" t="s">
        <v>6</v>
      </c>
      <c r="C22" s="19" t="s">
        <v>263</v>
      </c>
      <c r="D22" s="104"/>
      <c r="E22" s="34">
        <v>1700037</v>
      </c>
      <c r="F22" s="35">
        <v>1928995</v>
      </c>
    </row>
    <row r="23" spans="1:6" ht="15.75">
      <c r="A23" s="74"/>
      <c r="B23" s="89" t="s">
        <v>10</v>
      </c>
      <c r="C23" s="44" t="s">
        <v>264</v>
      </c>
      <c r="D23" s="104"/>
      <c r="E23" s="34">
        <v>90102</v>
      </c>
      <c r="F23" s="35">
        <v>172830</v>
      </c>
    </row>
    <row r="24" spans="1:6" ht="15.75">
      <c r="A24" s="74"/>
      <c r="B24" s="89" t="s">
        <v>11</v>
      </c>
      <c r="C24" s="44" t="s">
        <v>265</v>
      </c>
      <c r="D24" s="104"/>
      <c r="E24" s="34">
        <v>307923</v>
      </c>
      <c r="F24" s="35">
        <v>399524</v>
      </c>
    </row>
    <row r="25" spans="1:6" ht="15.75">
      <c r="A25" s="74"/>
      <c r="B25" s="89" t="s">
        <v>40</v>
      </c>
      <c r="C25" s="19" t="s">
        <v>266</v>
      </c>
      <c r="D25" s="104"/>
      <c r="E25" s="34">
        <v>0</v>
      </c>
      <c r="F25" s="35">
        <v>0</v>
      </c>
    </row>
    <row r="26" spans="1:6" ht="15.75">
      <c r="A26" s="74"/>
      <c r="B26" s="89" t="s">
        <v>41</v>
      </c>
      <c r="C26" s="44" t="s">
        <v>267</v>
      </c>
      <c r="D26" s="105"/>
      <c r="E26" s="34">
        <v>2365</v>
      </c>
      <c r="F26" s="35">
        <v>3947</v>
      </c>
    </row>
    <row r="27" spans="1:6" ht="15.75">
      <c r="A27" s="75"/>
      <c r="B27" s="14" t="s">
        <v>12</v>
      </c>
      <c r="C27" s="18" t="s">
        <v>268</v>
      </c>
      <c r="D27" s="104"/>
      <c r="E27" s="129">
        <f>E9-E21</f>
        <v>2439111</v>
      </c>
      <c r="F27" s="170">
        <f>F9-F21</f>
        <v>2280232</v>
      </c>
    </row>
    <row r="28" spans="1:6" ht="15.75">
      <c r="A28" s="75"/>
      <c r="B28" s="14" t="s">
        <v>13</v>
      </c>
      <c r="C28" s="18" t="s">
        <v>269</v>
      </c>
      <c r="D28" s="104"/>
      <c r="E28" s="129">
        <f>E29-E32</f>
        <v>664797</v>
      </c>
      <c r="F28" s="170">
        <f>F29-F32</f>
        <v>630189</v>
      </c>
    </row>
    <row r="29" spans="1:6" ht="15.75">
      <c r="A29" s="74"/>
      <c r="B29" s="89" t="s">
        <v>14</v>
      </c>
      <c r="C29" s="19" t="s">
        <v>270</v>
      </c>
      <c r="D29" s="104"/>
      <c r="E29" s="34">
        <f>SUM(E30:E31)</f>
        <v>764994</v>
      </c>
      <c r="F29" s="35">
        <f>SUM(F30:F31)</f>
        <v>733592</v>
      </c>
    </row>
    <row r="30" spans="1:6" s="43" customFormat="1" ht="15.75">
      <c r="A30" s="74"/>
      <c r="B30" s="89" t="s">
        <v>42</v>
      </c>
      <c r="C30" s="19" t="s">
        <v>271</v>
      </c>
      <c r="D30" s="104"/>
      <c r="E30" s="34">
        <v>29944</v>
      </c>
      <c r="F30" s="35">
        <v>30222</v>
      </c>
    </row>
    <row r="31" spans="1:6" ht="15.75">
      <c r="A31" s="74"/>
      <c r="B31" s="89" t="s">
        <v>43</v>
      </c>
      <c r="C31" s="19" t="s">
        <v>127</v>
      </c>
      <c r="D31" s="104"/>
      <c r="E31" s="34">
        <v>735050</v>
      </c>
      <c r="F31" s="35">
        <v>703370</v>
      </c>
    </row>
    <row r="32" spans="1:6" ht="15.75">
      <c r="A32" s="74"/>
      <c r="B32" s="89" t="s">
        <v>15</v>
      </c>
      <c r="C32" s="19" t="s">
        <v>272</v>
      </c>
      <c r="D32" s="104"/>
      <c r="E32" s="34">
        <f>SUM(E33:E34)</f>
        <v>100197</v>
      </c>
      <c r="F32" s="35">
        <f>SUM(F33:F34)</f>
        <v>103403</v>
      </c>
    </row>
    <row r="33" spans="1:6" ht="15.75">
      <c r="A33" s="74"/>
      <c r="B33" s="89" t="s">
        <v>44</v>
      </c>
      <c r="C33" s="20" t="s">
        <v>271</v>
      </c>
      <c r="D33" s="104"/>
      <c r="E33" s="34">
        <v>149</v>
      </c>
      <c r="F33" s="35">
        <v>117</v>
      </c>
    </row>
    <row r="34" spans="1:6" ht="15.75">
      <c r="A34" s="74"/>
      <c r="B34" s="89" t="s">
        <v>45</v>
      </c>
      <c r="C34" s="19" t="s">
        <v>127</v>
      </c>
      <c r="D34" s="104"/>
      <c r="E34" s="34">
        <v>100048</v>
      </c>
      <c r="F34" s="35">
        <v>103286</v>
      </c>
    </row>
    <row r="35" spans="1:6" ht="15.75">
      <c r="A35" s="75"/>
      <c r="B35" s="14" t="s">
        <v>16</v>
      </c>
      <c r="C35" s="18" t="s">
        <v>144</v>
      </c>
      <c r="E35" s="129">
        <v>27183</v>
      </c>
      <c r="F35" s="170">
        <v>42920</v>
      </c>
    </row>
    <row r="36" spans="1:6" ht="15.75">
      <c r="A36" s="75"/>
      <c r="B36" s="14" t="s">
        <v>19</v>
      </c>
      <c r="C36" s="18" t="s">
        <v>273</v>
      </c>
      <c r="D36" s="104"/>
      <c r="E36" s="129">
        <f>+SUM(E37:E39)</f>
        <v>93675</v>
      </c>
      <c r="F36" s="170">
        <f>+SUM(F37:F39)</f>
        <v>93406</v>
      </c>
    </row>
    <row r="37" spans="1:6" ht="15.75">
      <c r="A37" s="74"/>
      <c r="B37" s="89" t="s">
        <v>20</v>
      </c>
      <c r="C37" s="19" t="s">
        <v>274</v>
      </c>
      <c r="E37" s="93">
        <v>302778</v>
      </c>
      <c r="F37" s="35">
        <v>106682</v>
      </c>
    </row>
    <row r="38" spans="1:6" ht="15.75">
      <c r="A38" s="74"/>
      <c r="B38" s="89" t="s">
        <v>21</v>
      </c>
      <c r="C38" s="19" t="s">
        <v>275</v>
      </c>
      <c r="E38" s="34">
        <v>-234061</v>
      </c>
      <c r="F38" s="35">
        <v>-34842</v>
      </c>
    </row>
    <row r="39" spans="1:6" ht="15.75">
      <c r="A39" s="74"/>
      <c r="B39" s="89" t="s">
        <v>47</v>
      </c>
      <c r="C39" s="19" t="s">
        <v>276</v>
      </c>
      <c r="E39" s="34">
        <v>24958</v>
      </c>
      <c r="F39" s="35">
        <v>21566</v>
      </c>
    </row>
    <row r="40" spans="1:6" ht="15.75">
      <c r="A40" s="75"/>
      <c r="B40" s="14" t="s">
        <v>22</v>
      </c>
      <c r="C40" s="18" t="s">
        <v>145</v>
      </c>
      <c r="D40" s="104"/>
      <c r="E40" s="129">
        <v>497768</v>
      </c>
      <c r="F40" s="170">
        <v>318653</v>
      </c>
    </row>
    <row r="41" spans="1:6" ht="15.75">
      <c r="A41" s="75"/>
      <c r="B41" s="14" t="s">
        <v>23</v>
      </c>
      <c r="C41" s="18" t="s">
        <v>277</v>
      </c>
      <c r="E41" s="33">
        <f>E27+E28+E35+E36+E40</f>
        <v>3722534</v>
      </c>
      <c r="F41" s="170">
        <f>F27+F28+F35+F36+F40</f>
        <v>3365400</v>
      </c>
    </row>
    <row r="42" spans="1:6" ht="15.75">
      <c r="A42" s="75"/>
      <c r="B42" s="14" t="s">
        <v>24</v>
      </c>
      <c r="C42" s="18" t="s">
        <v>278</v>
      </c>
      <c r="D42" s="104"/>
      <c r="E42" s="129">
        <v>376200</v>
      </c>
      <c r="F42" s="170">
        <v>678269</v>
      </c>
    </row>
    <row r="43" spans="1:6" ht="15.75">
      <c r="A43" s="75"/>
      <c r="B43" s="14" t="s">
        <v>25</v>
      </c>
      <c r="C43" s="18" t="s">
        <v>146</v>
      </c>
      <c r="D43" s="104"/>
      <c r="E43" s="129">
        <v>1154017</v>
      </c>
      <c r="F43" s="170">
        <v>1024794</v>
      </c>
    </row>
    <row r="44" spans="1:6" ht="15.75">
      <c r="A44" s="75"/>
      <c r="B44" s="14" t="s">
        <v>26</v>
      </c>
      <c r="C44" s="18" t="s">
        <v>279</v>
      </c>
      <c r="D44" s="104"/>
      <c r="E44" s="129">
        <f>E41-E42-E43</f>
        <v>2192317</v>
      </c>
      <c r="F44" s="170">
        <f>F41-F42-F43</f>
        <v>1662337</v>
      </c>
    </row>
    <row r="45" spans="1:6" ht="15.75">
      <c r="A45" s="75"/>
      <c r="B45" s="14" t="s">
        <v>27</v>
      </c>
      <c r="C45" s="18" t="s">
        <v>280</v>
      </c>
      <c r="E45" s="129">
        <v>0</v>
      </c>
      <c r="F45" s="170">
        <v>0</v>
      </c>
    </row>
    <row r="46" spans="1:6" ht="15.75">
      <c r="A46" s="75"/>
      <c r="B46" s="14" t="s">
        <v>28</v>
      </c>
      <c r="C46" s="18" t="s">
        <v>281</v>
      </c>
      <c r="D46" s="104"/>
      <c r="E46" s="129">
        <v>0</v>
      </c>
      <c r="F46" s="170">
        <v>0</v>
      </c>
    </row>
    <row r="47" spans="1:6" ht="15.75">
      <c r="A47" s="75"/>
      <c r="B47" s="14"/>
      <c r="C47" s="18" t="s">
        <v>282</v>
      </c>
      <c r="D47" s="104"/>
      <c r="E47" s="129"/>
      <c r="F47" s="170"/>
    </row>
    <row r="48" spans="1:6" s="43" customFormat="1" ht="15.75">
      <c r="A48" s="75"/>
      <c r="B48" s="14" t="s">
        <v>29</v>
      </c>
      <c r="C48" s="18" t="s">
        <v>283</v>
      </c>
      <c r="D48" s="105"/>
      <c r="E48" s="129">
        <v>0</v>
      </c>
      <c r="F48" s="170">
        <v>0</v>
      </c>
    </row>
    <row r="49" spans="1:6" ht="15.75">
      <c r="A49" s="75"/>
      <c r="B49" s="14" t="s">
        <v>30</v>
      </c>
      <c r="C49" s="18" t="s">
        <v>284</v>
      </c>
      <c r="D49" s="104"/>
      <c r="E49" s="129">
        <f>+SUM(E44:E48)</f>
        <v>2192317</v>
      </c>
      <c r="F49" s="170">
        <f>+SUM(F44:F48)</f>
        <v>1662337</v>
      </c>
    </row>
    <row r="50" spans="1:6" ht="15.75">
      <c r="A50" s="75"/>
      <c r="B50" s="14"/>
      <c r="C50" s="18" t="s">
        <v>285</v>
      </c>
      <c r="D50" s="104"/>
      <c r="E50" s="129"/>
      <c r="F50" s="170"/>
    </row>
    <row r="51" spans="1:6" ht="15.75">
      <c r="A51" s="75"/>
      <c r="B51" s="14" t="s">
        <v>31</v>
      </c>
      <c r="C51" s="18" t="s">
        <v>286</v>
      </c>
      <c r="D51" s="104"/>
      <c r="E51" s="129">
        <f>SUM(E52:E53)</f>
        <v>465465</v>
      </c>
      <c r="F51" s="170">
        <f>SUM(F52:F53)</f>
        <v>313878</v>
      </c>
    </row>
    <row r="52" spans="1:6" ht="15.75">
      <c r="A52" s="75"/>
      <c r="B52" s="90" t="s">
        <v>56</v>
      </c>
      <c r="C52" s="20" t="s">
        <v>287</v>
      </c>
      <c r="D52" s="104"/>
      <c r="E52" s="34">
        <v>438388</v>
      </c>
      <c r="F52" s="35">
        <v>384137</v>
      </c>
    </row>
    <row r="53" spans="1:6" ht="15.75">
      <c r="A53" s="74"/>
      <c r="B53" s="90" t="s">
        <v>57</v>
      </c>
      <c r="C53" s="20" t="s">
        <v>288</v>
      </c>
      <c r="D53" s="104"/>
      <c r="E53" s="34">
        <v>27077</v>
      </c>
      <c r="F53" s="35">
        <v>-70259</v>
      </c>
    </row>
    <row r="54" spans="1:6" ht="15.75">
      <c r="A54" s="74"/>
      <c r="B54" s="126" t="s">
        <v>32</v>
      </c>
      <c r="C54" s="102" t="s">
        <v>289</v>
      </c>
      <c r="D54" s="104"/>
      <c r="E54" s="122">
        <f>+E49-E51</f>
        <v>1726852</v>
      </c>
      <c r="F54" s="123">
        <f>+F49-F51</f>
        <v>1348459</v>
      </c>
    </row>
    <row r="55" spans="1:6" ht="15.75">
      <c r="A55" s="74"/>
      <c r="B55" s="126"/>
      <c r="C55" s="102" t="s">
        <v>290</v>
      </c>
      <c r="D55" s="104"/>
      <c r="E55" s="122"/>
      <c r="F55" s="123"/>
    </row>
    <row r="56" spans="1:6" ht="15.75">
      <c r="A56" s="74"/>
      <c r="B56" s="126" t="s">
        <v>33</v>
      </c>
      <c r="C56" s="102" t="s">
        <v>291</v>
      </c>
      <c r="D56" s="104"/>
      <c r="E56" s="34">
        <f>+SUM(E57:E59)</f>
        <v>0</v>
      </c>
      <c r="F56" s="35">
        <f>+SUM(F57:F59)</f>
        <v>0</v>
      </c>
    </row>
    <row r="57" spans="1:6" ht="15.75">
      <c r="A57" s="74"/>
      <c r="B57" s="90" t="s">
        <v>98</v>
      </c>
      <c r="C57" s="20" t="s">
        <v>292</v>
      </c>
      <c r="D57" s="104"/>
      <c r="E57" s="34">
        <v>0</v>
      </c>
      <c r="F57" s="35">
        <v>0</v>
      </c>
    </row>
    <row r="58" spans="1:6" ht="15.75">
      <c r="A58" s="74"/>
      <c r="B58" s="90" t="s">
        <v>99</v>
      </c>
      <c r="C58" s="20" t="s">
        <v>293</v>
      </c>
      <c r="D58" s="104"/>
      <c r="E58" s="34">
        <v>0</v>
      </c>
      <c r="F58" s="35">
        <v>0</v>
      </c>
    </row>
    <row r="59" spans="1:6" ht="15.75">
      <c r="A59" s="74"/>
      <c r="B59" s="90" t="s">
        <v>109</v>
      </c>
      <c r="C59" s="20" t="s">
        <v>294</v>
      </c>
      <c r="D59" s="104"/>
      <c r="E59" s="34">
        <v>0</v>
      </c>
      <c r="F59" s="35">
        <v>0</v>
      </c>
    </row>
    <row r="60" spans="1:6" ht="15.75">
      <c r="A60" s="74"/>
      <c r="B60" s="126" t="s">
        <v>105</v>
      </c>
      <c r="C60" s="102" t="s">
        <v>295</v>
      </c>
      <c r="D60" s="104"/>
      <c r="E60" s="34">
        <f>+SUM(E61:E63)</f>
        <v>0</v>
      </c>
      <c r="F60" s="35">
        <f>+SUM(F61:F63)</f>
        <v>0</v>
      </c>
    </row>
    <row r="61" spans="1:6" ht="15.75">
      <c r="A61" s="74"/>
      <c r="B61" s="90" t="s">
        <v>110</v>
      </c>
      <c r="C61" s="20" t="s">
        <v>296</v>
      </c>
      <c r="D61" s="104"/>
      <c r="E61" s="34">
        <v>0</v>
      </c>
      <c r="F61" s="35">
        <v>0</v>
      </c>
    </row>
    <row r="62" spans="1:6" ht="15.75">
      <c r="A62" s="74"/>
      <c r="B62" s="90" t="s">
        <v>111</v>
      </c>
      <c r="C62" s="20" t="s">
        <v>297</v>
      </c>
      <c r="D62" s="104"/>
      <c r="E62" s="34">
        <v>0</v>
      </c>
      <c r="F62" s="35">
        <v>0</v>
      </c>
    </row>
    <row r="63" spans="1:6" ht="15.75">
      <c r="A63" s="74"/>
      <c r="B63" s="90" t="s">
        <v>112</v>
      </c>
      <c r="C63" s="20" t="s">
        <v>298</v>
      </c>
      <c r="D63" s="104"/>
      <c r="E63" s="34">
        <v>0</v>
      </c>
      <c r="F63" s="35">
        <v>0</v>
      </c>
    </row>
    <row r="64" spans="1:6" ht="15.75">
      <c r="A64" s="74"/>
      <c r="B64" s="126" t="s">
        <v>113</v>
      </c>
      <c r="C64" s="102" t="s">
        <v>299</v>
      </c>
      <c r="D64" s="104"/>
      <c r="E64" s="34">
        <f>+E56-E60</f>
        <v>0</v>
      </c>
      <c r="F64" s="35">
        <f>+F56-F60</f>
        <v>0</v>
      </c>
    </row>
    <row r="65" spans="1:6" ht="15.75">
      <c r="A65" s="74"/>
      <c r="B65" s="126"/>
      <c r="C65" s="102" t="s">
        <v>300</v>
      </c>
      <c r="D65" s="104"/>
      <c r="E65" s="34"/>
      <c r="F65" s="35"/>
    </row>
    <row r="66" spans="1:6" ht="15.75">
      <c r="A66" s="74"/>
      <c r="B66" s="126" t="s">
        <v>114</v>
      </c>
      <c r="C66" s="102" t="s">
        <v>301</v>
      </c>
      <c r="E66" s="34">
        <f>+SUM(E67:E68)</f>
        <v>0</v>
      </c>
      <c r="F66" s="35">
        <f>+SUM(F67:F68)</f>
        <v>0</v>
      </c>
    </row>
    <row r="67" spans="1:6" ht="15.75">
      <c r="A67" s="75"/>
      <c r="B67" s="127" t="s">
        <v>115</v>
      </c>
      <c r="C67" s="128" t="s">
        <v>287</v>
      </c>
      <c r="D67" s="105"/>
      <c r="E67" s="165">
        <v>0</v>
      </c>
      <c r="F67" s="171">
        <v>0</v>
      </c>
    </row>
    <row r="68" spans="1:7" ht="15.75">
      <c r="A68" s="75"/>
      <c r="B68" s="127" t="s">
        <v>116</v>
      </c>
      <c r="C68" s="128" t="s">
        <v>288</v>
      </c>
      <c r="D68" s="105"/>
      <c r="E68" s="34">
        <v>0</v>
      </c>
      <c r="F68" s="35">
        <v>0</v>
      </c>
      <c r="G68" s="43"/>
    </row>
    <row r="69" spans="1:7" ht="15.75">
      <c r="A69" s="75"/>
      <c r="B69" s="101" t="s">
        <v>117</v>
      </c>
      <c r="C69" s="102" t="s">
        <v>302</v>
      </c>
      <c r="E69" s="34">
        <f>+E64+E66</f>
        <v>0</v>
      </c>
      <c r="F69" s="35">
        <f>+F64+F66</f>
        <v>0</v>
      </c>
      <c r="G69" s="43"/>
    </row>
    <row r="70" spans="1:7" ht="15.75">
      <c r="A70" s="75"/>
      <c r="B70" s="101"/>
      <c r="C70" s="102" t="s">
        <v>303</v>
      </c>
      <c r="E70" s="34"/>
      <c r="F70" s="35"/>
      <c r="G70" s="43"/>
    </row>
    <row r="71" spans="1:6" ht="15.75">
      <c r="A71" s="75"/>
      <c r="B71" s="14" t="s">
        <v>118</v>
      </c>
      <c r="C71" s="18" t="s">
        <v>304</v>
      </c>
      <c r="D71" s="104"/>
      <c r="E71" s="122">
        <f>+E54+E69</f>
        <v>1726852</v>
      </c>
      <c r="F71" s="123">
        <f>+F54+F69</f>
        <v>1348459</v>
      </c>
    </row>
    <row r="72" spans="1:6" ht="15.75">
      <c r="A72" s="75"/>
      <c r="B72" s="14"/>
      <c r="C72" s="15"/>
      <c r="D72" s="104"/>
      <c r="E72" s="122"/>
      <c r="F72" s="123"/>
    </row>
    <row r="73" spans="1:6" s="43" customFormat="1" ht="15.75">
      <c r="A73" s="76"/>
      <c r="B73" s="77"/>
      <c r="C73" s="77" t="s">
        <v>305</v>
      </c>
      <c r="D73" s="106"/>
      <c r="E73" s="172">
        <f>E71/400000000</f>
        <v>0.00431713</v>
      </c>
      <c r="F73" s="173">
        <f>F71/400000000</f>
        <v>0.0033711475</v>
      </c>
    </row>
    <row r="74" spans="1:6" ht="15.75">
      <c r="A74" s="14"/>
      <c r="B74" s="14"/>
      <c r="C74" s="15"/>
      <c r="D74" s="17"/>
      <c r="E74" s="4"/>
      <c r="F74" s="4"/>
    </row>
    <row r="75" spans="1:6" ht="15.75">
      <c r="A75" s="14"/>
      <c r="B75" s="14"/>
      <c r="C75" s="15"/>
      <c r="D75" s="17"/>
      <c r="E75" s="94"/>
      <c r="F75" s="94"/>
    </row>
    <row r="76" spans="1:6" s="43" customFormat="1" ht="15.75">
      <c r="A76" s="14"/>
      <c r="B76" s="14"/>
      <c r="C76" s="15"/>
      <c r="D76" s="17"/>
      <c r="E76" s="4"/>
      <c r="F76" s="4"/>
    </row>
    <row r="77" spans="1:6" s="43" customFormat="1" ht="15.75">
      <c r="A77" s="14"/>
      <c r="B77" s="14"/>
      <c r="C77" s="15"/>
      <c r="D77" s="17"/>
      <c r="E77" s="4"/>
      <c r="F77" s="4"/>
    </row>
    <row r="78" spans="1:6" s="43" customFormat="1" ht="15.75">
      <c r="A78" s="14"/>
      <c r="B78" s="14"/>
      <c r="C78" s="15"/>
      <c r="D78" s="17"/>
      <c r="E78" s="4"/>
      <c r="F78" s="4"/>
    </row>
    <row r="79" spans="1:6" s="43" customFormat="1" ht="15.75">
      <c r="A79" s="14"/>
      <c r="B79" s="14"/>
      <c r="C79" s="15"/>
      <c r="D79" s="17"/>
      <c r="E79" s="4"/>
      <c r="F79" s="4"/>
    </row>
    <row r="80" spans="1:6" s="43" customFormat="1" ht="15.75">
      <c r="A80" s="14"/>
      <c r="B80" s="14"/>
      <c r="C80" s="15"/>
      <c r="D80" s="17"/>
      <c r="E80" s="4"/>
      <c r="F80" s="4"/>
    </row>
    <row r="81" spans="1:6" s="43" customFormat="1" ht="15.75">
      <c r="A81" s="14"/>
      <c r="B81" s="14"/>
      <c r="C81" s="15"/>
      <c r="D81" s="17"/>
      <c r="E81" s="4"/>
      <c r="F81" s="4"/>
    </row>
    <row r="82" spans="1:6" s="43" customFormat="1" ht="15.75">
      <c r="A82" s="14"/>
      <c r="B82" s="14"/>
      <c r="C82" s="15"/>
      <c r="D82" s="17"/>
      <c r="E82" s="4"/>
      <c r="F82" s="4"/>
    </row>
    <row r="83" spans="1:6" s="43" customFormat="1" ht="15.75">
      <c r="A83" s="14"/>
      <c r="B83" s="14"/>
      <c r="C83" s="15"/>
      <c r="D83" s="17"/>
      <c r="E83" s="4"/>
      <c r="F83" s="4"/>
    </row>
    <row r="84" spans="1:6" s="43" customFormat="1" ht="15.75">
      <c r="A84" s="14"/>
      <c r="B84" s="14"/>
      <c r="C84" s="15"/>
      <c r="D84" s="17"/>
      <c r="E84" s="4"/>
      <c r="F84" s="4"/>
    </row>
    <row r="85" spans="1:6" s="43" customFormat="1" ht="15.75">
      <c r="A85" s="14"/>
      <c r="B85" s="14"/>
      <c r="C85" s="15"/>
      <c r="D85" s="17"/>
      <c r="E85" s="4"/>
      <c r="F85" s="4"/>
    </row>
    <row r="86" spans="1:6" s="43" customFormat="1" ht="15.75">
      <c r="A86" s="14"/>
      <c r="B86" s="14"/>
      <c r="C86" s="15"/>
      <c r="D86" s="17"/>
      <c r="E86" s="4"/>
      <c r="F86" s="4"/>
    </row>
    <row r="87" spans="1:6" s="43" customFormat="1" ht="15.75">
      <c r="A87" s="14"/>
      <c r="B87" s="14"/>
      <c r="C87" s="15"/>
      <c r="D87" s="17"/>
      <c r="E87" s="4"/>
      <c r="F87" s="4"/>
    </row>
    <row r="88" spans="1:6" s="43" customFormat="1" ht="15.75">
      <c r="A88" s="14"/>
      <c r="B88" s="14"/>
      <c r="C88" s="15"/>
      <c r="D88" s="17"/>
      <c r="E88" s="4"/>
      <c r="F88" s="4"/>
    </row>
    <row r="89" spans="1:6" s="43" customFormat="1" ht="15.75">
      <c r="A89" s="14"/>
      <c r="B89" s="14"/>
      <c r="C89" s="15"/>
      <c r="D89" s="17"/>
      <c r="E89" s="4"/>
      <c r="F89" s="4"/>
    </row>
    <row r="90" spans="1:6" s="43" customFormat="1" ht="15.75">
      <c r="A90" s="14"/>
      <c r="B90" s="14"/>
      <c r="C90" s="15"/>
      <c r="D90" s="17"/>
      <c r="E90" s="4"/>
      <c r="F90" s="4"/>
    </row>
    <row r="91" spans="1:6" s="43" customFormat="1" ht="15.75">
      <c r="A91" s="14"/>
      <c r="B91" s="14"/>
      <c r="C91" s="15"/>
      <c r="D91" s="17"/>
      <c r="E91" s="4"/>
      <c r="F91" s="4"/>
    </row>
    <row r="92" spans="1:6" s="43" customFormat="1" ht="15.75">
      <c r="A92" s="14"/>
      <c r="B92" s="14"/>
      <c r="C92" s="15"/>
      <c r="D92" s="17"/>
      <c r="E92" s="4"/>
      <c r="F92" s="4"/>
    </row>
    <row r="93" spans="1:6" s="43" customFormat="1" ht="15.75">
      <c r="A93" s="14"/>
      <c r="B93" s="14"/>
      <c r="C93" s="15"/>
      <c r="D93" s="17"/>
      <c r="E93" s="4"/>
      <c r="F93" s="4"/>
    </row>
    <row r="94" spans="1:6" s="43" customFormat="1" ht="15.75">
      <c r="A94" s="14"/>
      <c r="B94" s="14"/>
      <c r="C94" s="15"/>
      <c r="D94" s="17"/>
      <c r="E94" s="4"/>
      <c r="F94" s="4"/>
    </row>
    <row r="95" spans="1:6" s="43" customFormat="1" ht="15.75">
      <c r="A95" s="14"/>
      <c r="B95" s="14"/>
      <c r="C95" s="15"/>
      <c r="D95" s="17"/>
      <c r="E95" s="4"/>
      <c r="F95" s="4"/>
    </row>
    <row r="96" spans="1:6" s="43" customFormat="1" ht="15.75">
      <c r="A96" s="14"/>
      <c r="B96" s="14"/>
      <c r="C96" s="15"/>
      <c r="D96" s="17"/>
      <c r="E96" s="4"/>
      <c r="F96" s="4"/>
    </row>
    <row r="97" spans="1:6" s="43" customFormat="1" ht="15.75">
      <c r="A97" s="30"/>
      <c r="B97" s="30"/>
      <c r="C97" s="16"/>
      <c r="D97" s="31"/>
      <c r="E97" s="10"/>
      <c r="F97" s="10"/>
    </row>
    <row r="98" spans="1:6" s="43" customFormat="1" ht="15.75">
      <c r="A98" s="14"/>
      <c r="B98" s="14"/>
      <c r="C98" s="15"/>
      <c r="D98" s="17"/>
      <c r="E98" s="4"/>
      <c r="F98" s="4"/>
    </row>
    <row r="100" spans="1:6" s="43" customFormat="1" ht="12.75">
      <c r="A100" s="37"/>
      <c r="B100" s="37"/>
      <c r="C100" s="37"/>
      <c r="D100" s="37"/>
      <c r="E100" s="37"/>
      <c r="F100" s="37"/>
    </row>
    <row r="101" spans="1:6" s="43" customFormat="1" ht="12.75">
      <c r="A101" s="37"/>
      <c r="B101" s="37"/>
      <c r="C101" s="37"/>
      <c r="D101" s="37"/>
      <c r="E101" s="37"/>
      <c r="F101" s="37"/>
    </row>
    <row r="102" spans="1:6" s="43" customFormat="1" ht="12.75">
      <c r="A102" s="37"/>
      <c r="B102" s="37"/>
      <c r="C102" s="37"/>
      <c r="D102" s="37"/>
      <c r="E102" s="37"/>
      <c r="F102" s="37"/>
    </row>
    <row r="103" spans="1:6" s="43" customFormat="1" ht="12.75">
      <c r="A103" s="37"/>
      <c r="B103" s="37"/>
      <c r="C103" s="37"/>
      <c r="D103" s="37"/>
      <c r="E103" s="37"/>
      <c r="F103" s="37"/>
    </row>
    <row r="104" spans="1:6" s="43" customFormat="1" ht="12.75">
      <c r="A104" s="37"/>
      <c r="B104" s="37"/>
      <c r="C104" s="37"/>
      <c r="D104" s="37"/>
      <c r="E104" s="37"/>
      <c r="F104" s="37"/>
    </row>
    <row r="105" spans="1:6" s="43" customFormat="1" ht="12.75">
      <c r="A105" s="37"/>
      <c r="B105" s="37"/>
      <c r="C105" s="37"/>
      <c r="D105" s="37"/>
      <c r="E105" s="37"/>
      <c r="F105" s="37"/>
    </row>
    <row r="106" spans="1:6" s="43" customFormat="1" ht="12.75">
      <c r="A106" s="37"/>
      <c r="B106" s="37"/>
      <c r="C106" s="37"/>
      <c r="D106" s="37"/>
      <c r="E106" s="37"/>
      <c r="F106" s="37"/>
    </row>
    <row r="107" ht="21" customHeight="1"/>
    <row r="108" spans="1:6" s="13" customFormat="1" ht="12.75">
      <c r="A108" s="37"/>
      <c r="B108" s="37"/>
      <c r="C108" s="37"/>
      <c r="D108" s="37"/>
      <c r="E108" s="37"/>
      <c r="F108" s="37"/>
    </row>
    <row r="109" spans="1:6" s="13" customFormat="1" ht="12.75">
      <c r="A109" s="37"/>
      <c r="B109" s="37"/>
      <c r="C109" s="37"/>
      <c r="D109" s="37"/>
      <c r="E109" s="37"/>
      <c r="F109" s="37"/>
    </row>
    <row r="110" spans="1:6" s="13" customFormat="1" ht="12.75">
      <c r="A110" s="37"/>
      <c r="B110" s="37"/>
      <c r="C110" s="37"/>
      <c r="D110" s="37"/>
      <c r="E110" s="37"/>
      <c r="F110" s="37"/>
    </row>
    <row r="111" spans="1:6" s="13" customFormat="1" ht="12.75">
      <c r="A111" s="37"/>
      <c r="B111" s="37"/>
      <c r="C111" s="37"/>
      <c r="D111" s="37"/>
      <c r="E111" s="37"/>
      <c r="F111" s="37"/>
    </row>
    <row r="112" spans="1:6" s="13" customFormat="1" ht="12.75">
      <c r="A112" s="37"/>
      <c r="B112" s="37"/>
      <c r="C112" s="37"/>
      <c r="D112" s="37"/>
      <c r="E112" s="37"/>
      <c r="F112" s="37"/>
    </row>
    <row r="113" spans="1:6" s="13" customFormat="1" ht="12.75">
      <c r="A113" s="37"/>
      <c r="B113" s="37"/>
      <c r="C113" s="37"/>
      <c r="D113" s="37"/>
      <c r="E113" s="37"/>
      <c r="F113" s="37"/>
    </row>
    <row r="114" spans="1:6" s="13" customFormat="1" ht="12.75">
      <c r="A114" s="37"/>
      <c r="B114" s="37"/>
      <c r="C114" s="37"/>
      <c r="D114" s="37"/>
      <c r="E114" s="37"/>
      <c r="F114" s="37"/>
    </row>
    <row r="115" spans="1:6" s="13" customFormat="1" ht="12.75">
      <c r="A115" s="37"/>
      <c r="B115" s="37"/>
      <c r="C115" s="37"/>
      <c r="D115" s="37"/>
      <c r="E115" s="37"/>
      <c r="F115" s="37"/>
    </row>
    <row r="116" spans="1:6" s="13" customFormat="1" ht="12.75">
      <c r="A116" s="37"/>
      <c r="B116" s="37"/>
      <c r="C116" s="37"/>
      <c r="D116" s="37"/>
      <c r="E116" s="37"/>
      <c r="F116" s="37"/>
    </row>
    <row r="117" spans="1:6" s="11" customFormat="1" ht="12.75">
      <c r="A117" s="37"/>
      <c r="B117" s="37"/>
      <c r="C117" s="37"/>
      <c r="D117" s="37"/>
      <c r="E117" s="37"/>
      <c r="F117" s="37"/>
    </row>
    <row r="118" spans="1:6" s="13" customFormat="1" ht="12.75">
      <c r="A118" s="37"/>
      <c r="B118" s="37"/>
      <c r="C118" s="37"/>
      <c r="D118" s="37"/>
      <c r="E118" s="37"/>
      <c r="F118" s="37"/>
    </row>
    <row r="119" spans="1:6" s="13" customFormat="1" ht="12.75">
      <c r="A119" s="37"/>
      <c r="B119" s="37"/>
      <c r="C119" s="37"/>
      <c r="D119" s="37"/>
      <c r="E119" s="37"/>
      <c r="F119" s="37"/>
    </row>
    <row r="120" spans="1:6" s="13" customFormat="1" ht="12.75">
      <c r="A120" s="37"/>
      <c r="B120" s="37"/>
      <c r="C120" s="37"/>
      <c r="D120" s="37"/>
      <c r="E120" s="37"/>
      <c r="F120" s="37"/>
    </row>
    <row r="121" spans="1:6" s="13" customFormat="1" ht="12.75">
      <c r="A121" s="37"/>
      <c r="B121" s="37"/>
      <c r="C121" s="37"/>
      <c r="D121" s="37"/>
      <c r="E121" s="37"/>
      <c r="F121" s="37"/>
    </row>
    <row r="122" spans="1:6" s="13" customFormat="1" ht="12.75">
      <c r="A122" s="37"/>
      <c r="B122" s="37"/>
      <c r="C122" s="37"/>
      <c r="D122" s="37"/>
      <c r="E122" s="37"/>
      <c r="F122" s="37"/>
    </row>
    <row r="123" spans="1:6" s="13" customFormat="1" ht="12.75">
      <c r="A123" s="37"/>
      <c r="B123" s="37"/>
      <c r="C123" s="37"/>
      <c r="D123" s="37"/>
      <c r="E123" s="37"/>
      <c r="F123" s="37"/>
    </row>
    <row r="124" spans="1:6" s="13" customFormat="1" ht="12.75">
      <c r="A124" s="37"/>
      <c r="B124" s="37"/>
      <c r="C124" s="37"/>
      <c r="D124" s="37"/>
      <c r="E124" s="37"/>
      <c r="F124" s="37"/>
    </row>
    <row r="125" spans="1:6" s="13" customFormat="1" ht="12.75">
      <c r="A125" s="37"/>
      <c r="B125" s="37"/>
      <c r="C125" s="37"/>
      <c r="D125" s="37"/>
      <c r="E125" s="37"/>
      <c r="F125" s="37"/>
    </row>
    <row r="126" spans="1:6" s="13" customFormat="1" ht="12.75">
      <c r="A126" s="37"/>
      <c r="B126" s="37"/>
      <c r="C126" s="37"/>
      <c r="D126" s="37"/>
      <c r="E126" s="37"/>
      <c r="F126" s="37"/>
    </row>
    <row r="127" spans="1:6" s="13" customFormat="1" ht="12.75">
      <c r="A127" s="37"/>
      <c r="B127" s="37"/>
      <c r="C127" s="37"/>
      <c r="D127" s="37"/>
      <c r="E127" s="37"/>
      <c r="F127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2010-08-06T07:47:46Z</cp:lastPrinted>
  <dcterms:created xsi:type="dcterms:W3CDTF">2003-03-28T08:44:38Z</dcterms:created>
  <dcterms:modified xsi:type="dcterms:W3CDTF">2019-11-25T14:58:47Z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