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9440" windowHeight="12390" tabRatio="877" activeTab="0"/>
  </bookViews>
  <sheets>
    <sheet name="Asset" sheetId="1" r:id="rId1"/>
    <sheet name="Aktif 31.12.2017" sheetId="2" r:id="rId2"/>
    <sheet name="Liabilities" sheetId="3" r:id="rId3"/>
    <sheet name="Liabilities 31.12.2017" sheetId="4" r:id="rId4"/>
    <sheet name="OFF BS" sheetId="5" r:id="rId5"/>
    <sheet name="OFF BS 31.12.2017" sheetId="6" r:id="rId6"/>
    <sheet name="PL" sheetId="7" r:id="rId7"/>
    <sheet name="PL 30.06.2017" sheetId="8" r:id="rId8"/>
    <sheet name="OCI" sheetId="9" r:id="rId9"/>
    <sheet name="OCI 30.06.2017" sheetId="10" r:id="rId10"/>
    <sheet name="Equity" sheetId="11" r:id="rId11"/>
    <sheet name="Equity  30.06.2017" sheetId="12" r:id="rId12"/>
    <sheet name="Cash Flow" sheetId="13" r:id="rId13"/>
    <sheet name="CF 30.06.2017" sheetId="14" r:id="rId14"/>
  </sheets>
  <definedNames>
    <definedName name="_xlnm.Print_Area" localSheetId="1">'Aktif 31.12.2017'!$A$1:$G$102</definedName>
    <definedName name="_xlnm.Print_Area" localSheetId="0">'Asset'!$A$1:$G$93</definedName>
    <definedName name="_xlnm.Print_Area" localSheetId="12">'Cash Flow'!$A$1:$E$88</definedName>
    <definedName name="_xlnm.Print_Area" localSheetId="13">'CF 30.06.2017'!$A$1:$E$88</definedName>
    <definedName name="_xlnm.Print_Area" localSheetId="10">'Equity'!$A$1:$R$48</definedName>
    <definedName name="_xlnm.Print_Area" localSheetId="11">'Equity  30.06.2017'!$A$1:$U$56</definedName>
    <definedName name="_xlnm.Print_Area" localSheetId="2">'Liabilities'!$A$1:$G$87</definedName>
    <definedName name="_xlnm.Print_Area" localSheetId="3">'Liabilities 31.12.2017'!$A$1:$G$99</definedName>
    <definedName name="_xlnm.Print_Area" localSheetId="8">'OCI'!$A$1:$D$71</definedName>
    <definedName name="_xlnm.Print_Area" localSheetId="9">'OCI 30.06.2017'!$A$1:$D$92</definedName>
    <definedName name="_xlnm.Print_Area" localSheetId="4">'OFF BS'!$A$1:$G$105</definedName>
    <definedName name="_xlnm.Print_Area" localSheetId="5">'OFF BS 31.12.2017'!$A$1:$G$105</definedName>
    <definedName name="_xlnm.Print_Area" localSheetId="6">'PL'!$A$1:$F$85</definedName>
    <definedName name="_xlnm.Print_Area" localSheetId="7">'PL 30.06.2017'!$A$1:$F$83</definedName>
  </definedNames>
  <calcPr calcMode="manual" fullCalcOnLoad="1"/>
</workbook>
</file>

<file path=xl/sharedStrings.xml><?xml version="1.0" encoding="utf-8"?>
<sst xmlns="http://schemas.openxmlformats.org/spreadsheetml/2006/main" count="1683" uniqueCount="784">
  <si>
    <t>AKBANK T.A.Ş.</t>
  </si>
  <si>
    <t>I.</t>
  </si>
  <si>
    <t>1.1</t>
  </si>
  <si>
    <t>1.2</t>
  </si>
  <si>
    <t>1.3</t>
  </si>
  <si>
    <t>II.</t>
  </si>
  <si>
    <t>2.1</t>
  </si>
  <si>
    <t>2.1.1</t>
  </si>
  <si>
    <t>2.1.2</t>
  </si>
  <si>
    <t>2.1.3</t>
  </si>
  <si>
    <t>2.2</t>
  </si>
  <si>
    <t>2.3</t>
  </si>
  <si>
    <t>III.</t>
  </si>
  <si>
    <t>IV.</t>
  </si>
  <si>
    <t>4.1</t>
  </si>
  <si>
    <t>4.2</t>
  </si>
  <si>
    <t>V.</t>
  </si>
  <si>
    <t>5.1</t>
  </si>
  <si>
    <t>5.2</t>
  </si>
  <si>
    <t>VI.</t>
  </si>
  <si>
    <t>6.1</t>
  </si>
  <si>
    <t>6.2</t>
  </si>
  <si>
    <t>VII.</t>
  </si>
  <si>
    <t>VIII.</t>
  </si>
  <si>
    <t>IX.</t>
  </si>
  <si>
    <t>X.</t>
  </si>
  <si>
    <t>XI.</t>
  </si>
  <si>
    <t>XII.</t>
  </si>
  <si>
    <t>XIII.</t>
  </si>
  <si>
    <t>XIV.</t>
  </si>
  <si>
    <t>XV.</t>
  </si>
  <si>
    <t>XVI.</t>
  </si>
  <si>
    <t>XVII.</t>
  </si>
  <si>
    <t>17.1</t>
  </si>
  <si>
    <t>17.2</t>
  </si>
  <si>
    <t>XVIII.</t>
  </si>
  <si>
    <t>1.4</t>
  </si>
  <si>
    <t>1.5</t>
  </si>
  <si>
    <t>1.6</t>
  </si>
  <si>
    <t>1.1.1</t>
  </si>
  <si>
    <t>1.1.2</t>
  </si>
  <si>
    <t>1.1.3</t>
  </si>
  <si>
    <t>1.1.4</t>
  </si>
  <si>
    <t>1.5.1</t>
  </si>
  <si>
    <t>1.5.2</t>
  </si>
  <si>
    <t>1.5.3</t>
  </si>
  <si>
    <t>2.4</t>
  </si>
  <si>
    <t>2.5</t>
  </si>
  <si>
    <t>4.1.1</t>
  </si>
  <si>
    <t>4.1.2</t>
  </si>
  <si>
    <t>4.2.1</t>
  </si>
  <si>
    <t>4.2.2</t>
  </si>
  <si>
    <t>(I-a)</t>
  </si>
  <si>
    <t>(I-b)</t>
  </si>
  <si>
    <t>3.1</t>
  </si>
  <si>
    <t>3.1.1</t>
  </si>
  <si>
    <t>3.1.2</t>
  </si>
  <si>
    <t>3.1.3</t>
  </si>
  <si>
    <t>3.2</t>
  </si>
  <si>
    <t>4.3</t>
  </si>
  <si>
    <t>(I-d)</t>
  </si>
  <si>
    <t>(I-e)</t>
  </si>
  <si>
    <t>(I-f)</t>
  </si>
  <si>
    <t>9.1</t>
  </si>
  <si>
    <t>9.2</t>
  </si>
  <si>
    <t>(I-g)</t>
  </si>
  <si>
    <t>10.1</t>
  </si>
  <si>
    <t>10.2</t>
  </si>
  <si>
    <t>(I-h)</t>
  </si>
  <si>
    <t>16.1</t>
  </si>
  <si>
    <t>16.2</t>
  </si>
  <si>
    <t>(II-a)</t>
  </si>
  <si>
    <t>1.7</t>
  </si>
  <si>
    <t>3.2.1</t>
  </si>
  <si>
    <t>3.2.2</t>
  </si>
  <si>
    <t>(II-e)</t>
  </si>
  <si>
    <t>(II-f)</t>
  </si>
  <si>
    <t>(II-h)</t>
  </si>
  <si>
    <t>(II-i)</t>
  </si>
  <si>
    <t>11.1</t>
  </si>
  <si>
    <t>11.2</t>
  </si>
  <si>
    <t>11.3</t>
  </si>
  <si>
    <t>5.3</t>
  </si>
  <si>
    <t>A.</t>
  </si>
  <si>
    <t>1.1.5</t>
  </si>
  <si>
    <t>1.1.6</t>
  </si>
  <si>
    <t>1.1.7</t>
  </si>
  <si>
    <t>1.1.8</t>
  </si>
  <si>
    <t>1.1.9</t>
  </si>
  <si>
    <t>1.2.1</t>
  </si>
  <si>
    <t>1.2.2</t>
  </si>
  <si>
    <t>1.2.3</t>
  </si>
  <si>
    <t>1.2.4</t>
  </si>
  <si>
    <t>1.2.5</t>
  </si>
  <si>
    <t>1.2.6</t>
  </si>
  <si>
    <t>1.2.7</t>
  </si>
  <si>
    <t>1.2.8</t>
  </si>
  <si>
    <t>1.2.9</t>
  </si>
  <si>
    <t>B.</t>
  </si>
  <si>
    <t>2.6</t>
  </si>
  <si>
    <t>2.7</t>
  </si>
  <si>
    <t>2.8</t>
  </si>
  <si>
    <t>2.9</t>
  </si>
  <si>
    <t>C.</t>
  </si>
  <si>
    <t>3.3</t>
  </si>
  <si>
    <t>3.4</t>
  </si>
  <si>
    <t>3.5</t>
  </si>
  <si>
    <t>3.6</t>
  </si>
  <si>
    <t>10.3</t>
  </si>
  <si>
    <t>10.4</t>
  </si>
  <si>
    <t>2.2.1</t>
  </si>
  <si>
    <t>2.2.2</t>
  </si>
  <si>
    <t>2.2.3</t>
  </si>
  <si>
    <t>13.1</t>
  </si>
  <si>
    <t>13.2</t>
  </si>
  <si>
    <t>16.2.1</t>
  </si>
  <si>
    <t>16.2.2</t>
  </si>
  <si>
    <t>16.2.3</t>
  </si>
  <si>
    <t>16.3</t>
  </si>
  <si>
    <t>16.4</t>
  </si>
  <si>
    <t>3.2.1.1</t>
  </si>
  <si>
    <t>3.2.1.2</t>
  </si>
  <si>
    <t>3.2.2.1</t>
  </si>
  <si>
    <t>3.2.2.2</t>
  </si>
  <si>
    <t>3.2.2.3</t>
  </si>
  <si>
    <t>3.2.2.4</t>
  </si>
  <si>
    <t>3.2.3</t>
  </si>
  <si>
    <t>3.2.3.1</t>
  </si>
  <si>
    <t>3.2.3.2</t>
  </si>
  <si>
    <t>3.2.3.3</t>
  </si>
  <si>
    <t>3.2.3.4</t>
  </si>
  <si>
    <t>3.2.3.5</t>
  </si>
  <si>
    <t>3.2.3.6</t>
  </si>
  <si>
    <t>3.2.4</t>
  </si>
  <si>
    <t>3.2.4.1</t>
  </si>
  <si>
    <t>3.2.4.2</t>
  </si>
  <si>
    <t>3.2.5</t>
  </si>
  <si>
    <t>3.2.5.1</t>
  </si>
  <si>
    <t>3.2.5.2</t>
  </si>
  <si>
    <t>3.2.6</t>
  </si>
  <si>
    <t>1.2.10</t>
  </si>
  <si>
    <t xml:space="preserve">(II-c) </t>
  </si>
  <si>
    <t>XIX.</t>
  </si>
  <si>
    <t>14.1</t>
  </si>
  <si>
    <t>14.2</t>
  </si>
  <si>
    <t>19.1</t>
  </si>
  <si>
    <t>19.2</t>
  </si>
  <si>
    <t>19.3</t>
  </si>
  <si>
    <t>XXI.</t>
  </si>
  <si>
    <t>XXII.</t>
  </si>
  <si>
    <t>XXIII.</t>
  </si>
  <si>
    <t>20.1</t>
  </si>
  <si>
    <t>20.2</t>
  </si>
  <si>
    <t>20.3</t>
  </si>
  <si>
    <t>(II-j)</t>
  </si>
  <si>
    <t>1.3.1</t>
  </si>
  <si>
    <t>1.3.2</t>
  </si>
  <si>
    <t>1.8</t>
  </si>
  <si>
    <t>1.9</t>
  </si>
  <si>
    <t>2.1.4</t>
  </si>
  <si>
    <t>2.1.5</t>
  </si>
  <si>
    <t>2.1.6</t>
  </si>
  <si>
    <t>2.1.7</t>
  </si>
  <si>
    <t>2.1.8</t>
  </si>
  <si>
    <t>2.1.9</t>
  </si>
  <si>
    <t>2.1.10</t>
  </si>
  <si>
    <t>2.1.11</t>
  </si>
  <si>
    <t>2.1.12</t>
  </si>
  <si>
    <t>2.1.13</t>
  </si>
  <si>
    <t>5.4</t>
  </si>
  <si>
    <t>5.5</t>
  </si>
  <si>
    <t>5.6</t>
  </si>
  <si>
    <t>5.7</t>
  </si>
  <si>
    <t>(I-n)</t>
  </si>
  <si>
    <t>4.4</t>
  </si>
  <si>
    <t>4.5</t>
  </si>
  <si>
    <t>4.6</t>
  </si>
  <si>
    <t>4.7</t>
  </si>
  <si>
    <t>4.8</t>
  </si>
  <si>
    <t xml:space="preserve">(II-d) </t>
  </si>
  <si>
    <t>(I-o)</t>
  </si>
  <si>
    <t>(31/12/2017)</t>
  </si>
  <si>
    <t>(II-k-8)</t>
  </si>
  <si>
    <t>(II-k)</t>
  </si>
  <si>
    <t>(III-2, 3)</t>
  </si>
  <si>
    <t xml:space="preserve">(III-1) </t>
  </si>
  <si>
    <t>(V)</t>
  </si>
  <si>
    <t>VI</t>
  </si>
  <si>
    <t>7.1</t>
  </si>
  <si>
    <t>7.2</t>
  </si>
  <si>
    <t>7.3</t>
  </si>
  <si>
    <t>17.3</t>
  </si>
  <si>
    <t>22.1</t>
  </si>
  <si>
    <t>22.2</t>
  </si>
  <si>
    <t>22.3</t>
  </si>
  <si>
    <t>XXIV.</t>
  </si>
  <si>
    <t>9.3</t>
  </si>
  <si>
    <t>9.4</t>
  </si>
  <si>
    <t xml:space="preserve">X. </t>
  </si>
  <si>
    <t>16.5</t>
  </si>
  <si>
    <t>16.5.1</t>
  </si>
  <si>
    <t>16.5.2</t>
  </si>
  <si>
    <t>16.5.3</t>
  </si>
  <si>
    <t>16.5.4</t>
  </si>
  <si>
    <t>16.6</t>
  </si>
  <si>
    <t>16.6.2</t>
  </si>
  <si>
    <t>16.6.1</t>
  </si>
  <si>
    <t>1.3.3</t>
  </si>
  <si>
    <t>1.4.1</t>
  </si>
  <si>
    <t>1.4.2</t>
  </si>
  <si>
    <t>2.3.1</t>
  </si>
  <si>
    <t>2.3.2</t>
  </si>
  <si>
    <t>2.3.3</t>
  </si>
  <si>
    <t xml:space="preserve">2.4 </t>
  </si>
  <si>
    <t xml:space="preserve">2.5 </t>
  </si>
  <si>
    <t>2.5.1</t>
  </si>
  <si>
    <t>2.5.2</t>
  </si>
  <si>
    <t>2.5.3</t>
  </si>
  <si>
    <t>4.3.1</t>
  </si>
  <si>
    <t>4.3.2</t>
  </si>
  <si>
    <t>XX.</t>
  </si>
  <si>
    <t>2.2.4</t>
  </si>
  <si>
    <t>2.2.5</t>
  </si>
  <si>
    <t>2.2.6</t>
  </si>
  <si>
    <t>6.1.1</t>
  </si>
  <si>
    <t>(VII)</t>
  </si>
  <si>
    <t>6.1.2</t>
  </si>
  <si>
    <t>6.1.3</t>
  </si>
  <si>
    <t>6.3</t>
  </si>
  <si>
    <t>8.1</t>
  </si>
  <si>
    <t>8.2</t>
  </si>
  <si>
    <t>9.2.1</t>
  </si>
  <si>
    <t>9.2.2</t>
  </si>
  <si>
    <t>11.2.1</t>
  </si>
  <si>
    <t>11.2.2</t>
  </si>
  <si>
    <t>(I-i)</t>
  </si>
  <si>
    <t>12.1</t>
  </si>
  <si>
    <t>12.2</t>
  </si>
  <si>
    <t>12.3</t>
  </si>
  <si>
    <t>12.4</t>
  </si>
  <si>
    <t>13.3</t>
  </si>
  <si>
    <t>(I-k)</t>
  </si>
  <si>
    <t>(I-l)</t>
  </si>
  <si>
    <t>15.1</t>
  </si>
  <si>
    <t>15.2</t>
  </si>
  <si>
    <t>(I-m)</t>
  </si>
  <si>
    <t>18.1</t>
  </si>
  <si>
    <t>18.2</t>
  </si>
  <si>
    <t xml:space="preserve">(II-b) </t>
  </si>
  <si>
    <t xml:space="preserve">XI. </t>
  </si>
  <si>
    <t>(II-g)</t>
  </si>
  <si>
    <t xml:space="preserve">XII. </t>
  </si>
  <si>
    <t>12.5</t>
  </si>
  <si>
    <t xml:space="preserve">XV. </t>
  </si>
  <si>
    <t>16.2.4</t>
  </si>
  <si>
    <t>16.2.5</t>
  </si>
  <si>
    <t>16.2.6</t>
  </si>
  <si>
    <t>16.2.7</t>
  </si>
  <si>
    <t>16.2.8</t>
  </si>
  <si>
    <t>16.2.9</t>
  </si>
  <si>
    <t>16.2.10</t>
  </si>
  <si>
    <t>16.3.1</t>
  </si>
  <si>
    <t>16.3.2</t>
  </si>
  <si>
    <t>16.3.3</t>
  </si>
  <si>
    <t>16.3.4</t>
  </si>
  <si>
    <t>16.4.1</t>
  </si>
  <si>
    <t>16.4.2</t>
  </si>
  <si>
    <t>1.5.4</t>
  </si>
  <si>
    <t>18.3</t>
  </si>
  <si>
    <t>21.1</t>
  </si>
  <si>
    <t>21.2</t>
  </si>
  <si>
    <t>11.4</t>
  </si>
  <si>
    <t>Dönem İçindeki Değişimler</t>
  </si>
  <si>
    <t>(II-c)</t>
  </si>
  <si>
    <t>(II-d)</t>
  </si>
  <si>
    <t>(II-b)</t>
  </si>
  <si>
    <t>(IV-a)</t>
  </si>
  <si>
    <t>(IV-a-1)</t>
  </si>
  <si>
    <t>(IV-a-2)</t>
  </si>
  <si>
    <t>(IV-a-3)</t>
  </si>
  <si>
    <t>(IV-b)</t>
  </si>
  <si>
    <t>(IV-b-4)</t>
  </si>
  <si>
    <t>(IV-b-1)</t>
  </si>
  <si>
    <t>(IV-b-3)</t>
  </si>
  <si>
    <t>(IV-c)</t>
  </si>
  <si>
    <t>(IV-d)</t>
  </si>
  <si>
    <t>(IV-e)</t>
  </si>
  <si>
    <t>(IV-f)</t>
  </si>
  <si>
    <t>(IV-g)</t>
  </si>
  <si>
    <t>(IV-h)</t>
  </si>
  <si>
    <t>(III-1)</t>
  </si>
  <si>
    <t>(Amounts are expressed in thousands of Turkish Lira (TL).)</t>
  </si>
  <si>
    <t>CURRENT PERIOD</t>
  </si>
  <si>
    <t>Note</t>
  </si>
  <si>
    <t>(Section Five)</t>
  </si>
  <si>
    <t>TL</t>
  </si>
  <si>
    <t>FC</t>
  </si>
  <si>
    <t>Total</t>
  </si>
  <si>
    <t>ASSETS</t>
  </si>
  <si>
    <t>FINANCIAL ASSETS (NET)</t>
  </si>
  <si>
    <t>Cash and Cash Equivalents</t>
  </si>
  <si>
    <t>Cash and Balances with Central Bank</t>
  </si>
  <si>
    <t>Banks</t>
  </si>
  <si>
    <t>Money Markets</t>
  </si>
  <si>
    <t>Financial Assets at Fair Value Through Profit or Loss</t>
  </si>
  <si>
    <t>Government Debt Securities</t>
  </si>
  <si>
    <t>Equity Securities</t>
  </si>
  <si>
    <t>Other Financial Assets</t>
  </si>
  <si>
    <t>Financial Assets at Fair Value Through Other Comprehensive Income</t>
  </si>
  <si>
    <t>Financial Assets Measured at Amortised Cost</t>
  </si>
  <si>
    <t>Derivative Financial Assets</t>
  </si>
  <si>
    <t>Derivative Financial Assets at Fair Value Through Profit or Loss</t>
  </si>
  <si>
    <t>Derivative Financial Assets at Fair Value Through Other Comprehensive Income</t>
  </si>
  <si>
    <t>Non-Performing Financial Assets</t>
  </si>
  <si>
    <t>Expected Loss Provision (-)</t>
  </si>
  <si>
    <t>LOANS (NET)</t>
  </si>
  <si>
    <t xml:space="preserve">Loans </t>
  </si>
  <si>
    <t>Measured at Amortised Cost</t>
  </si>
  <si>
    <t>Fair Value Through Profit or Loss</t>
  </si>
  <si>
    <t>Fair Value Through Other Comprehensive Income</t>
  </si>
  <si>
    <t>Lease Receivables</t>
  </si>
  <si>
    <t>Financial Lease Receivables</t>
  </si>
  <si>
    <t>Operating Lease Receivables</t>
  </si>
  <si>
    <t>Unearned Income (-)</t>
  </si>
  <si>
    <t>Factoring Receivables</t>
  </si>
  <si>
    <t>Non-Performing Loans</t>
  </si>
  <si>
    <t>Expected Credit Loss (-)</t>
  </si>
  <si>
    <t>12 Month Expected Credit Losses (Stage I)</t>
  </si>
  <si>
    <t>Significant Increase in Credit Risk (Stage II)</t>
  </si>
  <si>
    <t>Credit-Impaired Losses (Stage III / Special Provision)</t>
  </si>
  <si>
    <t>PROPERTY AND EQUIPMENT HELD FOR SALE PURPOSE</t>
  </si>
  <si>
    <t xml:space="preserve">AND RELATED TO DISCONTINUED OPERATIONS (Net) </t>
  </si>
  <si>
    <t>Held for Sale Purpose</t>
  </si>
  <si>
    <t>Related to Discontinued Operations</t>
  </si>
  <si>
    <t>EQUITY INVESTMENTS</t>
  </si>
  <si>
    <t>Investments in Associates (Net)</t>
  </si>
  <si>
    <t>Associates Valued Based on Equity Method</t>
  </si>
  <si>
    <t>Unconsolidated Associates</t>
  </si>
  <si>
    <t>Subsidiaries (Net)</t>
  </si>
  <si>
    <t>Unconsolidated Financial Subsidiaries</t>
  </si>
  <si>
    <t>Unconsolidated Non-Financial Subsidiaries</t>
  </si>
  <si>
    <t>Joint Ventures (Net)</t>
  </si>
  <si>
    <t>Joint Ventures Valued Based on Equity Method</t>
  </si>
  <si>
    <t>Unconsolidated Joint Ventures</t>
  </si>
  <si>
    <t>PROPERTY AND EQUIPMENT (Net)</t>
  </si>
  <si>
    <t>INTANGIBLE ASSETS (Net)</t>
  </si>
  <si>
    <t>Goodwill</t>
  </si>
  <si>
    <t>Other</t>
  </si>
  <si>
    <t>INVESTMENT PROPERTY (Net)</t>
  </si>
  <si>
    <t>CURRENT TAX ASSET</t>
  </si>
  <si>
    <t>DEFERRED TAX ASSET</t>
  </si>
  <si>
    <t>OTHER ASSETS</t>
  </si>
  <si>
    <t>TOTAL ASSETS</t>
  </si>
  <si>
    <t>Note: The prior period financial statements and related disclosures are not restated  as permitted by TFRS 9 transition rules. Since, 2017 and 2018 financial statements are prepared on different principles, 2017 financial statements are presented separately.</t>
  </si>
  <si>
    <t xml:space="preserve">                                                                          The accompanying explanations and notes form an integral part of these financial statements.</t>
  </si>
  <si>
    <t>PRIOR PERIOD</t>
  </si>
  <si>
    <t>CASH AND BALANCES WITH CENTRAL BANK</t>
  </si>
  <si>
    <t>FINANCIAL ASSETS AT FAIR VALUE THROUGH PROFIT or LOSS (Net)</t>
  </si>
  <si>
    <t>Trading Financial Assets</t>
  </si>
  <si>
    <t>Trading Derivative Financial Assets</t>
  </si>
  <si>
    <t>Other Marketable Securities</t>
  </si>
  <si>
    <t>Financial Assets at  Fair Value through Profit or Loss</t>
  </si>
  <si>
    <t>Loans</t>
  </si>
  <si>
    <t>BANKS</t>
  </si>
  <si>
    <t>MONEY MARKETS</t>
  </si>
  <si>
    <t>Interbank Money Market Placements</t>
  </si>
  <si>
    <t>Istanbul Stock Exchange Money Market Placements</t>
  </si>
  <si>
    <t>Receivables from Reverse Repurchase Agreements</t>
  </si>
  <si>
    <t xml:space="preserve">AVAILABLE-FOR-SALE FINANCIAL ASSETS (Net)  </t>
  </si>
  <si>
    <t>LOANS and RECEIVABLES</t>
  </si>
  <si>
    <t>Loans and Receivables</t>
  </si>
  <si>
    <t>Loans to Bank's Risk Group</t>
  </si>
  <si>
    <t>Loans under Follow-up</t>
  </si>
  <si>
    <t>Specific Provisions (-)</t>
  </si>
  <si>
    <t>FACTORING RECEIVABLES</t>
  </si>
  <si>
    <t>HELD-TO-MATURITY SECURITIES (Net)</t>
  </si>
  <si>
    <t>INVESTMENTS IN ASSOCIATES (Net)</t>
  </si>
  <si>
    <t>Associates Consolidated Based on  Equity Method</t>
  </si>
  <si>
    <t>Financial Investments in Associates</t>
  </si>
  <si>
    <t>Non-Financial Investments in Associates</t>
  </si>
  <si>
    <t>SUBSIDIARIES (Net)</t>
  </si>
  <si>
    <t>Financial Subsidiaries</t>
  </si>
  <si>
    <t>Non-Financial Subsidiaries</t>
  </si>
  <si>
    <t xml:space="preserve">JOINT VENTURES (Net)  </t>
  </si>
  <si>
    <t>Joint Ventures Consolidated Based on Equity Method</t>
  </si>
  <si>
    <t>Financial Joint Ventures</t>
  </si>
  <si>
    <t>Non-Financial Joint Ventures</t>
  </si>
  <si>
    <t>FINANCIAL LEASE RECEIVABLES (Net)</t>
  </si>
  <si>
    <t>Unearned Income ( - )</t>
  </si>
  <si>
    <t>HEDGING DERIVATIVE FINANCIAL ASSETS</t>
  </si>
  <si>
    <t>Fair Value Hedge</t>
  </si>
  <si>
    <t>Cash Flow Hedge</t>
  </si>
  <si>
    <t>Foreign Net Investment Hedge</t>
  </si>
  <si>
    <t>TAX ASSET</t>
  </si>
  <si>
    <t>Current Tax Asset</t>
  </si>
  <si>
    <t>Deferred Tax Asset</t>
  </si>
  <si>
    <t>LIABILITIES</t>
  </si>
  <si>
    <t xml:space="preserve">DEPOSITS  </t>
  </si>
  <si>
    <t>FUNDS BORROWED</t>
  </si>
  <si>
    <t>SECURITIES ISSUED (Net)</t>
  </si>
  <si>
    <t>Bills</t>
  </si>
  <si>
    <t>Asset Backed Securities</t>
  </si>
  <si>
    <t>Bonds</t>
  </si>
  <si>
    <t>FUNDS</t>
  </si>
  <si>
    <t>Borrower Funds</t>
  </si>
  <si>
    <t>FİNANCIAL LIABILITIES AT FAIR VALUE THROUGH PROFIT OR LOSS</t>
  </si>
  <si>
    <t>DERIVATIVE FINANCIAL LIABILITIES</t>
  </si>
  <si>
    <t>Derivative Financial Liabilities at Fair Value Through Profit or Loss</t>
  </si>
  <si>
    <t>Derivative Financial Liabilities at Fair Value Through Other Comprehensive Income</t>
  </si>
  <si>
    <t>FACTORING LIABILITES</t>
  </si>
  <si>
    <t>LEASE LIABILITIES (Net)</t>
  </si>
  <si>
    <t>Financial Lease</t>
  </si>
  <si>
    <t>Operating Lease</t>
  </si>
  <si>
    <t>Deferred Financial Lease Expenses ( - )</t>
  </si>
  <si>
    <t>PROVISIONS</t>
  </si>
  <si>
    <t>Restructuring Provisions</t>
  </si>
  <si>
    <t>Reserve for Employee Benefits</t>
  </si>
  <si>
    <t>Insurance Technical Provisions (Net)</t>
  </si>
  <si>
    <t>Other Provisions</t>
  </si>
  <si>
    <t>CURRENT TAX LIABILITY</t>
  </si>
  <si>
    <t>DEFERRED TAX LIABILITY</t>
  </si>
  <si>
    <t>LIABILITIES FOR PROPERTY AND EQUIPMENT HELD FOR SALE</t>
  </si>
  <si>
    <t>AND RELATED TO DISCONTINUED OPERATIONS (Net)</t>
  </si>
  <si>
    <t>SUBORDINATED DEBT INSTRUMENTS</t>
  </si>
  <si>
    <t>Other Debt Instruments</t>
  </si>
  <si>
    <t>OTHER LIABILITIES</t>
  </si>
  <si>
    <t>SHAREHOLDERS' EQUITY</t>
  </si>
  <si>
    <t>Paid-in capital</t>
  </si>
  <si>
    <t>Capital Reserves</t>
  </si>
  <si>
    <t>Share Premium</t>
  </si>
  <si>
    <t>Share Cancellation Profits</t>
  </si>
  <si>
    <t>Other Capital Reserves</t>
  </si>
  <si>
    <t>Accumulated Other Comprehensive Income or Loss Not Reclassified Through Profit or Loss</t>
  </si>
  <si>
    <t>Accumulated Other Comprehensive Income or Loss Reclassified Through Profit or Loss</t>
  </si>
  <si>
    <t>Profit Reserves</t>
  </si>
  <si>
    <t>Legal Reserves</t>
  </si>
  <si>
    <t>Status Reserves</t>
  </si>
  <si>
    <t>Extraordinary Reserves</t>
  </si>
  <si>
    <t>Other Profit Reserves</t>
  </si>
  <si>
    <t>Income or (Loss)</t>
  </si>
  <si>
    <t>Prior Periods' Income or (Loss)</t>
  </si>
  <si>
    <t>Current Period Income or (Loss)</t>
  </si>
  <si>
    <t>TOTAL LIABILITIES AND SHAREHOLDERS' EQUITY</t>
  </si>
  <si>
    <t>Deposits of Bank's Risk Group</t>
  </si>
  <si>
    <t>TRADING DERIVATIVE FINANCIAL LIABILITIES</t>
  </si>
  <si>
    <t>Funds from Interbank Money Market</t>
  </si>
  <si>
    <t>Funds from Istanbul Stock Exchange Money Market</t>
  </si>
  <si>
    <t>Funds Provided Under Repurchase Agreements</t>
  </si>
  <si>
    <t>MISCELLANEOUS PAYABLES</t>
  </si>
  <si>
    <t>FACTORING PAYABLES</t>
  </si>
  <si>
    <t>FINANCIAL LEASE PAYABLES (Net)</t>
  </si>
  <si>
    <t>Financial Lease Payables</t>
  </si>
  <si>
    <t>Operating Lease Payables</t>
  </si>
  <si>
    <t>HEDGING DERIVATIVE FINANCIAL LIABILITIES</t>
  </si>
  <si>
    <t>Cash Flow  Hedge</t>
  </si>
  <si>
    <t>General Loan Loss Provisions</t>
  </si>
  <si>
    <t>TAX LIABILITY</t>
  </si>
  <si>
    <t>Current Tax Liability</t>
  </si>
  <si>
    <t>Deferred Tax Liability</t>
  </si>
  <si>
    <t xml:space="preserve"> AND RELATED TO DISCONTINUED OPERATIONS</t>
  </si>
  <si>
    <t>SUBORDINATED LOANS</t>
  </si>
  <si>
    <t>Marketable Securities Valuation Differences</t>
  </si>
  <si>
    <t>Property and Equipment Revaluation Differences</t>
  </si>
  <si>
    <t>Intangible Assets Revaluation Differences</t>
  </si>
  <si>
    <t>Investment Properties Revaluation Differences</t>
  </si>
  <si>
    <t>Bonus Shares from Investments in Associates, Subsidiaries and Joint Ventures</t>
  </si>
  <si>
    <t>Hedging Funds (Effective portion)</t>
  </si>
  <si>
    <t>Value Increase of Assets</t>
  </si>
  <si>
    <t>Held for Sale</t>
  </si>
  <si>
    <t>A. OFF-BALANCE SHEET COMMITMENTS (I+II+III)</t>
  </si>
  <si>
    <t>GUARANTEES AND WARRANTIES</t>
  </si>
  <si>
    <t>Letters of Guarantee</t>
  </si>
  <si>
    <t>Guarantees Subject to State Tender Law</t>
  </si>
  <si>
    <t>Guarantees Given for Foreign Trade Operations</t>
  </si>
  <si>
    <t>Other Letters of Guarantee</t>
  </si>
  <si>
    <t>Bank Acceptances</t>
  </si>
  <si>
    <t>Import Letter of Acceptance</t>
  </si>
  <si>
    <t>Other Bank Acceptances</t>
  </si>
  <si>
    <t>Letters of Credit</t>
  </si>
  <si>
    <t>Documentary  Letters of Credit</t>
  </si>
  <si>
    <t>Other Letters of Credit</t>
  </si>
  <si>
    <t>Prefinancing Given as Guarantee</t>
  </si>
  <si>
    <t>Endorsements</t>
  </si>
  <si>
    <t>Endorsements to the Central Bank of Turkey</t>
  </si>
  <si>
    <t>Other Endorsements</t>
  </si>
  <si>
    <t>Purchase Guarantees for Securities Issued</t>
  </si>
  <si>
    <t>Factoring Guarantees</t>
  </si>
  <si>
    <t>Other Guarantees</t>
  </si>
  <si>
    <t>Other Collaterals</t>
  </si>
  <si>
    <t>COMMITMENTS</t>
  </si>
  <si>
    <t>Irrevocable Commitments</t>
  </si>
  <si>
    <t>Asset Purchase Commitments</t>
  </si>
  <si>
    <t>Deposit Purchase and Sales Commitments</t>
  </si>
  <si>
    <t>Share Capital Commitments to Associates and Subsidiaries</t>
  </si>
  <si>
    <t>Loan Granting Commitments</t>
  </si>
  <si>
    <t>Securities Issue Brokerage Commitments</t>
  </si>
  <si>
    <t>Commitments for Reserve Requirements</t>
  </si>
  <si>
    <t>Commitments for Cheque Payments</t>
  </si>
  <si>
    <t>Tax and Fund Liabilities from Export Commitments</t>
  </si>
  <si>
    <t>Commitments for Credit Card  Limits</t>
  </si>
  <si>
    <t xml:space="preserve">Commitments for Credit Cards and Banking Services Promotions </t>
  </si>
  <si>
    <t>Receivables from Short Sale Commitments of Marketable Securities</t>
  </si>
  <si>
    <t>Payables for Short Sale Commitments of Marketable Securities</t>
  </si>
  <si>
    <t>Other Irrevocable Commitments</t>
  </si>
  <si>
    <t>Revocable Commitments</t>
  </si>
  <si>
    <t>Revocable Loan Granting Commitments</t>
  </si>
  <si>
    <t>Other Revocable Commitments</t>
  </si>
  <si>
    <t>DERIVATIVE FINANCIAL INSTRUMENTS</t>
  </si>
  <si>
    <t>Hedging Derivative Financial Instruments</t>
  </si>
  <si>
    <t>Fair Value Hedges</t>
  </si>
  <si>
    <t>Cash Flow Hedges</t>
  </si>
  <si>
    <t>Foreign Net Investment Hedges</t>
  </si>
  <si>
    <t>Trading Derivative Financial Instruments</t>
  </si>
  <si>
    <t>Forward Foreign Currency Buy/Sell Transactions</t>
  </si>
  <si>
    <t>Forward Foreign Currency Transactions-Buy</t>
  </si>
  <si>
    <t>Forward Foreign Currency Transactions-Sell</t>
  </si>
  <si>
    <t>Swap Transactions Related to Foreign Currency and Interest Rates</t>
  </si>
  <si>
    <t>Foreign Currency Swap-Buy</t>
  </si>
  <si>
    <t>Foreign Currency Swap-Sell</t>
  </si>
  <si>
    <t>Interest Rate Swap-Buy</t>
  </si>
  <si>
    <t>Interest Rate Swap-Sell</t>
  </si>
  <si>
    <t>Foreign Currency, Interest Rate and Securities Options</t>
  </si>
  <si>
    <t>Foreign Currency Options-Buy</t>
  </si>
  <si>
    <t>Foreign Currency Options-Sell</t>
  </si>
  <si>
    <t>Interest Rate Options-Buy</t>
  </si>
  <si>
    <t>Interest Rate Options-Sell</t>
  </si>
  <si>
    <t>Securities Options-Buy</t>
  </si>
  <si>
    <t>Securities Options-Sell</t>
  </si>
  <si>
    <t>Foreign Currency Futures</t>
  </si>
  <si>
    <t>Foreign Currency Futures-Buy</t>
  </si>
  <si>
    <t>Foreign Currency Futures-Sell</t>
  </si>
  <si>
    <t>Interest Rate Futures</t>
  </si>
  <si>
    <t>Interest Rate Futures-Buy</t>
  </si>
  <si>
    <t>Interest Rate Futures-Sell</t>
  </si>
  <si>
    <t>B. CUSTODY AND PLEDGES RECEIVED (IV+V+VI)</t>
  </si>
  <si>
    <t>ITEMS HELD IN CUSTODY</t>
  </si>
  <si>
    <t>Customer Fund and Portfolio Balances</t>
  </si>
  <si>
    <t>Investment Securities Held in Custody</t>
  </si>
  <si>
    <t>Cheques Received for Collection</t>
  </si>
  <si>
    <t>Commercial Notes Received for Collection</t>
  </si>
  <si>
    <t>Other Assets Received for Collection</t>
  </si>
  <si>
    <t>Assets Received for Public Offering</t>
  </si>
  <si>
    <t>Other Items Under Custody</t>
  </si>
  <si>
    <t>Custodians</t>
  </si>
  <si>
    <t>PLEDGES RECEIVED</t>
  </si>
  <si>
    <t>Marketable Securities</t>
  </si>
  <si>
    <t>Guarantee Notes</t>
  </si>
  <si>
    <t>Commodity</t>
  </si>
  <si>
    <t>Warranty</t>
  </si>
  <si>
    <t>Immovables</t>
  </si>
  <si>
    <t>Other Pledged Items</t>
  </si>
  <si>
    <t>Pledged Items-Depository</t>
  </si>
  <si>
    <t xml:space="preserve">ACCEPTED BILL, GUARANTEES AND WARRANTEES </t>
  </si>
  <si>
    <t>TOTAL OFF-BALANCE SHEET COMMITMENTS (A+B)</t>
  </si>
  <si>
    <t>The accompanying explanations and notes form an integral part of these financial statements.</t>
  </si>
  <si>
    <t>INCOME AND EXPENSE ITEMS</t>
  </si>
  <si>
    <t>INTEREST INCOME</t>
  </si>
  <si>
    <t>Interest on Loans</t>
  </si>
  <si>
    <t>Interest on Reserve Requirements</t>
  </si>
  <si>
    <t>Interest on Banks</t>
  </si>
  <si>
    <t>Interest on  Money Market Transactions</t>
  </si>
  <si>
    <t>Interest on  Marketable Securities Portfolio</t>
  </si>
  <si>
    <t>Financial Lease Income</t>
  </si>
  <si>
    <t>Other Interest Income</t>
  </si>
  <si>
    <t>INTEREST EXPENSE (-)</t>
  </si>
  <si>
    <t>Interest on Deposits</t>
  </si>
  <si>
    <t>Interest on Funds Borrowed</t>
  </si>
  <si>
    <t>Interest Expense on Money Market Transactions</t>
  </si>
  <si>
    <t>Interest on Securities Issued</t>
  </si>
  <si>
    <t>Other Interest Expenses</t>
  </si>
  <si>
    <t>NET INTEREST INCOME  (I - II)</t>
  </si>
  <si>
    <t>NET FEES AND COMMISSIONS INCOME</t>
  </si>
  <si>
    <t>Fees and Commissions Received</t>
  </si>
  <si>
    <t>Non-cash Loans</t>
  </si>
  <si>
    <t>Fees and Commissions Paid</t>
  </si>
  <si>
    <t>PERSONNEL EXPENSE (-)</t>
  </si>
  <si>
    <t>DIVIDEND INCOME</t>
  </si>
  <si>
    <t>TRADING INCOME /(LOSS) (Net)</t>
  </si>
  <si>
    <t>Trading Gains / (Losses) on Securities</t>
  </si>
  <si>
    <t>Gains / (Losses) on Derivative Financial Transactions</t>
  </si>
  <si>
    <t>Foreign Exchange Gains / (Losses)</t>
  </si>
  <si>
    <t>OTHER OPERATING INCOME</t>
  </si>
  <si>
    <t>GROSS OPERATING INCOME (III+IV+V+VI+VII+VIII)</t>
  </si>
  <si>
    <t>EXPECTED CREDIT LOSS (-)</t>
  </si>
  <si>
    <t>OTHER OPERATING EXPENSES (-)</t>
  </si>
  <si>
    <t>NET OPERATING INCOME/(LOSS) (VIII-IX-X)</t>
  </si>
  <si>
    <t>EXCESS AMOUNT RECORDED AS</t>
  </si>
  <si>
    <t xml:space="preserve"> INCOME  AFTER MERGER</t>
  </si>
  <si>
    <t>INCOME/(LOSS) FROM INVESTMENTS IN SUBSIDIARIES CONSOLIDATED BASED ON EQUITY METHOD</t>
  </si>
  <si>
    <t>INCOME/(LOSS) ON NET MONETARY POSITION</t>
  </si>
  <si>
    <t>PROFIT/LOSS BEFORE TAX FROM CONTINUED OPERATIONS (XII+…+XV)</t>
  </si>
  <si>
    <t>TAX PROVISION FOR CONTINUED OPERATIONS (±)</t>
  </si>
  <si>
    <t>Current Tax Provision</t>
  </si>
  <si>
    <t>Deferred Tax Income Effect (+)</t>
  </si>
  <si>
    <t>Deferred Tax Expense Effect (-)</t>
  </si>
  <si>
    <t>CURRENT PERIOD PROFIT/LOSS FROM CONTINUED OPERATIONS (XVI±XVII)</t>
  </si>
  <si>
    <t>INCOME FROM DISCONTINUED OPERATIONS</t>
  </si>
  <si>
    <t>Income from Non-current Assets Held for Sale</t>
  </si>
  <si>
    <t>Profit from Sales of Associates, Subsidiaries and Joint Ventures</t>
  </si>
  <si>
    <t>Income from Other Discontinued Operations</t>
  </si>
  <si>
    <t>EXPENSES FOR DISCONTINUED OPERATIONS (-)</t>
  </si>
  <si>
    <t>Expenses for Non-current Assets Held for Sale</t>
  </si>
  <si>
    <t>Loss from Sales of Associates, Subsidiaries and Joint Ventures</t>
  </si>
  <si>
    <t>Expenses for Other Discontinued Operations</t>
  </si>
  <si>
    <t>PROFIT/LOSS BEFORE TAX FROM DISCONTINUED OPERATIONS  (XIX-XX)</t>
  </si>
  <si>
    <t>TAX PROVISION FOR DISCONTINUED OPERATIONS (±)</t>
  </si>
  <si>
    <t>Deferred Tax Expense Effect (+)</t>
  </si>
  <si>
    <t>Deferred Tax Income Effect (-)</t>
  </si>
  <si>
    <t>CURRENT PERIOD PROFIT/LOSS FROM DISCONTINUED OPERATIONS (XXI±XXII)</t>
  </si>
  <si>
    <t>NET INCOME/(LOSS) (XVIII+XXIII)</t>
  </si>
  <si>
    <t xml:space="preserve">                                                      The accompanying explanations and notes form an integral part of these financial statements.</t>
  </si>
  <si>
    <t>RESTATED (*)</t>
  </si>
  <si>
    <t>Available-for-sale Financial Assets</t>
  </si>
  <si>
    <t>Held- to- maturity Investments</t>
  </si>
  <si>
    <t xml:space="preserve">INTEREST EXPENSE </t>
  </si>
  <si>
    <t>TOTAL OPERATING INCOME (III+IV+V+VI+VII)</t>
  </si>
  <si>
    <t>PROVISION FOR LOAN LOSSES AND OTHER RECEIVABLES (-)</t>
  </si>
  <si>
    <t>PROFIT/LOSS BEFORE TAX FROM CONTINUED OPERATIONS (XI+…+XIV)</t>
  </si>
  <si>
    <t>Deferred Tax Provision</t>
  </si>
  <si>
    <t>CURRENT PERIOD PROFIT/LOSS FROM CONTINUED OPERATIONS (XV±XVI)</t>
  </si>
  <si>
    <t>PROFIT/LOSS BEFORE TAX FROM DISCONTINUED OPERATIONS  (XVIII-XIX)</t>
  </si>
  <si>
    <t>CURRENT PERIOD PROFIT/LOSS FROM DISCONTINUED OPERATIONS (XX±XXI)</t>
  </si>
  <si>
    <t>NET INCOME/(LOSS) (XVII+XXII)</t>
  </si>
  <si>
    <t xml:space="preserve">Earning/(Loss) per share (in TL full) </t>
  </si>
  <si>
    <t xml:space="preserve">                                                       The accompanying explanations and notes form an integral part of these financial statements.</t>
  </si>
  <si>
    <t>II.  UNCONSOLIDATED OFF-BALANCE SHEET COMMITMENTS AS OF 31 DECEMBER 2017</t>
  </si>
  <si>
    <t>I. UNCONSOLIDATED BALANCE SHEET AS OF  31 DECEMBER 2017 (STATEMENT OF FINANCIAL POSITION)</t>
  </si>
  <si>
    <t>CURRENT PERIOD INCOME/LOSS</t>
  </si>
  <si>
    <t>OTHER COMPREHENSIVE INCOME</t>
  </si>
  <si>
    <t>Not Reclassified Through Profit or Loss</t>
  </si>
  <si>
    <t>Property and Equipment Revaluation Increase/Decrease</t>
  </si>
  <si>
    <t>Intangible Assets Revaluation Increase/Decrease</t>
  </si>
  <si>
    <t>Defined Benefit Pension Plan Remeasurement Gain/Loss</t>
  </si>
  <si>
    <t>Other Comprehensive Income Items Not Reclassified Through Profit or Loss</t>
  </si>
  <si>
    <t>Tax Related Other Comprehensive Income Items Not Reclassified Through Profit or Loss</t>
  </si>
  <si>
    <t>Reclassified Through Profit or Loss</t>
  </si>
  <si>
    <t>Foreign Currency Translation Differences</t>
  </si>
  <si>
    <t>Valuation and/or Reclassification Income/Expense of the Financial Assets at Fair Value through Other Comprehensive Income</t>
  </si>
  <si>
    <t>Cash Flow Hedge Income/Loss</t>
  </si>
  <si>
    <t>Foreign Net Investment Hedge Income/Loss</t>
  </si>
  <si>
    <t>Tax Related Other Comprehensive Income Items Reclassified Through Profit or Loss</t>
  </si>
  <si>
    <t>TOTAL COMPREHENSIVE INCOME (I+II)</t>
  </si>
  <si>
    <t>IV. UNCONSOLIDATED STATEMENT OF PROFIT OR LOSS AND OTHER COMPREHENSIVE INCOME</t>
  </si>
  <si>
    <t>ADDITIONS TO MARKETABLE SECURITIES VALUATION DIFFERENCES FROM</t>
  </si>
  <si>
    <t>AVAILABLE- FOR- SALE FINANCIAL ASSETS</t>
  </si>
  <si>
    <t>PROPERTY AND EQUIPMENT REVALUATION DIFFERENCES</t>
  </si>
  <si>
    <t>INTANGIBLE  ASSETS REVALUATION DIFFERENCES</t>
  </si>
  <si>
    <t>TRANSLATION  DIFFERENCES FROM FOREIGN CURRENCY TRANSACTIONS</t>
  </si>
  <si>
    <t xml:space="preserve">PROFIT/LOSS FROM CASH FLOW HEDGE  DERIVATIVE FINANCIAL </t>
  </si>
  <si>
    <t xml:space="preserve">ASSETS (Effective Portion of Fair Value Changes) </t>
  </si>
  <si>
    <t xml:space="preserve">PROFIT/LOSS FROM FOREIGN NET INVESTMENT HEDGE  DERIVATIVE FINANCIAL </t>
  </si>
  <si>
    <t xml:space="preserve">ASSETS (Effective Portion) </t>
  </si>
  <si>
    <t>EFFECTS OF CHANGES IN ACCOUNTING POLICY AND CORRECTIONS</t>
  </si>
  <si>
    <t>OTHER INCOME/EXPENSE ACCOUNTED UNDER SHAREHOLDERS' EQUITY AS PER TAS</t>
  </si>
  <si>
    <t>TAX RELATED TO VALUATION DIFFERENCES</t>
  </si>
  <si>
    <t>NET INCOME/EXPENSE DIRECTLY ACCOUNTED UNDER SHAREHOLDERS' EQUITY (I+II+…+IX)</t>
  </si>
  <si>
    <t>CURRENT PERIOD  INCOME / LOSS</t>
  </si>
  <si>
    <t>Net Change in Fair Value of Marketable Securities (Transfer to Profit/Loss)</t>
  </si>
  <si>
    <t xml:space="preserve">Part of Cash Flow Hedge Derivative Financial Assets Reclassified and </t>
  </si>
  <si>
    <t>Presented on the Income Statement</t>
  </si>
  <si>
    <t>Part of Foreign Net Investment Hedge Derivative Financial Assets Reclassified and  Presented on the Income Statement</t>
  </si>
  <si>
    <t>TOTAL INCOME / LOSS  ACCOUNTED FOR THE PERIOD (X±XI)</t>
  </si>
  <si>
    <t>(*) Section Three part I-b</t>
  </si>
  <si>
    <t>(*) Section Three part I-b.</t>
  </si>
  <si>
    <t xml:space="preserve">IV. UNCONSOLIDATED STATEMENT OF INCOME AND EXPENSES ACCOUNTED UNDER SHAREHOLDERS' EQUITY </t>
  </si>
  <si>
    <t xml:space="preserve">INCOME AND EXPENSES ACCOUNTED UNDER SHAREHOLDERS' EQUITY </t>
  </si>
  <si>
    <t>(Amounts are expressed in thousands of Turkish Lira (TL)).</t>
  </si>
  <si>
    <t>Accumulated Other Comprehensive Income or Expense Not Reclassified through Profit or Loss</t>
  </si>
  <si>
    <t>Accumulated Other Comprehensive Income or Expense Reclassified through Profit or Loss</t>
  </si>
  <si>
    <t>Share Premiums</t>
  </si>
  <si>
    <t>Note
(Section Five)</t>
  </si>
  <si>
    <t>Paid-in Capital</t>
  </si>
  <si>
    <t>Accumulated Revaluation Increase/Decrease of Fixed Assets</t>
  </si>
  <si>
    <t xml:space="preserve">Accumulated Remeasurement Gain/Loss of Defined Benefit Pension Plan </t>
  </si>
  <si>
    <t xml:space="preserve">Other (Shares of Investments Valued by Equity Method in Other Comprehensive Income Not Classified Through Profit or Loss and Other Accumated Amounts of Other Comprehensive Income Items Not Reclassified Through Other Profit or Loss) </t>
  </si>
  <si>
    <t>Accumulated Revaluation and/or Remeasurement Gain/Loss of the Financial Assets at Fair Value Through Other Comprehensive Income</t>
  </si>
  <si>
    <t>Other (Cash Flow Hedge Gain/Loss, Shares of Investments Valued by Equity Method in Other Comprehensive Income Classified Through Profit or Loss and Other Accumated Amounts of Other Comprehensive Income Items Reclassified Through Other Profit or Loss)</t>
  </si>
  <si>
    <t>Prior Period Profit or (Loss)</t>
  </si>
  <si>
    <t>Current Period Profit or (Loss)</t>
  </si>
  <si>
    <t>Total Shareholders' Equity</t>
  </si>
  <si>
    <t>Prior Period End Balance</t>
  </si>
  <si>
    <t>Corrections and Accounting Policy Changes Made According to TAS 8</t>
  </si>
  <si>
    <t>Effects of  Corrections</t>
  </si>
  <si>
    <t>Effects of the Changes in Accounting Policies</t>
  </si>
  <si>
    <t>Adjusted Beginning Balance (I+II)</t>
  </si>
  <si>
    <t>Total Comprehensive Income</t>
  </si>
  <si>
    <t>Capital Increase by Cash</t>
  </si>
  <si>
    <t>Capital Increase by Internal Sources</t>
  </si>
  <si>
    <t>Paid-in capital inflation adjustment difference</t>
  </si>
  <si>
    <t>Convertible Bonds to Shares</t>
  </si>
  <si>
    <t>Subordinated Debt Instruments</t>
  </si>
  <si>
    <t>Increase/Decrease by Other Changes</t>
  </si>
  <si>
    <t>Profit Distribution</t>
  </si>
  <si>
    <t>Dividends paid</t>
  </si>
  <si>
    <t>Transfers to Reserves</t>
  </si>
  <si>
    <t>Period-End Balance (I+II+III+…+XVI+XVII+XVIII)</t>
  </si>
  <si>
    <t>RESTATED PRIOR PERIOD</t>
  </si>
  <si>
    <t>Adjustment to Share Capital(*)</t>
  </si>
  <si>
    <t>Other Reserves</t>
  </si>
  <si>
    <t>Current Period Net Income (Loss)</t>
  </si>
  <si>
    <t>Prior Period Net Income (Loss)</t>
  </si>
  <si>
    <t>Property &amp; Equipment Revaluation Differences</t>
  </si>
  <si>
    <t>Bonus Shares from Invest. in Ass., Subs. and J.V.</t>
  </si>
  <si>
    <t>Hedging Transactions</t>
  </si>
  <si>
    <t xml:space="preserve">Val. Chan. in Prop. and Eq. HFS Purp./ Disc. Opr.   </t>
  </si>
  <si>
    <t>Begining Balance</t>
  </si>
  <si>
    <t xml:space="preserve">Increase/Decrease due to  Mergers </t>
  </si>
  <si>
    <t>Hedging  transactions</t>
  </si>
  <si>
    <t>Intangible  Assets Revaluation Differences</t>
  </si>
  <si>
    <t>Translation Differences</t>
  </si>
  <si>
    <t>Changes due to the disposal of assets</t>
  </si>
  <si>
    <t xml:space="preserve">Changes due to the reclassification of assets </t>
  </si>
  <si>
    <t>Effects of changes in  equity of investments in associates</t>
  </si>
  <si>
    <t>Capital Increase</t>
  </si>
  <si>
    <t>Cash Increase</t>
  </si>
  <si>
    <t>Internal Resources</t>
  </si>
  <si>
    <t>Share Issuance</t>
  </si>
  <si>
    <t>Current Year Income or (Loss)</t>
  </si>
  <si>
    <t>Period-End Balance  (III+IV+V+……+XVIII+XIX+XX)</t>
  </si>
  <si>
    <t>(*) The amounts for the “Paid-in Capital Inflation Adjustment Difference” and “Actuarial Loss/Gain” which is in the “Other Reserves” are presented under “Other Capital Reserves’’ in the financial statements.</t>
  </si>
  <si>
    <t>(**) Section Three part I-b.</t>
  </si>
  <si>
    <t>CASH FLOWS FROM  BANKING OPERATIONS</t>
  </si>
  <si>
    <t>Operating Profit before changes in operating assets and liabilities</t>
  </si>
  <si>
    <t>Interest received</t>
  </si>
  <si>
    <t>Interest paid</t>
  </si>
  <si>
    <t>Dividend received</t>
  </si>
  <si>
    <t>Fees and commissions received</t>
  </si>
  <si>
    <t>Other income</t>
  </si>
  <si>
    <t>Collections from previously written-off loans and other receivables</t>
  </si>
  <si>
    <t>Payments to personnel and service suppliers</t>
  </si>
  <si>
    <t>Taxes paid</t>
  </si>
  <si>
    <t>Changes in operating assets and liabilities</t>
  </si>
  <si>
    <t>Net Increase/Decrease in Financial Assets at Fair Value Through Profit or Loss</t>
  </si>
  <si>
    <t>Net (increase) / decrease in due from banks and other financial institutions</t>
  </si>
  <si>
    <t>Net (increase) / decrease in loans</t>
  </si>
  <si>
    <t>Net (increase) / decrease in other assets</t>
  </si>
  <si>
    <t>Net increase / (decrease) in bank deposits</t>
  </si>
  <si>
    <t>Net increase / (decrease) in other deposits</t>
  </si>
  <si>
    <t>Net Increase/Decrease in Financial Liabilities at Fair Value Through Profit or Loss</t>
  </si>
  <si>
    <t>Net increase / (decrease) in funds borrowed</t>
  </si>
  <si>
    <t>Net increase / (decrease) in payables</t>
  </si>
  <si>
    <t>Net increase / (decrease) in other liabilities</t>
  </si>
  <si>
    <t>Net cash provided from banking operations</t>
  </si>
  <si>
    <t>CASH FLOWS FROM INVESTING ACTIVITIES</t>
  </si>
  <si>
    <t>Net cash provided from investing activities</t>
  </si>
  <si>
    <t>Cash paid for acquisition of investments, associates and subsidiaries</t>
  </si>
  <si>
    <t>Cash obtained from disposal of investments, associates and subsidiaries</t>
  </si>
  <si>
    <t>Purchases of property and equipment</t>
  </si>
  <si>
    <t>Disposals of property and equipment</t>
  </si>
  <si>
    <t>Purchase of Financial Assets at Fair Value Through Other Comprehensive Income</t>
  </si>
  <si>
    <t>Sale of Financial Assets at Fair Value Through Other Comprehensive Income</t>
  </si>
  <si>
    <t>Purchase of Financial Assets Measured at Amortised Cost</t>
  </si>
  <si>
    <t>Sale of Financial Assets Measured at Amortised Cost</t>
  </si>
  <si>
    <t>CASH FLOWS FROM FINANCING ACTIVITIES</t>
  </si>
  <si>
    <t>Net cash provided from financing activities</t>
  </si>
  <si>
    <t>Cash obtained from funds borrowed and securities issued</t>
  </si>
  <si>
    <t>Cash used for repayment of funds borrowed and securities issued</t>
  </si>
  <si>
    <t>Issued equity instruments</t>
  </si>
  <si>
    <t>Payments for finance leases</t>
  </si>
  <si>
    <t>Effect of change in foreign exchange rate on cash and cash equivalents</t>
  </si>
  <si>
    <t>Net increase in cash and cash equivalents (I+II+III+IV)</t>
  </si>
  <si>
    <t>Cash and cash equivalents at beginning of the period</t>
  </si>
  <si>
    <t>Cash and cash equivalents at end of the period</t>
  </si>
  <si>
    <t>I. UNCONSOLIDATED BALANCE SHEET AS OF 31 DECEMBER 2017 (STATEMENT OF FINANCIAL POSITION)</t>
  </si>
  <si>
    <t>Equity Insturments</t>
  </si>
  <si>
    <t>Other Comprehensive Income Items Reclassified Through Profit or Lossess</t>
  </si>
  <si>
    <t>I. UNCONSOLIDATED BALANCE SHEET AS OF 30 JUNE 2018 (STATEMENT OF FINANCIAL POSITION)</t>
  </si>
  <si>
    <t>(30/06/2018)</t>
  </si>
  <si>
    <t>II.  UNCONSOLIDATED OFF-BALANCE SHEET COMMITMENTS AS OF 30 JUNE 2018</t>
  </si>
  <si>
    <t>III. UNCONSOLIDATED INCOME STATEMENT FOR THE PERIOD ENDED 30 JUNE 2018</t>
  </si>
  <si>
    <t>(01/01-30/06/2018)</t>
  </si>
  <si>
    <t>(01/04-30/06/2017)</t>
  </si>
  <si>
    <t>(01/04-30/06/2018)</t>
  </si>
  <si>
    <t>III. UNCONSOLIDATED INCOME STATEMENT FOR THE PERIOD ENDED 30 JUNE 2017</t>
  </si>
  <si>
    <t>FOR THE PERIOD ENDED 30 JUNE 2018</t>
  </si>
  <si>
    <t>FOR THE PERIOD ENDED 30 JUNE 2017</t>
  </si>
  <si>
    <t>(30/06/2017)</t>
  </si>
  <si>
    <t>V. UNCONSOLIDATED STATEMENT OF CHANGES IN THE SHAREHOLDERS' EQUITY FOR THE PERIOD ENDED 30 JUNE 2018</t>
  </si>
  <si>
    <t>V. UNCONSOLIDATED STATEMENT OF CHANGES IN THE SHAREHOLDERS' EQUITY FOR THE PERIOD ENDED 30 JUNE 2017</t>
  </si>
  <si>
    <t>VI. UNCONSOLIDATED STATEMENT OF CASH FLOWS FOR THE PERIOD ENDED 30 JUNE 2018</t>
  </si>
  <si>
    <t>VI. UNCONSOLIDATED STATEMENT OF CASH FLOWS FOR THE PERIOD ENDED 30 JUNE 2017</t>
  </si>
  <si>
    <t>(I-p)</t>
  </si>
  <si>
    <t>(01/01-30/06/2017)</t>
  </si>
  <si>
    <t>(VI)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</si>
</sst>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_-* #,##0;\-* #,##0;_-* &quot;-&quot;;_-@_-"/>
    <numFmt numFmtId="177" formatCode="_-* #,##0\ _T_L_-;\-* #,##0\ _T_L_-;_-* &quot;-&quot;??\ _T_L_-;_-@_-"/>
    <numFmt numFmtId="178" formatCode="_(* #,##0.00000_);_(* \(#,##0.00000\);_(* &quot;-&quot;_);_(@_)"/>
    <numFmt numFmtId="179" formatCode="0.0"/>
    <numFmt numFmtId="180" formatCode="_(* #,##0.00_);_(* \(#,##0.00\);_(* &quot;-&quot;_);_(@_)"/>
  </numFmts>
  <fonts count="67">
    <font>
      <sz val="10"/>
      <name val="Arial"/>
      <family val="0"/>
    </font>
    <font>
      <sz val="12"/>
      <name val="Times New Roman"/>
      <family val="1"/>
    </font>
    <font>
      <b/>
      <sz val="12"/>
      <name val="Times New Roman"/>
      <family val="1"/>
    </font>
    <font>
      <sz val="10"/>
      <name val="Times New Roman"/>
      <family val="1"/>
    </font>
    <font>
      <sz val="14"/>
      <name val="Times New Roman"/>
      <family val="1"/>
    </font>
    <font>
      <sz val="12"/>
      <name val="Times New Roman Tur"/>
      <family val="1"/>
    </font>
    <font>
      <b/>
      <sz val="12"/>
      <name val="Times New Roman Tur"/>
      <family val="1"/>
    </font>
    <font>
      <b/>
      <sz val="10"/>
      <name val="MS Sans Serif"/>
      <family val="2"/>
    </font>
    <font>
      <sz val="10"/>
      <name val="Times New Roman Tur"/>
      <family val="1"/>
    </font>
    <font>
      <b/>
      <sz val="10"/>
      <name val="Times New Roman Tur"/>
      <family val="1"/>
    </font>
    <font>
      <u val="single"/>
      <sz val="10"/>
      <color indexed="36"/>
      <name val="MS Sans Serif"/>
      <family val="2"/>
    </font>
    <font>
      <u val="single"/>
      <sz val="10"/>
      <color indexed="12"/>
      <name val="MS Sans Serif"/>
      <family val="2"/>
    </font>
    <font>
      <b/>
      <sz val="12"/>
      <name val="Times New Roman TUR"/>
      <family val="0"/>
    </font>
    <font>
      <b/>
      <sz val="10"/>
      <name val="Times New Roman"/>
      <family val="1"/>
    </font>
    <font>
      <sz val="10"/>
      <name val="MS Sans Serif"/>
      <family val="2"/>
    </font>
    <font>
      <sz val="8"/>
      <name val="Arial"/>
      <family val="2"/>
    </font>
    <font>
      <sz val="10"/>
      <name val="DINPro-Medium"/>
      <family val="3"/>
    </font>
    <font>
      <sz val="12"/>
      <name val="DINPro-Black"/>
      <family val="3"/>
    </font>
    <font>
      <sz val="11"/>
      <name val="Times New Roman"/>
      <family val="1"/>
    </font>
    <font>
      <sz val="12"/>
      <name val="DINPro-Light"/>
      <family val="3"/>
    </font>
    <font>
      <b/>
      <sz val="12"/>
      <name val="DINPro-Light"/>
      <family val="3"/>
    </font>
    <font>
      <b/>
      <sz val="12"/>
      <name val="DINPro-Black"/>
      <family val="3"/>
    </font>
    <font>
      <b/>
      <sz val="12"/>
      <name val="DINPro-Medium"/>
      <family val="3"/>
    </font>
    <font>
      <sz val="12"/>
      <name val="DINPro-Medium"/>
      <family val="3"/>
    </font>
    <font>
      <sz val="14"/>
      <name val="DINPro-Black"/>
      <family val="3"/>
    </font>
    <font>
      <sz val="12"/>
      <name val="Arial"/>
      <family val="2"/>
    </font>
    <font>
      <b/>
      <sz val="14"/>
      <name val="DINPro-Black"/>
      <family val="3"/>
    </font>
    <font>
      <b/>
      <sz val="10"/>
      <name val="DINPro-Medium"/>
      <family val="3"/>
    </font>
    <font>
      <sz val="14"/>
      <name val="DINPro-Medium"/>
      <family val="3"/>
    </font>
    <font>
      <b/>
      <sz val="13"/>
      <name val="DINPro-Black"/>
      <family val="3"/>
    </font>
    <font>
      <sz val="13"/>
      <name val="DINPro-Black"/>
      <family val="3"/>
    </font>
    <font>
      <sz val="10"/>
      <name val="DINPro-Black"/>
      <family val="3"/>
    </font>
    <font>
      <b/>
      <u val="single"/>
      <sz val="12"/>
      <name val="DINPro-Medium"/>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37">
    <xf numFmtId="0" fontId="0" fillId="0" borderId="0" xfId="0" applyAlignment="1">
      <alignment/>
    </xf>
    <xf numFmtId="0" fontId="3" fillId="0" borderId="0" xfId="0" applyFont="1" applyFill="1" applyAlignment="1">
      <alignment/>
    </xf>
    <xf numFmtId="0" fontId="1" fillId="0" borderId="0" xfId="0" applyFont="1" applyFill="1" applyBorder="1" applyAlignment="1">
      <alignment/>
    </xf>
    <xf numFmtId="0" fontId="3" fillId="0" borderId="1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2" fillId="0" borderId="0" xfId="0" applyFont="1" applyFill="1" applyBorder="1" applyAlignment="1">
      <alignment/>
    </xf>
    <xf numFmtId="0" fontId="1" fillId="0" borderId="0" xfId="0" applyFont="1" applyFill="1" applyBorder="1" applyAlignment="1">
      <alignment horizontal="left"/>
    </xf>
    <xf numFmtId="0" fontId="3"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left"/>
    </xf>
    <xf numFmtId="0" fontId="3" fillId="0" borderId="0" xfId="61" applyFont="1" applyFill="1" applyBorder="1">
      <alignment/>
      <protection/>
    </xf>
    <xf numFmtId="0" fontId="1" fillId="0" borderId="0" xfId="61" applyFont="1" applyFill="1" applyBorder="1">
      <alignment/>
      <protection/>
    </xf>
    <xf numFmtId="0" fontId="5" fillId="0" borderId="0" xfId="61" applyFont="1" applyFill="1" applyBorder="1">
      <alignment/>
      <protection/>
    </xf>
    <xf numFmtId="0" fontId="4" fillId="0" borderId="0" xfId="0" applyFont="1" applyFill="1" applyBorder="1" applyAlignment="1">
      <alignment horizontal="center"/>
    </xf>
    <xf numFmtId="0" fontId="16" fillId="0" borderId="0" xfId="0" applyFont="1" applyFill="1" applyBorder="1" applyAlignment="1">
      <alignment/>
    </xf>
    <xf numFmtId="0" fontId="17" fillId="0" borderId="0" xfId="61" applyFont="1" applyFill="1" applyBorder="1">
      <alignment/>
      <protection/>
    </xf>
    <xf numFmtId="0" fontId="18"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right"/>
    </xf>
    <xf numFmtId="0" fontId="20" fillId="0" borderId="0" xfId="0" applyFont="1" applyFill="1" applyBorder="1" applyAlignment="1">
      <alignment/>
    </xf>
    <xf numFmtId="0" fontId="17" fillId="0" borderId="0" xfId="0" applyFont="1" applyFill="1" applyBorder="1" applyAlignment="1">
      <alignment/>
    </xf>
    <xf numFmtId="0" fontId="23" fillId="0" borderId="0" xfId="0" applyFont="1" applyFill="1" applyBorder="1" applyAlignment="1">
      <alignment/>
    </xf>
    <xf numFmtId="0" fontId="19" fillId="0" borderId="0" xfId="0" applyFont="1" applyFill="1" applyBorder="1" applyAlignment="1" quotePrefix="1">
      <alignment/>
    </xf>
    <xf numFmtId="2" fontId="19" fillId="0" borderId="0" xfId="0" applyNumberFormat="1" applyFont="1" applyFill="1" applyBorder="1" applyAlignment="1" quotePrefix="1">
      <alignment/>
    </xf>
    <xf numFmtId="0" fontId="19" fillId="0" borderId="0" xfId="0" applyFont="1" applyFill="1" applyBorder="1" applyAlignment="1">
      <alignment horizontal="left"/>
    </xf>
    <xf numFmtId="16" fontId="19" fillId="0" borderId="0" xfId="0" applyNumberFormat="1" applyFont="1" applyFill="1" applyBorder="1" applyAlignment="1" quotePrefix="1">
      <alignment/>
    </xf>
    <xf numFmtId="0" fontId="19" fillId="0" borderId="0" xfId="0" applyFont="1" applyFill="1" applyBorder="1" applyAlignment="1" quotePrefix="1">
      <alignment horizontal="left"/>
    </xf>
    <xf numFmtId="0" fontId="20" fillId="0" borderId="0" xfId="0" applyFont="1" applyFill="1" applyBorder="1" applyAlignment="1">
      <alignment horizontal="left"/>
    </xf>
    <xf numFmtId="0" fontId="23"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wrapText="1"/>
    </xf>
    <xf numFmtId="0" fontId="19" fillId="0" borderId="0" xfId="0" applyFont="1" applyFill="1" applyBorder="1" applyAlignment="1" quotePrefix="1">
      <alignment vertical="top"/>
    </xf>
    <xf numFmtId="0" fontId="24" fillId="0" borderId="0" xfId="0" applyFont="1" applyFill="1" applyBorder="1" applyAlignment="1">
      <alignment/>
    </xf>
    <xf numFmtId="169" fontId="3" fillId="0" borderId="0" xfId="0" applyNumberFormat="1" applyFont="1" applyFill="1" applyBorder="1" applyAlignment="1">
      <alignment/>
    </xf>
    <xf numFmtId="0" fontId="1" fillId="0" borderId="0" xfId="0" applyFont="1" applyFill="1" applyBorder="1" applyAlignment="1">
      <alignment horizontal="right"/>
    </xf>
    <xf numFmtId="0" fontId="3" fillId="0" borderId="0" xfId="0" applyFont="1" applyFill="1" applyBorder="1" applyAlignment="1" quotePrefix="1">
      <alignment horizontal="right" vertical="justify"/>
    </xf>
    <xf numFmtId="0" fontId="20" fillId="0" borderId="0" xfId="0" applyFont="1" applyFill="1" applyAlignment="1">
      <alignment/>
    </xf>
    <xf numFmtId="0" fontId="5" fillId="0" borderId="0" xfId="0" applyFont="1" applyFill="1" applyAlignment="1">
      <alignment/>
    </xf>
    <xf numFmtId="176" fontId="19" fillId="0" borderId="0" xfId="0" applyNumberFormat="1" applyFont="1" applyFill="1" applyBorder="1" applyAlignment="1">
      <alignment horizontal="right"/>
    </xf>
    <xf numFmtId="49" fontId="19" fillId="0" borderId="0" xfId="0" applyNumberFormat="1" applyFont="1" applyFill="1" applyBorder="1" applyAlignment="1">
      <alignment horizontal="left"/>
    </xf>
    <xf numFmtId="49" fontId="19" fillId="0" borderId="0" xfId="0" applyNumberFormat="1" applyFont="1" applyFill="1" applyBorder="1" applyAlignment="1" quotePrefix="1">
      <alignment/>
    </xf>
    <xf numFmtId="49" fontId="19" fillId="0" borderId="0" xfId="0" applyNumberFormat="1" applyFont="1" applyFill="1" applyBorder="1" applyAlignment="1">
      <alignment/>
    </xf>
    <xf numFmtId="0" fontId="3" fillId="0" borderId="0" xfId="0" applyFont="1" applyFill="1" applyBorder="1" applyAlignment="1">
      <alignment horizontal="right"/>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justify"/>
      <protection/>
    </xf>
    <xf numFmtId="0" fontId="1" fillId="0" borderId="0" xfId="61" applyFont="1" applyFill="1" applyBorder="1" applyAlignment="1">
      <alignment horizontal="justify" vertical="justify"/>
      <protection/>
    </xf>
    <xf numFmtId="0" fontId="2" fillId="0" borderId="0" xfId="61" applyFont="1" applyFill="1" applyBorder="1" applyAlignment="1" quotePrefix="1">
      <alignment vertical="justify"/>
      <protection/>
    </xf>
    <xf numFmtId="3" fontId="1" fillId="0" borderId="0" xfId="61" applyNumberFormat="1" applyFont="1" applyFill="1" applyBorder="1" applyAlignment="1" quotePrefix="1">
      <alignment horizontal="center" vertical="justify"/>
      <protection/>
    </xf>
    <xf numFmtId="3" fontId="1" fillId="0" borderId="0" xfId="61" applyNumberFormat="1" applyFont="1" applyFill="1" applyBorder="1" applyAlignment="1">
      <alignment horizontal="center" vertical="justify"/>
      <protection/>
    </xf>
    <xf numFmtId="0" fontId="3" fillId="0" borderId="0" xfId="61" applyFont="1" applyFill="1" applyBorder="1" applyAlignment="1">
      <alignment horizontal="centerContinuous"/>
      <protection/>
    </xf>
    <xf numFmtId="0" fontId="19" fillId="0" borderId="0" xfId="61" applyFont="1" applyFill="1" applyBorder="1">
      <alignment/>
      <protection/>
    </xf>
    <xf numFmtId="0" fontId="23" fillId="0" borderId="0" xfId="61" applyFont="1" applyFill="1" applyBorder="1">
      <alignment/>
      <protection/>
    </xf>
    <xf numFmtId="0" fontId="6" fillId="0" borderId="0" xfId="61" applyFont="1" applyFill="1" applyBorder="1">
      <alignment/>
      <protection/>
    </xf>
    <xf numFmtId="0" fontId="20" fillId="0" borderId="0" xfId="61" applyFont="1" applyFill="1" applyBorder="1">
      <alignment/>
      <protection/>
    </xf>
    <xf numFmtId="0" fontId="19" fillId="0" borderId="0" xfId="61" applyFont="1" applyFill="1" applyBorder="1" applyAlignment="1">
      <alignment horizontal="justify" vertical="justify"/>
      <protection/>
    </xf>
    <xf numFmtId="169" fontId="19" fillId="0" borderId="0" xfId="0" applyNumberFormat="1" applyFont="1" applyFill="1" applyBorder="1" applyAlignment="1">
      <alignment/>
    </xf>
    <xf numFmtId="169" fontId="20" fillId="0" borderId="0" xfId="0" applyNumberFormat="1" applyFont="1" applyFill="1" applyBorder="1" applyAlignment="1">
      <alignment/>
    </xf>
    <xf numFmtId="169" fontId="19" fillId="0" borderId="0" xfId="0" applyNumberFormat="1" applyFont="1" applyFill="1" applyBorder="1" applyAlignment="1">
      <alignment horizontal="center" vertical="center"/>
    </xf>
    <xf numFmtId="169" fontId="19" fillId="0" borderId="0" xfId="61" applyNumberFormat="1" applyFont="1" applyFill="1" applyBorder="1" applyAlignment="1">
      <alignment horizontal="center"/>
      <protection/>
    </xf>
    <xf numFmtId="0" fontId="19" fillId="0" borderId="10" xfId="0" applyFont="1" applyFill="1" applyBorder="1" applyAlignment="1">
      <alignment/>
    </xf>
    <xf numFmtId="0" fontId="13" fillId="0" borderId="10" xfId="0" applyFont="1" applyFill="1" applyBorder="1" applyAlignment="1">
      <alignment/>
    </xf>
    <xf numFmtId="0" fontId="13" fillId="0" borderId="10" xfId="0" applyFont="1" applyFill="1" applyBorder="1" applyAlignment="1">
      <alignment horizontal="left"/>
    </xf>
    <xf numFmtId="0" fontId="3" fillId="0" borderId="10" xfId="0" applyFont="1" applyFill="1" applyBorder="1" applyAlignment="1" quotePrefix="1">
      <alignment horizontal="right" vertical="justify"/>
    </xf>
    <xf numFmtId="0" fontId="3" fillId="0" borderId="10" xfId="61" applyFont="1" applyFill="1" applyBorder="1" applyAlignment="1">
      <alignment horizontal="center"/>
      <protection/>
    </xf>
    <xf numFmtId="169" fontId="19" fillId="0" borderId="0" xfId="61" applyNumberFormat="1" applyFont="1" applyFill="1" applyBorder="1">
      <alignment/>
      <protection/>
    </xf>
    <xf numFmtId="0" fontId="1" fillId="0" borderId="0" xfId="61" applyFont="1" applyFill="1" applyBorder="1" applyAlignment="1">
      <alignment horizontal="justify" vertical="justify" wrapText="1"/>
      <protection/>
    </xf>
    <xf numFmtId="0" fontId="0" fillId="0" borderId="0" xfId="0" applyFont="1" applyFill="1" applyAlignment="1">
      <alignment/>
    </xf>
    <xf numFmtId="176" fontId="18" fillId="0" borderId="0" xfId="0" applyNumberFormat="1" applyFont="1" applyFill="1" applyBorder="1" applyAlignment="1">
      <alignment horizontal="right"/>
    </xf>
    <xf numFmtId="169" fontId="2" fillId="0" borderId="0" xfId="0" applyNumberFormat="1" applyFont="1" applyFill="1" applyBorder="1" applyAlignment="1">
      <alignment/>
    </xf>
    <xf numFmtId="0" fontId="22" fillId="0" borderId="0" xfId="0" applyFont="1" applyFill="1" applyBorder="1" applyAlignment="1" quotePrefix="1">
      <alignment horizontal="right"/>
    </xf>
    <xf numFmtId="0" fontId="2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26" fillId="0" borderId="0" xfId="0" applyFont="1" applyFill="1" applyBorder="1" applyAlignment="1">
      <alignment horizontal="left"/>
    </xf>
    <xf numFmtId="0" fontId="17" fillId="0" borderId="0" xfId="0" applyFont="1" applyFill="1" applyBorder="1" applyAlignment="1">
      <alignment horizontal="right"/>
    </xf>
    <xf numFmtId="0" fontId="23" fillId="0" borderId="0" xfId="0" applyFont="1" applyFill="1" applyBorder="1" applyAlignment="1">
      <alignment/>
    </xf>
    <xf numFmtId="0" fontId="23" fillId="0" borderId="0" xfId="0" applyFont="1" applyFill="1" applyBorder="1" applyAlignment="1">
      <alignment horizontal="right"/>
    </xf>
    <xf numFmtId="169"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0" fontId="17" fillId="0" borderId="0" xfId="0" applyFont="1" applyFill="1" applyBorder="1" applyAlignment="1">
      <alignment horizontal="center" vertical="center" wrapText="1"/>
    </xf>
    <xf numFmtId="0" fontId="17" fillId="0" borderId="10" xfId="0" applyFont="1" applyFill="1" applyBorder="1" applyAlignment="1">
      <alignment/>
    </xf>
    <xf numFmtId="0" fontId="21" fillId="0" borderId="10" xfId="0" applyFont="1" applyFill="1" applyBorder="1" applyAlignment="1">
      <alignment vertical="center"/>
    </xf>
    <xf numFmtId="0" fontId="17" fillId="0" borderId="10" xfId="0" applyFont="1" applyFill="1" applyBorder="1" applyAlignment="1">
      <alignment horizontal="right"/>
    </xf>
    <xf numFmtId="0" fontId="17" fillId="0" borderId="10" xfId="0" applyFont="1" applyFill="1" applyBorder="1" applyAlignment="1">
      <alignment horizontal="right" vertical="center"/>
    </xf>
    <xf numFmtId="0" fontId="22" fillId="0" borderId="0" xfId="0" applyFont="1" applyFill="1" applyBorder="1" applyAlignment="1">
      <alignment/>
    </xf>
    <xf numFmtId="169" fontId="22" fillId="0" borderId="0" xfId="0" applyNumberFormat="1" applyFont="1" applyFill="1" applyBorder="1" applyAlignment="1">
      <alignment/>
    </xf>
    <xf numFmtId="0" fontId="22" fillId="0" borderId="0" xfId="0" applyFont="1" applyFill="1" applyBorder="1" applyAlignment="1">
      <alignment horizontal="left"/>
    </xf>
    <xf numFmtId="0" fontId="19" fillId="0" borderId="0" xfId="0" applyFont="1" applyFill="1" applyBorder="1" applyAlignment="1" quotePrefix="1">
      <alignment horizontal="right"/>
    </xf>
    <xf numFmtId="0" fontId="22" fillId="0" borderId="0" xfId="0" applyFont="1" applyFill="1" applyBorder="1" applyAlignment="1" quotePrefix="1">
      <alignment horizontal="left"/>
    </xf>
    <xf numFmtId="0" fontId="19" fillId="0" borderId="0" xfId="0" applyFont="1" applyFill="1" applyBorder="1" applyAlignment="1">
      <alignment horizontal="right" vertical="justify"/>
    </xf>
    <xf numFmtId="0" fontId="22" fillId="0" borderId="0" xfId="0" applyFont="1" applyFill="1" applyBorder="1" applyAlignment="1">
      <alignment horizontal="right"/>
    </xf>
    <xf numFmtId="169" fontId="23" fillId="0" borderId="0" xfId="0" applyNumberFormat="1" applyFont="1" applyFill="1" applyBorder="1" applyAlignment="1">
      <alignment/>
    </xf>
    <xf numFmtId="0" fontId="23" fillId="0" borderId="11" xfId="0" applyFont="1" applyFill="1" applyBorder="1" applyAlignment="1">
      <alignment/>
    </xf>
    <xf numFmtId="0" fontId="22" fillId="0" borderId="11" xfId="0" applyFont="1" applyFill="1" applyBorder="1" applyAlignment="1">
      <alignment horizontal="left"/>
    </xf>
    <xf numFmtId="0" fontId="23" fillId="0" borderId="11" xfId="0" applyFont="1" applyFill="1" applyBorder="1" applyAlignment="1">
      <alignment horizontal="right"/>
    </xf>
    <xf numFmtId="169" fontId="22" fillId="0" borderId="11" xfId="0" applyNumberFormat="1" applyFont="1" applyFill="1" applyBorder="1" applyAlignment="1">
      <alignment/>
    </xf>
    <xf numFmtId="0" fontId="19" fillId="0" borderId="0" xfId="0" applyFont="1" applyFill="1" applyBorder="1" applyAlignment="1" quotePrefix="1">
      <alignment horizontal="right" vertical="justify"/>
    </xf>
    <xf numFmtId="0" fontId="19" fillId="0" borderId="10" xfId="0" applyFont="1" applyFill="1" applyBorder="1" applyAlignment="1">
      <alignment horizontal="right"/>
    </xf>
    <xf numFmtId="0" fontId="22" fillId="0" borderId="0" xfId="61" applyFont="1" applyFill="1" applyBorder="1">
      <alignment/>
      <protection/>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xf>
    <xf numFmtId="0" fontId="1" fillId="0" borderId="0" xfId="0" applyFont="1" applyFill="1" applyBorder="1" applyAlignment="1">
      <alignment horizontal="right" vertical="justify"/>
    </xf>
    <xf numFmtId="0" fontId="21" fillId="0" borderId="10" xfId="0" applyFont="1" applyFill="1" applyBorder="1" applyAlignment="1">
      <alignment horizontal="right" vertical="center"/>
    </xf>
    <xf numFmtId="0" fontId="22" fillId="0" borderId="0" xfId="61" applyFont="1" applyFill="1" applyBorder="1" quotePrefix="1">
      <alignment/>
      <protection/>
    </xf>
    <xf numFmtId="14" fontId="22" fillId="0" borderId="0" xfId="61" applyNumberFormat="1" applyFont="1" applyFill="1" applyBorder="1" quotePrefix="1">
      <alignment/>
      <protection/>
    </xf>
    <xf numFmtId="0" fontId="1" fillId="0" borderId="10" xfId="0" applyFont="1" applyFill="1" applyBorder="1" applyAlignment="1" quotePrefix="1">
      <alignment horizontal="right" vertical="justify"/>
    </xf>
    <xf numFmtId="0" fontId="1" fillId="0" borderId="0" xfId="0" applyFont="1" applyFill="1" applyBorder="1" applyAlignment="1" quotePrefix="1">
      <alignment horizontal="right" vertical="justify"/>
    </xf>
    <xf numFmtId="0" fontId="16" fillId="0" borderId="0" xfId="61" applyFont="1" applyFill="1" applyBorder="1">
      <alignment/>
      <protection/>
    </xf>
    <xf numFmtId="0" fontId="3" fillId="0" borderId="0" xfId="61" applyFont="1" applyFill="1" applyBorder="1" applyAlignment="1">
      <alignment horizontal="right"/>
      <protection/>
    </xf>
    <xf numFmtId="0" fontId="28" fillId="0" borderId="0" xfId="61" applyFont="1" applyFill="1" applyBorder="1" applyAlignment="1">
      <alignment horizontal="left" vertical="justify"/>
      <protection/>
    </xf>
    <xf numFmtId="0" fontId="30" fillId="0" borderId="0" xfId="61" applyFont="1" applyFill="1" applyBorder="1" applyAlignment="1">
      <alignment vertical="justify"/>
      <protection/>
    </xf>
    <xf numFmtId="0" fontId="30" fillId="0" borderId="0" xfId="61" applyFont="1" applyFill="1" applyBorder="1">
      <alignment/>
      <protection/>
    </xf>
    <xf numFmtId="0" fontId="29" fillId="0" borderId="0" xfId="61" applyFont="1" applyFill="1" applyBorder="1" applyAlignment="1">
      <alignment vertical="justify"/>
      <protection/>
    </xf>
    <xf numFmtId="0" fontId="29" fillId="0" borderId="0" xfId="61" applyFont="1" applyFill="1" applyBorder="1" applyAlignment="1">
      <alignment/>
      <protection/>
    </xf>
    <xf numFmtId="0" fontId="22" fillId="0" borderId="0" xfId="61" applyFont="1" applyFill="1" applyBorder="1" applyAlignment="1">
      <alignment horizontal="left" vertical="justify"/>
      <protection/>
    </xf>
    <xf numFmtId="0" fontId="23" fillId="0" borderId="0" xfId="61" applyFont="1" applyFill="1" applyBorder="1" applyAlignment="1">
      <alignment vertical="justify"/>
      <protection/>
    </xf>
    <xf numFmtId="0" fontId="23" fillId="0" borderId="0" xfId="61" applyFont="1" applyFill="1" applyBorder="1" applyAlignment="1">
      <alignment/>
      <protection/>
    </xf>
    <xf numFmtId="0" fontId="23" fillId="0" borderId="0" xfId="61" applyFont="1" applyFill="1" applyBorder="1" applyAlignment="1">
      <alignment horizontal="left" vertical="justify"/>
      <protection/>
    </xf>
    <xf numFmtId="0" fontId="22" fillId="0" borderId="0" xfId="61" applyFont="1" applyFill="1" applyBorder="1" applyAlignment="1">
      <alignment horizontal="right" vertical="justify"/>
      <protection/>
    </xf>
    <xf numFmtId="0" fontId="17" fillId="0" borderId="0" xfId="61" applyFont="1" applyFill="1" applyBorder="1" applyAlignment="1">
      <alignment horizontal="right"/>
      <protection/>
    </xf>
    <xf numFmtId="0" fontId="17" fillId="0" borderId="0" xfId="61" applyFont="1" applyFill="1" applyBorder="1" applyAlignment="1">
      <alignment horizontal="right" wrapText="1"/>
      <protection/>
    </xf>
    <xf numFmtId="0" fontId="22" fillId="0" borderId="10" xfId="61" applyFont="1" applyFill="1" applyBorder="1" applyAlignment="1">
      <alignment horizontal="left" vertical="justify"/>
      <protection/>
    </xf>
    <xf numFmtId="0" fontId="17" fillId="0" borderId="10" xfId="61" applyFont="1" applyFill="1" applyBorder="1" applyAlignment="1">
      <alignment/>
      <protection/>
    </xf>
    <xf numFmtId="0" fontId="17" fillId="0" borderId="10" xfId="61" applyFont="1" applyFill="1" applyBorder="1" applyAlignment="1">
      <alignment horizontal="center" wrapText="1"/>
      <protection/>
    </xf>
    <xf numFmtId="0" fontId="17" fillId="0" borderId="10" xfId="61" applyFont="1" applyFill="1" applyBorder="1" applyAlignment="1">
      <alignment horizontal="center"/>
      <protection/>
    </xf>
    <xf numFmtId="0" fontId="21" fillId="0" borderId="0" xfId="61" applyFont="1" applyFill="1" applyBorder="1" applyAlignment="1">
      <alignment horizontal="center"/>
      <protection/>
    </xf>
    <xf numFmtId="0" fontId="21" fillId="0" borderId="0" xfId="61" applyFont="1" applyFill="1" applyBorder="1" applyAlignment="1">
      <alignment horizontal="left"/>
      <protection/>
    </xf>
    <xf numFmtId="0" fontId="22" fillId="0" borderId="0" xfId="61" applyFont="1" applyFill="1" applyBorder="1" applyAlignment="1" quotePrefix="1">
      <alignment horizontal="left" vertical="justify"/>
      <protection/>
    </xf>
    <xf numFmtId="0" fontId="22" fillId="0" borderId="0" xfId="61" applyFont="1" applyFill="1" applyBorder="1" applyAlignment="1">
      <alignment horizontal="justify" vertical="justify"/>
      <protection/>
    </xf>
    <xf numFmtId="0" fontId="22" fillId="0" borderId="11" xfId="61" applyFont="1" applyFill="1" applyBorder="1" applyAlignment="1">
      <alignment horizontal="left" vertical="justify"/>
      <protection/>
    </xf>
    <xf numFmtId="0" fontId="22" fillId="0" borderId="11" xfId="61" applyFont="1" applyFill="1" applyBorder="1" applyAlignment="1">
      <alignment vertical="justify"/>
      <protection/>
    </xf>
    <xf numFmtId="0" fontId="28" fillId="0" borderId="10" xfId="61" applyFont="1" applyFill="1" applyBorder="1" applyAlignment="1">
      <alignment horizontal="center"/>
      <protection/>
    </xf>
    <xf numFmtId="0" fontId="23" fillId="0" borderId="0" xfId="0" applyFont="1" applyFill="1" applyBorder="1" applyAlignment="1">
      <alignment horizontal="left" vertical="center"/>
    </xf>
    <xf numFmtId="0" fontId="21" fillId="0" borderId="0" xfId="0" applyFont="1" applyFill="1" applyBorder="1" applyAlignment="1">
      <alignment/>
    </xf>
    <xf numFmtId="0" fontId="22" fillId="0" borderId="11" xfId="0" applyFont="1" applyFill="1" applyBorder="1" applyAlignment="1">
      <alignment/>
    </xf>
    <xf numFmtId="0" fontId="31" fillId="0" borderId="0" xfId="0" applyFont="1" applyFill="1" applyBorder="1" applyAlignment="1">
      <alignment/>
    </xf>
    <xf numFmtId="0" fontId="31" fillId="0" borderId="0" xfId="0" applyFont="1" applyFill="1" applyBorder="1" applyAlignment="1">
      <alignment horizontal="right"/>
    </xf>
    <xf numFmtId="0" fontId="3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17" fillId="0" borderId="0" xfId="0" applyFont="1" applyFill="1" applyBorder="1" applyAlignment="1">
      <alignment horizontal="right" vertical="center" wrapText="1"/>
    </xf>
    <xf numFmtId="0" fontId="23" fillId="0" borderId="0" xfId="0" applyFont="1" applyFill="1" applyBorder="1" applyAlignment="1" quotePrefix="1">
      <alignment horizontal="right" vertical="justify"/>
    </xf>
    <xf numFmtId="176" fontId="22" fillId="0" borderId="0" xfId="0" applyNumberFormat="1" applyFont="1" applyFill="1" applyBorder="1" applyAlignment="1">
      <alignment horizontal="right"/>
    </xf>
    <xf numFmtId="0" fontId="22" fillId="0" borderId="0" xfId="0" applyFont="1" applyFill="1" applyBorder="1" applyAlignment="1" quotePrefix="1">
      <alignment horizontal="right" vertical="justify"/>
    </xf>
    <xf numFmtId="0" fontId="24" fillId="0" borderId="0" xfId="0" applyFont="1" applyFill="1" applyAlignment="1">
      <alignment/>
    </xf>
    <xf numFmtId="0" fontId="31" fillId="0" borderId="0" xfId="0" applyFont="1" applyFill="1" applyBorder="1" applyAlignment="1">
      <alignment horizontal="right" vertical="justify"/>
    </xf>
    <xf numFmtId="169" fontId="31" fillId="0" borderId="0" xfId="0" applyNumberFormat="1" applyFont="1" applyFill="1" applyBorder="1" applyAlignment="1">
      <alignment horizontal="center" vertical="center"/>
    </xf>
    <xf numFmtId="0" fontId="31" fillId="0" borderId="0" xfId="0" applyFont="1" applyFill="1" applyAlignment="1">
      <alignment/>
    </xf>
    <xf numFmtId="0" fontId="17" fillId="0" borderId="0" xfId="0" applyFont="1" applyFill="1" applyAlignment="1">
      <alignment/>
    </xf>
    <xf numFmtId="0" fontId="22" fillId="0" borderId="0" xfId="0" applyFont="1" applyFill="1" applyAlignment="1">
      <alignment/>
    </xf>
    <xf numFmtId="0" fontId="22" fillId="0" borderId="0" xfId="0" applyFont="1" applyFill="1" applyBorder="1" applyAlignment="1" quotePrefix="1">
      <alignment/>
    </xf>
    <xf numFmtId="0" fontId="5" fillId="0" borderId="0" xfId="0" applyFont="1" applyFill="1" applyBorder="1" applyAlignment="1">
      <alignment horizontal="right"/>
    </xf>
    <xf numFmtId="0" fontId="4" fillId="0" borderId="0" xfId="0" applyFont="1" applyFill="1" applyBorder="1" applyAlignment="1">
      <alignment horizontal="right"/>
    </xf>
    <xf numFmtId="0" fontId="8" fillId="0" borderId="0" xfId="0" applyFont="1" applyFill="1" applyAlignment="1">
      <alignment horizontal="right"/>
    </xf>
    <xf numFmtId="169"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23" fillId="0" borderId="11" xfId="0" applyFont="1" applyFill="1" applyBorder="1" applyAlignment="1">
      <alignment horizontal="right" vertical="justify"/>
    </xf>
    <xf numFmtId="0" fontId="3" fillId="0" borderId="0" xfId="0" applyFont="1" applyFill="1" applyBorder="1" applyAlignment="1">
      <alignment horizontal="right" vertical="justify"/>
    </xf>
    <xf numFmtId="0" fontId="21" fillId="0" borderId="0" xfId="0" applyFont="1" applyFill="1" applyBorder="1" applyAlignment="1">
      <alignment horizontal="center" vertical="center"/>
    </xf>
    <xf numFmtId="169" fontId="22" fillId="0" borderId="0" xfId="0" applyNumberFormat="1" applyFont="1" applyFill="1" applyBorder="1" applyAlignment="1">
      <alignment horizontal="right"/>
    </xf>
    <xf numFmtId="169" fontId="19" fillId="0" borderId="0" xfId="0" applyNumberFormat="1" applyFont="1" applyFill="1" applyBorder="1" applyAlignment="1">
      <alignment horizontal="right"/>
    </xf>
    <xf numFmtId="169" fontId="1" fillId="0" borderId="0" xfId="61" applyNumberFormat="1" applyFont="1" applyFill="1" applyBorder="1" applyAlignment="1" quotePrefix="1">
      <alignment horizontal="center"/>
      <protection/>
    </xf>
    <xf numFmtId="176" fontId="22" fillId="0" borderId="0" xfId="0" applyNumberFormat="1" applyFont="1" applyFill="1" applyBorder="1" applyAlignment="1" quotePrefix="1">
      <alignment horizontal="right"/>
    </xf>
    <xf numFmtId="14" fontId="21" fillId="0" borderId="0" xfId="0" applyNumberFormat="1" applyFont="1" applyFill="1" applyBorder="1" applyAlignment="1">
      <alignment horizontal="right"/>
    </xf>
    <xf numFmtId="0" fontId="18" fillId="0" borderId="0" xfId="0" applyFont="1" applyFill="1" applyBorder="1" applyAlignment="1">
      <alignment horizontal="right"/>
    </xf>
    <xf numFmtId="14" fontId="21" fillId="0" borderId="10" xfId="0" applyNumberFormat="1" applyFont="1" applyFill="1" applyBorder="1" applyAlignment="1">
      <alignment horizontal="righ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169" fontId="1" fillId="0" borderId="0" xfId="61" applyNumberFormat="1" applyFont="1" applyFill="1" applyBorder="1">
      <alignment/>
      <protection/>
    </xf>
    <xf numFmtId="0" fontId="21" fillId="0" borderId="0" xfId="61" applyFont="1" applyFill="1" applyBorder="1" applyAlignment="1">
      <alignment horizontal="left" vertical="justify"/>
      <protection/>
    </xf>
    <xf numFmtId="0" fontId="17" fillId="0" borderId="0" xfId="61" applyFont="1" applyFill="1" applyBorder="1" applyAlignment="1">
      <alignment horizontal="left" vertical="justify"/>
      <protection/>
    </xf>
    <xf numFmtId="0" fontId="21" fillId="0" borderId="0" xfId="61" applyFont="1" applyFill="1" applyBorder="1" applyAlignment="1">
      <alignment horizontal="justify" vertical="justify"/>
      <protection/>
    </xf>
    <xf numFmtId="169" fontId="23"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78" fontId="19" fillId="0" borderId="10" xfId="0" applyNumberFormat="1" applyFont="1" applyFill="1" applyBorder="1" applyAlignment="1">
      <alignment horizontal="right"/>
    </xf>
    <xf numFmtId="0" fontId="5" fillId="0" borderId="0" xfId="61" applyFont="1" applyFill="1" applyBorder="1" applyAlignment="1">
      <alignment horizontal="right" vertical="center"/>
      <protection/>
    </xf>
    <xf numFmtId="0" fontId="23" fillId="0" borderId="0" xfId="61" applyFont="1" applyFill="1" applyBorder="1" applyAlignment="1">
      <alignment horizontal="right"/>
      <protection/>
    </xf>
    <xf numFmtId="0" fontId="5" fillId="0" borderId="0" xfId="61" applyFont="1" applyFill="1" applyBorder="1" applyAlignment="1">
      <alignment horizontal="right"/>
      <protection/>
    </xf>
    <xf numFmtId="0" fontId="19" fillId="0" borderId="0" xfId="61" applyFont="1" applyFill="1" applyBorder="1" applyAlignment="1">
      <alignment horizontal="right"/>
      <protection/>
    </xf>
    <xf numFmtId="169" fontId="22" fillId="0" borderId="0" xfId="61" applyNumberFormat="1" applyFont="1" applyFill="1" applyBorder="1" applyAlignment="1" quotePrefix="1">
      <alignment horizontal="center"/>
      <protection/>
    </xf>
    <xf numFmtId="169" fontId="19" fillId="0" borderId="0" xfId="61" applyNumberFormat="1" applyFont="1" applyFill="1" applyBorder="1" applyAlignment="1" quotePrefix="1">
      <alignment horizontal="center"/>
      <protection/>
    </xf>
    <xf numFmtId="169" fontId="22" fillId="0" borderId="11" xfId="61" applyNumberFormat="1" applyFont="1" applyFill="1" applyBorder="1" applyAlignment="1" quotePrefix="1">
      <alignment horizontal="center"/>
      <protection/>
    </xf>
    <xf numFmtId="3" fontId="17" fillId="0" borderId="0" xfId="61" applyNumberFormat="1" applyFont="1" applyFill="1" applyBorder="1">
      <alignment/>
      <protection/>
    </xf>
    <xf numFmtId="0" fontId="19" fillId="0" borderId="0" xfId="61" applyFont="1" applyFill="1" applyBorder="1" applyAlignment="1">
      <alignment horizontal="center" vertical="justify"/>
      <protection/>
    </xf>
    <xf numFmtId="169" fontId="19" fillId="0" borderId="0" xfId="61" applyNumberFormat="1" applyFont="1" applyFill="1" applyBorder="1" applyAlignment="1" quotePrefix="1">
      <alignment horizontal="right"/>
      <protection/>
    </xf>
    <xf numFmtId="0" fontId="19" fillId="0" borderId="0" xfId="61" applyFont="1" applyFill="1" applyBorder="1" applyAlignment="1">
      <alignment wrapText="1"/>
      <protection/>
    </xf>
    <xf numFmtId="169" fontId="1" fillId="0" borderId="0" xfId="61" applyNumberFormat="1" applyFont="1" applyFill="1" applyBorder="1" applyAlignment="1">
      <alignment horizontal="center"/>
      <protection/>
    </xf>
    <xf numFmtId="169" fontId="1" fillId="0" borderId="0" xfId="61" applyNumberFormat="1" applyFont="1" applyFill="1" applyBorder="1" applyAlignment="1" quotePrefix="1">
      <alignment horizontal="right"/>
      <protection/>
    </xf>
    <xf numFmtId="0" fontId="23" fillId="0" borderId="0" xfId="61" applyFont="1" applyFill="1" applyBorder="1" applyAlignment="1">
      <alignment wrapText="1"/>
      <protection/>
    </xf>
    <xf numFmtId="169" fontId="17" fillId="0" borderId="0" xfId="61" applyNumberFormat="1" applyFont="1" applyFill="1" applyBorder="1" applyAlignment="1" quotePrefix="1">
      <alignment horizontal="center"/>
      <protection/>
    </xf>
    <xf numFmtId="169" fontId="17" fillId="0" borderId="0" xfId="61" applyNumberFormat="1" applyFont="1" applyFill="1" applyBorder="1" applyAlignment="1">
      <alignment horizontal="center"/>
      <protection/>
    </xf>
    <xf numFmtId="169" fontId="17" fillId="0" borderId="0" xfId="61" applyNumberFormat="1" applyFont="1" applyFill="1" applyBorder="1" applyAlignment="1">
      <alignment horizontal="right"/>
      <protection/>
    </xf>
    <xf numFmtId="169" fontId="19" fillId="0" borderId="0" xfId="61" applyNumberFormat="1" applyFont="1" applyFill="1" applyBorder="1" applyAlignment="1">
      <alignment horizontal="right"/>
      <protection/>
    </xf>
    <xf numFmtId="0" fontId="1" fillId="0" borderId="0" xfId="61" applyFont="1" applyFill="1" applyBorder="1" applyAlignment="1">
      <alignment horizontal="center" vertical="justify"/>
      <protection/>
    </xf>
    <xf numFmtId="0" fontId="22" fillId="0" borderId="11" xfId="61" applyFont="1" applyFill="1" applyBorder="1" applyAlignment="1">
      <alignment horizontal="center" vertical="justify"/>
      <protection/>
    </xf>
    <xf numFmtId="169" fontId="22" fillId="0" borderId="11" xfId="61" applyNumberFormat="1" applyFont="1" applyFill="1" applyBorder="1" applyAlignment="1" quotePrefix="1">
      <alignment horizontal="right"/>
      <protection/>
    </xf>
    <xf numFmtId="169" fontId="23" fillId="0" borderId="0" xfId="61" applyNumberFormat="1" applyFont="1" applyFill="1" applyBorder="1">
      <alignment/>
      <protection/>
    </xf>
    <xf numFmtId="169" fontId="5" fillId="0" borderId="0" xfId="61" applyNumberFormat="1" applyFont="1" applyFill="1" applyBorder="1">
      <alignment/>
      <protection/>
    </xf>
    <xf numFmtId="169" fontId="5" fillId="0" borderId="0" xfId="61" applyNumberFormat="1" applyFont="1" applyFill="1" applyBorder="1" applyAlignment="1">
      <alignment horizontal="center"/>
      <protection/>
    </xf>
    <xf numFmtId="169" fontId="23" fillId="0" borderId="0" xfId="61" applyNumberFormat="1" applyFont="1" applyFill="1" applyBorder="1" applyAlignment="1">
      <alignment horizontal="center"/>
      <protection/>
    </xf>
    <xf numFmtId="169" fontId="17" fillId="0" borderId="0" xfId="61" applyNumberFormat="1" applyFont="1" applyFill="1" applyBorder="1">
      <alignment/>
      <protection/>
    </xf>
    <xf numFmtId="0" fontId="19" fillId="0" borderId="0" xfId="61" applyFont="1" applyFill="1" applyBorder="1" applyAlignment="1">
      <alignment horizontal="center" wrapText="1"/>
      <protection/>
    </xf>
    <xf numFmtId="0" fontId="17" fillId="0" borderId="0" xfId="61" applyFont="1" applyFill="1" applyBorder="1" applyAlignment="1" quotePrefix="1">
      <alignment horizontal="center" vertical="justify"/>
      <protection/>
    </xf>
    <xf numFmtId="0" fontId="1" fillId="0" borderId="0" xfId="58" applyFont="1" applyFill="1" applyBorder="1">
      <alignment/>
      <protection/>
    </xf>
    <xf numFmtId="0" fontId="16" fillId="0" borderId="0" xfId="58" applyFont="1" applyFill="1" applyBorder="1">
      <alignment/>
      <protection/>
    </xf>
    <xf numFmtId="0" fontId="17" fillId="0" borderId="0" xfId="58" applyFont="1" applyFill="1" applyBorder="1">
      <alignment/>
      <protection/>
    </xf>
    <xf numFmtId="0" fontId="1" fillId="0" borderId="0" xfId="58" applyFont="1" applyFill="1" applyBorder="1" applyAlignment="1">
      <alignment horizontal="right"/>
      <protection/>
    </xf>
    <xf numFmtId="0" fontId="2" fillId="0" borderId="0" xfId="58" applyFont="1" applyFill="1" applyBorder="1">
      <alignment/>
      <protection/>
    </xf>
    <xf numFmtId="0" fontId="3" fillId="0" borderId="0" xfId="58" applyFont="1" applyFill="1" applyBorder="1">
      <alignment/>
      <protection/>
    </xf>
    <xf numFmtId="0" fontId="24" fillId="0" borderId="0" xfId="58" applyFont="1" applyFill="1" applyBorder="1">
      <alignment/>
      <protection/>
    </xf>
    <xf numFmtId="0" fontId="26" fillId="0" borderId="0" xfId="58" applyFont="1" applyFill="1" applyBorder="1" applyAlignment="1">
      <alignment horizontal="left" vertical="center"/>
      <protection/>
    </xf>
    <xf numFmtId="0" fontId="24" fillId="0" borderId="0" xfId="58" applyFont="1" applyFill="1" applyBorder="1" applyAlignment="1">
      <alignment horizontal="left" vertical="center"/>
      <protection/>
    </xf>
    <xf numFmtId="0" fontId="24" fillId="0" borderId="0" xfId="58" applyFont="1" applyFill="1" applyBorder="1" applyAlignment="1">
      <alignment horizontal="right" vertical="center"/>
      <protection/>
    </xf>
    <xf numFmtId="0" fontId="26" fillId="0" borderId="0" xfId="58" applyFont="1" applyFill="1" applyBorder="1" applyAlignment="1">
      <alignment horizontal="left"/>
      <protection/>
    </xf>
    <xf numFmtId="0" fontId="24" fillId="0" borderId="0" xfId="58" applyFont="1" applyFill="1" applyBorder="1" applyAlignment="1">
      <alignment horizontal="right"/>
      <protection/>
    </xf>
    <xf numFmtId="0" fontId="23" fillId="0" borderId="0" xfId="58" applyFont="1" applyFill="1" applyBorder="1" applyAlignment="1">
      <alignment/>
      <protection/>
    </xf>
    <xf numFmtId="0" fontId="1" fillId="0" borderId="0" xfId="58" applyFont="1" applyFill="1" applyBorder="1" applyAlignment="1">
      <alignment horizontal="right" vertical="justify"/>
      <protection/>
    </xf>
    <xf numFmtId="0" fontId="1" fillId="0" borderId="0" xfId="58" applyFont="1" applyFill="1" applyBorder="1" applyAlignment="1">
      <alignment horizontal="center" vertical="center"/>
      <protection/>
    </xf>
    <xf numFmtId="0" fontId="17" fillId="0" borderId="0" xfId="58" applyFont="1" applyFill="1" applyBorder="1" applyAlignment="1">
      <alignment horizontal="right"/>
      <protection/>
    </xf>
    <xf numFmtId="0" fontId="21" fillId="0" borderId="0" xfId="58" applyFont="1" applyFill="1" applyBorder="1" applyAlignment="1">
      <alignment horizontal="right"/>
      <protection/>
    </xf>
    <xf numFmtId="14" fontId="21" fillId="0" borderId="0" xfId="58" applyNumberFormat="1" applyFont="1" applyFill="1" applyBorder="1" applyAlignment="1">
      <alignment horizontal="right"/>
      <protection/>
    </xf>
    <xf numFmtId="0" fontId="17" fillId="0" borderId="10" xfId="58" applyFont="1" applyFill="1" applyBorder="1" applyAlignment="1">
      <alignment horizontal="right"/>
      <protection/>
    </xf>
    <xf numFmtId="0" fontId="21" fillId="0" borderId="10" xfId="58" applyFont="1" applyFill="1" applyBorder="1" applyAlignment="1">
      <alignment horizontal="right" vertical="center"/>
      <protection/>
    </xf>
    <xf numFmtId="0" fontId="22" fillId="0" borderId="0" xfId="58" applyFont="1" applyFill="1" applyBorder="1" applyAlignment="1" quotePrefix="1">
      <alignment horizontal="right"/>
      <protection/>
    </xf>
    <xf numFmtId="0" fontId="27" fillId="0" borderId="10" xfId="58" applyFont="1" applyFill="1" applyBorder="1">
      <alignment/>
      <protection/>
    </xf>
    <xf numFmtId="0" fontId="2" fillId="0" borderId="10" xfId="58" applyFont="1" applyFill="1" applyBorder="1" applyAlignment="1">
      <alignment horizontal="left"/>
      <protection/>
    </xf>
    <xf numFmtId="0" fontId="1" fillId="0" borderId="10" xfId="58" applyFont="1" applyFill="1" applyBorder="1" applyAlignment="1" quotePrefix="1">
      <alignment horizontal="right" vertical="justify"/>
      <protection/>
    </xf>
    <xf numFmtId="0" fontId="3" fillId="0" borderId="10" xfId="58" applyFont="1" applyFill="1" applyBorder="1">
      <alignment/>
      <protection/>
    </xf>
    <xf numFmtId="0" fontId="13" fillId="0" borderId="0" xfId="58" applyFont="1" applyFill="1" applyBorder="1">
      <alignment/>
      <protection/>
    </xf>
    <xf numFmtId="0" fontId="27" fillId="0" borderId="0" xfId="58" applyFont="1" applyFill="1" applyBorder="1">
      <alignment/>
      <protection/>
    </xf>
    <xf numFmtId="0" fontId="2" fillId="0" borderId="0" xfId="58" applyFont="1" applyFill="1" applyBorder="1" applyAlignment="1">
      <alignment horizontal="left"/>
      <protection/>
    </xf>
    <xf numFmtId="0" fontId="1" fillId="0" borderId="0" xfId="58" applyFont="1" applyFill="1" applyBorder="1" applyAlignment="1" quotePrefix="1">
      <alignment horizontal="right" vertical="justify"/>
      <protection/>
    </xf>
    <xf numFmtId="169" fontId="3" fillId="0" borderId="0" xfId="58" applyNumberFormat="1" applyFont="1" applyFill="1" applyBorder="1">
      <alignment/>
      <protection/>
    </xf>
    <xf numFmtId="0" fontId="2" fillId="0" borderId="10" xfId="58" applyFont="1" applyFill="1" applyBorder="1">
      <alignment/>
      <protection/>
    </xf>
    <xf numFmtId="169" fontId="22" fillId="0" borderId="0" xfId="0" applyNumberFormat="1" applyFont="1" applyFill="1" applyAlignment="1">
      <alignment/>
    </xf>
    <xf numFmtId="175" fontId="20" fillId="0" borderId="0" xfId="42" applyFont="1" applyFill="1" applyAlignment="1">
      <alignment/>
    </xf>
    <xf numFmtId="175" fontId="3" fillId="0" borderId="0" xfId="42" applyFont="1" applyFill="1" applyBorder="1" applyAlignment="1">
      <alignment/>
    </xf>
    <xf numFmtId="175" fontId="24" fillId="0" borderId="0" xfId="42" applyFont="1" applyFill="1" applyBorder="1" applyAlignment="1">
      <alignment/>
    </xf>
    <xf numFmtId="175" fontId="17" fillId="0" borderId="0" xfId="42" applyFont="1" applyFill="1" applyBorder="1" applyAlignment="1">
      <alignment horizontal="right"/>
    </xf>
    <xf numFmtId="175" fontId="1" fillId="0" borderId="0" xfId="42" applyFont="1" applyFill="1" applyBorder="1" applyAlignment="1">
      <alignment/>
    </xf>
    <xf numFmtId="175" fontId="23" fillId="0" borderId="0" xfId="42" applyFont="1" applyFill="1" applyBorder="1" applyAlignment="1">
      <alignment/>
    </xf>
    <xf numFmtId="175" fontId="19" fillId="0" borderId="0" xfId="42" applyFont="1" applyFill="1" applyBorder="1" applyAlignment="1">
      <alignment/>
    </xf>
    <xf numFmtId="175" fontId="13" fillId="0" borderId="0" xfId="42" applyFont="1" applyFill="1" applyBorder="1" applyAlignment="1">
      <alignment/>
    </xf>
    <xf numFmtId="43" fontId="1" fillId="0" borderId="0" xfId="61" applyNumberFormat="1" applyFont="1" applyFill="1" applyBorder="1">
      <alignment/>
      <protection/>
    </xf>
    <xf numFmtId="177" fontId="19" fillId="0" borderId="0" xfId="42" applyNumberFormat="1" applyFont="1" applyFill="1" applyBorder="1" applyAlignment="1">
      <alignment/>
    </xf>
    <xf numFmtId="177" fontId="19" fillId="0" borderId="0" xfId="61" applyNumberFormat="1" applyFont="1" applyFill="1" applyBorder="1">
      <alignment/>
      <protection/>
    </xf>
    <xf numFmtId="177" fontId="23" fillId="0" borderId="0" xfId="42" applyNumberFormat="1" applyFont="1" applyFill="1" applyBorder="1" applyAlignment="1">
      <alignment/>
    </xf>
    <xf numFmtId="177" fontId="23" fillId="0" borderId="0" xfId="0" applyNumberFormat="1" applyFont="1" applyFill="1" applyBorder="1" applyAlignment="1">
      <alignment/>
    </xf>
    <xf numFmtId="177" fontId="3" fillId="0" borderId="0" xfId="42" applyNumberFormat="1" applyFont="1" applyFill="1" applyBorder="1" applyAlignment="1">
      <alignment/>
    </xf>
    <xf numFmtId="177" fontId="24" fillId="0" borderId="0" xfId="42" applyNumberFormat="1" applyFont="1" applyFill="1" applyBorder="1" applyAlignment="1">
      <alignment/>
    </xf>
    <xf numFmtId="177" fontId="17" fillId="0" borderId="0" xfId="42" applyNumberFormat="1" applyFont="1" applyFill="1" applyBorder="1" applyAlignment="1">
      <alignment/>
    </xf>
    <xf numFmtId="177" fontId="16" fillId="0" borderId="0" xfId="42" applyNumberFormat="1" applyFont="1" applyFill="1" applyBorder="1" applyAlignment="1">
      <alignment/>
    </xf>
    <xf numFmtId="177" fontId="23" fillId="0" borderId="0" xfId="42" applyNumberFormat="1" applyFont="1" applyFill="1" applyAlignment="1">
      <alignment/>
    </xf>
    <xf numFmtId="177" fontId="5" fillId="0" borderId="0" xfId="42" applyNumberFormat="1" applyFont="1" applyFill="1" applyAlignment="1">
      <alignment/>
    </xf>
    <xf numFmtId="0" fontId="17" fillId="0" borderId="0" xfId="0" applyFont="1" applyFill="1" applyAlignment="1">
      <alignment horizontal="right"/>
    </xf>
    <xf numFmtId="169" fontId="1" fillId="0" borderId="0" xfId="61" applyNumberFormat="1" applyFont="1" applyFill="1" applyBorder="1" applyAlignment="1">
      <alignment horizontal="right"/>
      <protection/>
    </xf>
    <xf numFmtId="0" fontId="19" fillId="0" borderId="0" xfId="61" applyFont="1" applyFill="1" applyBorder="1" applyAlignment="1" quotePrefix="1">
      <alignment horizontal="left" vertical="justify"/>
      <protection/>
    </xf>
    <xf numFmtId="0" fontId="19" fillId="0" borderId="0" xfId="61" applyFont="1" applyFill="1" applyBorder="1" quotePrefix="1">
      <alignment/>
      <protection/>
    </xf>
    <xf numFmtId="0" fontId="19" fillId="0" borderId="0" xfId="58" applyFont="1" applyFill="1" applyBorder="1">
      <alignment/>
      <protection/>
    </xf>
    <xf numFmtId="0" fontId="19" fillId="0" borderId="0" xfId="58" applyFont="1" applyFill="1" applyBorder="1" applyAlignment="1">
      <alignment horizontal="right"/>
      <protection/>
    </xf>
    <xf numFmtId="0" fontId="20" fillId="0" borderId="0" xfId="58" applyFont="1" applyFill="1" applyBorder="1">
      <alignment/>
      <protection/>
    </xf>
    <xf numFmtId="177" fontId="19" fillId="0" borderId="0" xfId="44" applyNumberFormat="1" applyFont="1" applyFill="1" applyBorder="1" applyAlignment="1">
      <alignment/>
    </xf>
    <xf numFmtId="0" fontId="17" fillId="0" borderId="0" xfId="58" applyFont="1" applyFill="1" applyBorder="1" applyAlignment="1">
      <alignment horizontal="left" vertical="center"/>
      <protection/>
    </xf>
    <xf numFmtId="0" fontId="17" fillId="0" borderId="0" xfId="58" applyFont="1" applyFill="1" applyBorder="1" applyAlignment="1">
      <alignment horizontal="right" vertical="center"/>
      <protection/>
    </xf>
    <xf numFmtId="177" fontId="17" fillId="0" borderId="0" xfId="44" applyNumberFormat="1" applyFont="1" applyFill="1" applyBorder="1" applyAlignment="1">
      <alignment/>
    </xf>
    <xf numFmtId="0" fontId="23" fillId="0" borderId="0" xfId="58" applyFont="1" applyFill="1" applyBorder="1">
      <alignment/>
      <protection/>
    </xf>
    <xf numFmtId="0" fontId="23" fillId="0" borderId="0" xfId="58" applyFont="1" applyFill="1" applyBorder="1" applyAlignment="1">
      <alignment horizontal="right"/>
      <protection/>
    </xf>
    <xf numFmtId="169" fontId="23" fillId="0" borderId="0" xfId="58" applyNumberFormat="1" applyFont="1" applyFill="1" applyBorder="1" applyAlignment="1">
      <alignment horizontal="center" vertical="center"/>
      <protection/>
    </xf>
    <xf numFmtId="0" fontId="23" fillId="0" borderId="0" xfId="58" applyFont="1" applyFill="1" applyBorder="1" applyAlignment="1">
      <alignment horizontal="center" vertical="center"/>
      <protection/>
    </xf>
    <xf numFmtId="177" fontId="23" fillId="0" borderId="0" xfId="44" applyNumberFormat="1" applyFont="1" applyFill="1" applyBorder="1" applyAlignment="1">
      <alignment/>
    </xf>
    <xf numFmtId="169" fontId="19" fillId="0" borderId="0" xfId="58" applyNumberFormat="1" applyFont="1" applyFill="1" applyBorder="1" applyAlignment="1">
      <alignment horizontal="center" vertical="center"/>
      <protection/>
    </xf>
    <xf numFmtId="0" fontId="19" fillId="0" borderId="0" xfId="58" applyFont="1" applyFill="1" applyBorder="1" applyAlignment="1">
      <alignment horizontal="center" vertical="center"/>
      <protection/>
    </xf>
    <xf numFmtId="0" fontId="21" fillId="0" borderId="0" xfId="58" applyFont="1" applyFill="1" applyBorder="1" applyAlignment="1">
      <alignment horizontal="center" vertical="center"/>
      <protection/>
    </xf>
    <xf numFmtId="0" fontId="21" fillId="0" borderId="0" xfId="58" applyFont="1" applyFill="1" applyBorder="1" applyAlignment="1">
      <alignment vertical="center"/>
      <protection/>
    </xf>
    <xf numFmtId="0" fontId="21" fillId="0" borderId="0" xfId="58" applyFont="1" applyFill="1" applyBorder="1" applyAlignment="1">
      <alignment horizontal="center" vertical="center" wrapText="1"/>
      <protection/>
    </xf>
    <xf numFmtId="0" fontId="17" fillId="0" borderId="10" xfId="58" applyFont="1" applyFill="1" applyBorder="1">
      <alignment/>
      <protection/>
    </xf>
    <xf numFmtId="0" fontId="21" fillId="0" borderId="10" xfId="58" applyFont="1" applyFill="1" applyBorder="1" applyAlignment="1">
      <alignment vertical="center"/>
      <protection/>
    </xf>
    <xf numFmtId="0" fontId="17" fillId="0" borderId="10" xfId="58" applyFont="1" applyFill="1" applyBorder="1" applyAlignment="1">
      <alignment horizontal="right" vertical="center"/>
      <protection/>
    </xf>
    <xf numFmtId="0" fontId="22" fillId="0" borderId="0" xfId="58" applyFont="1" applyFill="1" applyBorder="1">
      <alignment/>
      <protection/>
    </xf>
    <xf numFmtId="169" fontId="22" fillId="0" borderId="0" xfId="58" applyNumberFormat="1" applyFont="1" applyFill="1" applyBorder="1">
      <alignment/>
      <protection/>
    </xf>
    <xf numFmtId="177" fontId="23" fillId="0" borderId="0" xfId="58" applyNumberFormat="1" applyFont="1" applyFill="1" applyBorder="1">
      <alignment/>
      <protection/>
    </xf>
    <xf numFmtId="0" fontId="22" fillId="0" borderId="0" xfId="58" applyFont="1" applyFill="1" applyBorder="1" applyAlignment="1">
      <alignment horizontal="left"/>
      <protection/>
    </xf>
    <xf numFmtId="0" fontId="19" fillId="0" borderId="0" xfId="58" applyFont="1" applyFill="1" applyBorder="1" quotePrefix="1">
      <alignment/>
      <protection/>
    </xf>
    <xf numFmtId="169" fontId="19" fillId="0" borderId="0" xfId="58" applyNumberFormat="1" applyFont="1" applyFill="1" applyBorder="1">
      <alignment/>
      <protection/>
    </xf>
    <xf numFmtId="0" fontId="23" fillId="0" borderId="0" xfId="58" applyFont="1" applyFill="1" applyBorder="1" applyAlignment="1" quotePrefix="1">
      <alignment horizontal="right"/>
      <protection/>
    </xf>
    <xf numFmtId="2" fontId="19" fillId="0" borderId="0" xfId="58" applyNumberFormat="1" applyFont="1" applyFill="1" applyBorder="1" quotePrefix="1">
      <alignment/>
      <protection/>
    </xf>
    <xf numFmtId="0" fontId="19" fillId="0" borderId="0" xfId="58" applyFont="1" applyFill="1" applyBorder="1" applyAlignment="1">
      <alignment horizontal="left"/>
      <protection/>
    </xf>
    <xf numFmtId="0" fontId="19" fillId="0" borderId="0" xfId="58" applyFont="1" applyFill="1" applyBorder="1" applyAlignment="1" quotePrefix="1">
      <alignment horizontal="right"/>
      <protection/>
    </xf>
    <xf numFmtId="16" fontId="19" fillId="0" borderId="0" xfId="58" applyNumberFormat="1" applyFont="1" applyFill="1" applyBorder="1" quotePrefix="1">
      <alignment/>
      <protection/>
    </xf>
    <xf numFmtId="0" fontId="19" fillId="0" borderId="0" xfId="58" applyFont="1" applyFill="1" applyBorder="1" applyAlignment="1" quotePrefix="1">
      <alignment horizontal="left"/>
      <protection/>
    </xf>
    <xf numFmtId="0" fontId="22" fillId="0" borderId="0" xfId="58" applyFont="1" applyFill="1" applyBorder="1" applyAlignment="1" quotePrefix="1">
      <alignment horizontal="left"/>
      <protection/>
    </xf>
    <xf numFmtId="0" fontId="19" fillId="0" borderId="0" xfId="58" applyFont="1" applyFill="1" applyBorder="1" applyAlignment="1">
      <alignment horizontal="right" vertical="justify"/>
      <protection/>
    </xf>
    <xf numFmtId="0" fontId="22" fillId="0" borderId="0" xfId="58" applyFont="1" applyFill="1" applyBorder="1" applyAlignment="1">
      <alignment horizontal="right"/>
      <protection/>
    </xf>
    <xf numFmtId="169" fontId="23" fillId="0" borderId="0" xfId="58" applyNumberFormat="1" applyFont="1" applyFill="1" applyBorder="1">
      <alignment/>
      <protection/>
    </xf>
    <xf numFmtId="169" fontId="20" fillId="0" borderId="0" xfId="58" applyNumberFormat="1" applyFont="1" applyFill="1" applyBorder="1">
      <alignment/>
      <protection/>
    </xf>
    <xf numFmtId="0" fontId="23" fillId="0" borderId="11" xfId="58" applyFont="1" applyFill="1" applyBorder="1">
      <alignment/>
      <protection/>
    </xf>
    <xf numFmtId="0" fontId="22" fillId="0" borderId="11" xfId="58" applyFont="1" applyFill="1" applyBorder="1" applyAlignment="1">
      <alignment horizontal="left"/>
      <protection/>
    </xf>
    <xf numFmtId="0" fontId="23" fillId="0" borderId="11" xfId="58" applyFont="1" applyFill="1" applyBorder="1" applyAlignment="1">
      <alignment horizontal="right"/>
      <protection/>
    </xf>
    <xf numFmtId="169" fontId="22" fillId="0" borderId="11" xfId="58" applyNumberFormat="1" applyFont="1" applyFill="1" applyBorder="1">
      <alignment/>
      <protection/>
    </xf>
    <xf numFmtId="0" fontId="20" fillId="0" borderId="0" xfId="58" applyFont="1" applyFill="1" applyBorder="1" applyAlignment="1">
      <alignment horizontal="left"/>
      <protection/>
    </xf>
    <xf numFmtId="0" fontId="19" fillId="0" borderId="0" xfId="58" applyFont="1" applyFill="1" applyBorder="1" applyAlignment="1" quotePrefix="1">
      <alignment horizontal="right" vertical="justify"/>
      <protection/>
    </xf>
    <xf numFmtId="0" fontId="19" fillId="0" borderId="10" xfId="58" applyFont="1" applyFill="1" applyBorder="1">
      <alignment/>
      <protection/>
    </xf>
    <xf numFmtId="0" fontId="19" fillId="0" borderId="10" xfId="58" applyFont="1" applyFill="1" applyBorder="1" applyAlignment="1">
      <alignment horizontal="right"/>
      <protection/>
    </xf>
    <xf numFmtId="177" fontId="3" fillId="0" borderId="0" xfId="44" applyNumberFormat="1" applyFont="1" applyFill="1" applyBorder="1" applyAlignment="1">
      <alignment/>
    </xf>
    <xf numFmtId="177" fontId="24" fillId="0" borderId="0" xfId="44" applyNumberFormat="1" applyFont="1" applyFill="1" applyBorder="1" applyAlignment="1">
      <alignment/>
    </xf>
    <xf numFmtId="169" fontId="1" fillId="0" borderId="0" xfId="58" applyNumberFormat="1" applyFont="1" applyFill="1" applyBorder="1" applyAlignment="1">
      <alignment horizontal="right" vertical="center"/>
      <protection/>
    </xf>
    <xf numFmtId="0" fontId="1" fillId="0" borderId="0" xfId="58" applyFont="1" applyFill="1" applyBorder="1" applyAlignment="1">
      <alignment horizontal="right" vertical="center"/>
      <protection/>
    </xf>
    <xf numFmtId="0" fontId="21" fillId="0" borderId="0" xfId="58" applyFont="1" applyFill="1" applyBorder="1" applyAlignment="1">
      <alignment horizontal="right" vertical="center"/>
      <protection/>
    </xf>
    <xf numFmtId="0" fontId="21" fillId="0" borderId="0" xfId="58" applyFont="1" applyFill="1" applyBorder="1" applyAlignment="1">
      <alignment horizontal="right" vertical="center" wrapText="1"/>
      <protection/>
    </xf>
    <xf numFmtId="0" fontId="17" fillId="0" borderId="0" xfId="58" applyFont="1" applyFill="1" applyBorder="1" applyAlignment="1">
      <alignment horizontal="right" vertical="center" wrapText="1"/>
      <protection/>
    </xf>
    <xf numFmtId="0" fontId="22" fillId="0" borderId="0" xfId="58" applyFont="1" applyFill="1" applyBorder="1" applyAlignment="1" quotePrefix="1">
      <alignment horizontal="right" vertical="justify"/>
      <protection/>
    </xf>
    <xf numFmtId="0" fontId="23" fillId="0" borderId="0" xfId="58" applyFont="1" applyFill="1" applyBorder="1" applyAlignment="1" quotePrefix="1">
      <alignment horizontal="right" vertical="justify"/>
      <protection/>
    </xf>
    <xf numFmtId="169" fontId="22" fillId="0" borderId="0" xfId="58" applyNumberFormat="1" applyFont="1" applyFill="1" applyBorder="1" applyAlignment="1">
      <alignment horizontal="right"/>
      <protection/>
    </xf>
    <xf numFmtId="169" fontId="19" fillId="0" borderId="0" xfId="58" applyNumberFormat="1" applyFont="1" applyFill="1" applyBorder="1" applyAlignment="1">
      <alignment horizontal="right"/>
      <protection/>
    </xf>
    <xf numFmtId="0" fontId="19" fillId="0" borderId="0" xfId="58" applyFont="1" applyFill="1" applyBorder="1" applyAlignment="1">
      <alignment wrapText="1"/>
      <protection/>
    </xf>
    <xf numFmtId="0" fontId="19" fillId="0" borderId="0" xfId="58" applyFont="1" applyFill="1" applyBorder="1" applyAlignment="1" quotePrefix="1">
      <alignment vertical="top"/>
      <protection/>
    </xf>
    <xf numFmtId="0" fontId="20" fillId="0" borderId="0" xfId="58" applyFont="1" applyFill="1" applyBorder="1" applyAlignment="1">
      <alignment horizontal="right" vertical="justify"/>
      <protection/>
    </xf>
    <xf numFmtId="0" fontId="1" fillId="0" borderId="0" xfId="58" applyFont="1" applyFill="1" applyBorder="1" applyAlignment="1">
      <alignment horizontal="left"/>
      <protection/>
    </xf>
    <xf numFmtId="169" fontId="2" fillId="0" borderId="0" xfId="58" applyNumberFormat="1" applyFont="1" applyFill="1" applyBorder="1">
      <alignment/>
      <protection/>
    </xf>
    <xf numFmtId="0" fontId="23" fillId="0" borderId="11" xfId="58" applyFont="1" applyFill="1" applyBorder="1" applyAlignment="1">
      <alignment horizontal="right" vertical="justify"/>
      <protection/>
    </xf>
    <xf numFmtId="0" fontId="13" fillId="0" borderId="0" xfId="58" applyFont="1" applyFill="1" applyBorder="1" applyAlignment="1">
      <alignment horizontal="left"/>
      <protection/>
    </xf>
    <xf numFmtId="0" fontId="3" fillId="0" borderId="0" xfId="58" applyFont="1" applyFill="1" applyBorder="1" applyAlignment="1" quotePrefix="1">
      <alignment horizontal="right" vertical="justify"/>
      <protection/>
    </xf>
    <xf numFmtId="0" fontId="13" fillId="0" borderId="10" xfId="58" applyFont="1" applyFill="1" applyBorder="1">
      <alignment/>
      <protection/>
    </xf>
    <xf numFmtId="0" fontId="13" fillId="0" borderId="10" xfId="58" applyFont="1" applyFill="1" applyBorder="1" applyAlignment="1">
      <alignment horizontal="left"/>
      <protection/>
    </xf>
    <xf numFmtId="0" fontId="3" fillId="0" borderId="10" xfId="58" applyFont="1" applyFill="1" applyBorder="1" applyAlignment="1" quotePrefix="1">
      <alignment horizontal="right" vertical="justify"/>
      <protection/>
    </xf>
    <xf numFmtId="0" fontId="3" fillId="0" borderId="0" xfId="58" applyFont="1" applyFill="1" applyBorder="1" applyAlignment="1">
      <alignment horizontal="right" vertical="justify"/>
      <protection/>
    </xf>
    <xf numFmtId="0" fontId="31" fillId="0" borderId="0" xfId="58" applyFont="1" applyFill="1" applyBorder="1">
      <alignment/>
      <protection/>
    </xf>
    <xf numFmtId="0" fontId="31" fillId="0" borderId="0" xfId="58" applyFont="1" applyFill="1" applyBorder="1" applyAlignment="1">
      <alignment horizontal="right"/>
      <protection/>
    </xf>
    <xf numFmtId="0" fontId="31" fillId="0" borderId="0" xfId="58" applyFont="1" applyFill="1" applyBorder="1" applyAlignment="1">
      <alignment horizontal="center" vertical="center"/>
      <protection/>
    </xf>
    <xf numFmtId="0" fontId="32" fillId="0" borderId="0" xfId="58" applyFont="1" applyFill="1" applyBorder="1">
      <alignment/>
      <protection/>
    </xf>
    <xf numFmtId="176" fontId="22" fillId="0" borderId="0" xfId="58" applyNumberFormat="1" applyFont="1" applyFill="1" applyBorder="1" applyAlignment="1">
      <alignment horizontal="right"/>
      <protection/>
    </xf>
    <xf numFmtId="176" fontId="19" fillId="0" borderId="0" xfId="58" applyNumberFormat="1" applyFont="1" applyFill="1" applyBorder="1" applyAlignment="1">
      <alignment horizontal="right"/>
      <protection/>
    </xf>
    <xf numFmtId="49" fontId="19" fillId="0" borderId="0" xfId="58" applyNumberFormat="1" applyFont="1" applyFill="1" applyBorder="1" applyAlignment="1">
      <alignment horizontal="left"/>
      <protection/>
    </xf>
    <xf numFmtId="176" fontId="22" fillId="0" borderId="0" xfId="58" applyNumberFormat="1" applyFont="1" applyFill="1" applyBorder="1" applyAlignment="1" quotePrefix="1">
      <alignment horizontal="right"/>
      <protection/>
    </xf>
    <xf numFmtId="49" fontId="19" fillId="0" borderId="0" xfId="58" applyNumberFormat="1" applyFont="1" applyFill="1" applyBorder="1" quotePrefix="1">
      <alignment/>
      <protection/>
    </xf>
    <xf numFmtId="49" fontId="19" fillId="0" borderId="0" xfId="58" applyNumberFormat="1" applyFont="1" applyFill="1" applyBorder="1">
      <alignment/>
      <protection/>
    </xf>
    <xf numFmtId="0" fontId="18" fillId="0" borderId="0" xfId="58" applyFont="1" applyFill="1" applyBorder="1">
      <alignment/>
      <protection/>
    </xf>
    <xf numFmtId="0" fontId="18" fillId="0" borderId="0" xfId="58" applyFont="1" applyFill="1" applyBorder="1" applyAlignment="1">
      <alignment horizontal="right"/>
      <protection/>
    </xf>
    <xf numFmtId="176" fontId="18" fillId="0" borderId="0" xfId="58" applyNumberFormat="1" applyFont="1" applyFill="1" applyBorder="1" applyAlignment="1">
      <alignment horizontal="right"/>
      <protection/>
    </xf>
    <xf numFmtId="0" fontId="22" fillId="0" borderId="11" xfId="58" applyFont="1" applyFill="1" applyBorder="1">
      <alignment/>
      <protection/>
    </xf>
    <xf numFmtId="176" fontId="22" fillId="0" borderId="11" xfId="58" applyNumberFormat="1" applyFont="1" applyFill="1" applyBorder="1" applyAlignment="1">
      <alignment horizontal="right"/>
      <protection/>
    </xf>
    <xf numFmtId="0" fontId="3" fillId="0" borderId="0" xfId="58" applyFont="1" applyFill="1" applyBorder="1" applyAlignment="1">
      <alignment horizontal="right"/>
      <protection/>
    </xf>
    <xf numFmtId="0" fontId="3" fillId="0" borderId="0" xfId="58" applyFont="1" applyFill="1">
      <alignment/>
      <protection/>
    </xf>
    <xf numFmtId="0" fontId="24" fillId="0" borderId="0" xfId="58" applyFont="1" applyFill="1">
      <alignment/>
      <protection/>
    </xf>
    <xf numFmtId="0" fontId="31" fillId="0" borderId="0" xfId="58" applyFont="1" applyFill="1" applyBorder="1" applyAlignment="1">
      <alignment horizontal="right" vertical="justify"/>
      <protection/>
    </xf>
    <xf numFmtId="0" fontId="31" fillId="0" borderId="0" xfId="58" applyFont="1" applyFill="1">
      <alignment/>
      <protection/>
    </xf>
    <xf numFmtId="0" fontId="21" fillId="0" borderId="0" xfId="58" applyFont="1" applyFill="1" applyBorder="1">
      <alignment/>
      <protection/>
    </xf>
    <xf numFmtId="0" fontId="17" fillId="0" borderId="0" xfId="58" applyFont="1" applyFill="1">
      <alignment/>
      <protection/>
    </xf>
    <xf numFmtId="14" fontId="21" fillId="0" borderId="10" xfId="58" applyNumberFormat="1" applyFont="1" applyFill="1" applyBorder="1" applyAlignment="1">
      <alignment horizontal="right" vertical="center"/>
      <protection/>
    </xf>
    <xf numFmtId="43" fontId="22" fillId="0" borderId="0" xfId="44" applyNumberFormat="1" applyFont="1" applyFill="1" applyAlignment="1">
      <alignment/>
    </xf>
    <xf numFmtId="169" fontId="22" fillId="0" borderId="0" xfId="58" applyNumberFormat="1" applyFont="1" applyFill="1">
      <alignment/>
      <protection/>
    </xf>
    <xf numFmtId="0" fontId="22" fillId="0" borderId="0" xfId="58" applyFont="1" applyFill="1">
      <alignment/>
      <protection/>
    </xf>
    <xf numFmtId="0" fontId="19" fillId="0" borderId="0" xfId="58" applyFont="1" applyFill="1">
      <alignment/>
      <protection/>
    </xf>
    <xf numFmtId="177" fontId="23" fillId="0" borderId="0" xfId="44" applyNumberFormat="1" applyFont="1" applyFill="1" applyAlignment="1">
      <alignment/>
    </xf>
    <xf numFmtId="0" fontId="23" fillId="0" borderId="0" xfId="58" applyFont="1" applyFill="1">
      <alignment/>
      <protection/>
    </xf>
    <xf numFmtId="0" fontId="20" fillId="0" borderId="0" xfId="58" applyFont="1" applyFill="1">
      <alignment/>
      <protection/>
    </xf>
    <xf numFmtId="169" fontId="23" fillId="0" borderId="0" xfId="58" applyNumberFormat="1" applyFont="1" applyFill="1" applyBorder="1" applyAlignment="1">
      <alignment horizontal="right"/>
      <protection/>
    </xf>
    <xf numFmtId="0" fontId="22" fillId="0" borderId="0" xfId="58" applyFont="1" applyFill="1" applyBorder="1" quotePrefix="1">
      <alignment/>
      <protection/>
    </xf>
    <xf numFmtId="0" fontId="6" fillId="0" borderId="0" xfId="58" applyFont="1" applyFill="1" applyBorder="1">
      <alignment/>
      <protection/>
    </xf>
    <xf numFmtId="0" fontId="6" fillId="0" borderId="0" xfId="58" applyFont="1" applyFill="1" applyBorder="1" applyAlignment="1">
      <alignment horizontal="left"/>
      <protection/>
    </xf>
    <xf numFmtId="0" fontId="5" fillId="0" borderId="0" xfId="58" applyFont="1" applyFill="1" applyBorder="1" applyAlignment="1">
      <alignment horizontal="right"/>
      <protection/>
    </xf>
    <xf numFmtId="169" fontId="12" fillId="0" borderId="0" xfId="58" applyNumberFormat="1" applyFont="1" applyFill="1" applyBorder="1" applyAlignment="1">
      <alignment horizontal="right"/>
      <protection/>
    </xf>
    <xf numFmtId="0" fontId="5" fillId="0" borderId="0" xfId="58" applyFont="1" applyFill="1">
      <alignment/>
      <protection/>
    </xf>
    <xf numFmtId="178" fontId="19" fillId="0" borderId="10" xfId="58" applyNumberFormat="1" applyFont="1" applyFill="1" applyBorder="1" applyAlignment="1">
      <alignment horizontal="right"/>
      <protection/>
    </xf>
    <xf numFmtId="0" fontId="8" fillId="0" borderId="0" xfId="58" applyFont="1" applyFill="1">
      <alignment/>
      <protection/>
    </xf>
    <xf numFmtId="177" fontId="5" fillId="0" borderId="0" xfId="44" applyNumberFormat="1" applyFont="1" applyFill="1" applyAlignment="1">
      <alignment/>
    </xf>
    <xf numFmtId="175" fontId="20" fillId="0" borderId="0" xfId="44" applyFont="1" applyFill="1" applyAlignment="1">
      <alignment/>
    </xf>
    <xf numFmtId="0" fontId="6" fillId="0" borderId="10" xfId="58" applyFont="1" applyFill="1" applyBorder="1">
      <alignment/>
      <protection/>
    </xf>
    <xf numFmtId="0" fontId="6" fillId="0" borderId="10" xfId="58" applyFont="1" applyFill="1" applyBorder="1" applyAlignment="1">
      <alignment horizontal="left"/>
      <protection/>
    </xf>
    <xf numFmtId="0" fontId="4" fillId="0" borderId="0" xfId="58" applyFont="1" applyFill="1" applyBorder="1" applyAlignment="1">
      <alignment horizontal="center"/>
      <protection/>
    </xf>
    <xf numFmtId="0" fontId="4" fillId="0" borderId="0" xfId="58" applyFont="1" applyFill="1" applyBorder="1" applyAlignment="1">
      <alignment horizontal="right"/>
      <protection/>
    </xf>
    <xf numFmtId="0" fontId="8" fillId="0" borderId="0" xfId="58" applyFont="1" applyFill="1" applyAlignment="1">
      <alignment horizontal="right"/>
      <protection/>
    </xf>
    <xf numFmtId="0" fontId="9" fillId="0" borderId="0" xfId="58" applyFont="1" applyFill="1">
      <alignment/>
      <protection/>
    </xf>
    <xf numFmtId="0" fontId="7" fillId="0" borderId="0" xfId="58" applyFont="1" applyFill="1">
      <alignment/>
      <protection/>
    </xf>
    <xf numFmtId="0" fontId="0" fillId="0" borderId="0" xfId="58" applyFont="1" applyFill="1">
      <alignment/>
      <protection/>
    </xf>
    <xf numFmtId="0" fontId="23" fillId="0" borderId="0" xfId="58" applyFont="1" applyFill="1" applyBorder="1" applyAlignment="1">
      <alignment horizontal="left" vertical="center"/>
      <protection/>
    </xf>
    <xf numFmtId="0" fontId="25" fillId="0" borderId="0" xfId="58" applyFont="1" applyFill="1" applyBorder="1">
      <alignment/>
      <protection/>
    </xf>
    <xf numFmtId="0" fontId="1" fillId="0" borderId="0" xfId="58" applyFont="1" applyFill="1" applyBorder="1">
      <alignment/>
      <protection/>
    </xf>
    <xf numFmtId="0" fontId="0" fillId="0" borderId="0" xfId="58" applyFont="1" applyFill="1" applyBorder="1">
      <alignment/>
      <protection/>
    </xf>
    <xf numFmtId="0" fontId="0" fillId="0" borderId="10" xfId="58" applyFont="1" applyFill="1" applyBorder="1">
      <alignment/>
      <protection/>
    </xf>
    <xf numFmtId="0" fontId="29" fillId="0" borderId="0" xfId="58" applyFont="1" applyFill="1" applyBorder="1" applyAlignment="1">
      <alignment horizontal="left"/>
      <protection/>
    </xf>
    <xf numFmtId="0" fontId="17" fillId="0" borderId="10" xfId="58" applyFont="1" applyFill="1" applyBorder="1" applyAlignment="1">
      <alignment horizontal="center" wrapText="1"/>
      <protection/>
    </xf>
    <xf numFmtId="0" fontId="21" fillId="0" borderId="0" xfId="61" applyFont="1" applyFill="1" applyBorder="1" applyAlignment="1">
      <alignment horizontal="center" vertical="center"/>
      <protection/>
    </xf>
    <xf numFmtId="0" fontId="21" fillId="0" borderId="0" xfId="61" applyFont="1" applyFill="1" applyBorder="1" applyAlignment="1">
      <alignment horizontal="center" vertical="justify"/>
      <protection/>
    </xf>
    <xf numFmtId="3" fontId="1" fillId="0" borderId="0" xfId="61" applyNumberFormat="1" applyFont="1" applyFill="1" applyBorder="1">
      <alignment/>
      <protection/>
    </xf>
    <xf numFmtId="3" fontId="19" fillId="0" borderId="0" xfId="61" applyNumberFormat="1" applyFont="1" applyFill="1" applyBorder="1">
      <alignment/>
      <protection/>
    </xf>
    <xf numFmtId="0" fontId="1" fillId="0" borderId="0" xfId="61" applyFont="1" applyFill="1" applyBorder="1" applyAlignment="1">
      <alignment wrapText="1"/>
      <protection/>
    </xf>
    <xf numFmtId="175" fontId="3" fillId="0" borderId="0" xfId="44" applyFont="1" applyFill="1" applyBorder="1" applyAlignment="1">
      <alignment/>
    </xf>
    <xf numFmtId="175" fontId="24" fillId="0" borderId="0" xfId="44" applyFont="1" applyFill="1" applyBorder="1" applyAlignment="1">
      <alignment/>
    </xf>
    <xf numFmtId="175" fontId="17" fillId="0" borderId="0" xfId="44" applyFont="1" applyFill="1" applyBorder="1" applyAlignment="1">
      <alignment horizontal="right"/>
    </xf>
    <xf numFmtId="175" fontId="1" fillId="0" borderId="0" xfId="44" applyFont="1" applyFill="1" applyBorder="1" applyAlignment="1">
      <alignment/>
    </xf>
    <xf numFmtId="175" fontId="23" fillId="0" borderId="0" xfId="44" applyFont="1" applyFill="1" applyBorder="1" applyAlignment="1">
      <alignment/>
    </xf>
    <xf numFmtId="175" fontId="19" fillId="0" borderId="0" xfId="44" applyFont="1" applyFill="1" applyBorder="1" applyAlignment="1">
      <alignment/>
    </xf>
    <xf numFmtId="175" fontId="13" fillId="0" borderId="0" xfId="44" applyFont="1" applyFill="1" applyBorder="1" applyAlignment="1">
      <alignment/>
    </xf>
    <xf numFmtId="3" fontId="24" fillId="0" borderId="0" xfId="0" applyNumberFormat="1" applyFont="1" applyFill="1" applyBorder="1" applyAlignment="1">
      <alignment/>
    </xf>
    <xf numFmtId="3" fontId="19" fillId="0" borderId="0" xfId="0" applyNumberFormat="1" applyFont="1" applyFill="1" applyBorder="1" applyAlignment="1">
      <alignment/>
    </xf>
    <xf numFmtId="3" fontId="21" fillId="0" borderId="0" xfId="0" applyNumberFormat="1" applyFont="1" applyFill="1" applyBorder="1" applyAlignment="1">
      <alignment horizontal="right"/>
    </xf>
    <xf numFmtId="3" fontId="21" fillId="0" borderId="10" xfId="0" applyNumberFormat="1" applyFont="1" applyFill="1" applyBorder="1" applyAlignment="1">
      <alignment horizontal="right" vertical="center"/>
    </xf>
    <xf numFmtId="180" fontId="19" fillId="0" borderId="0" xfId="0" applyNumberFormat="1" applyFont="1" applyFill="1" applyBorder="1" applyAlignment="1">
      <alignment horizontal="right"/>
    </xf>
    <xf numFmtId="3" fontId="19" fillId="0" borderId="10" xfId="0" applyNumberFormat="1" applyFont="1" applyFill="1" applyBorder="1" applyAlignment="1">
      <alignment/>
    </xf>
    <xf numFmtId="0" fontId="31" fillId="0" borderId="0" xfId="0" applyFont="1" applyFill="1" applyAlignment="1">
      <alignment horizontal="left"/>
    </xf>
    <xf numFmtId="169" fontId="22" fillId="0" borderId="0" xfId="0" applyNumberFormat="1" applyFont="1" applyFill="1" applyBorder="1" applyAlignment="1">
      <alignment horizontal="left"/>
    </xf>
    <xf numFmtId="0" fontId="17" fillId="0" borderId="0" xfId="0" applyFont="1" applyFill="1" applyAlignment="1">
      <alignment horizontal="left"/>
    </xf>
    <xf numFmtId="0" fontId="24" fillId="0" borderId="0" xfId="0" applyFont="1" applyFill="1" applyAlignment="1">
      <alignment horizontal="left"/>
    </xf>
    <xf numFmtId="0" fontId="3" fillId="0" borderId="0" xfId="0" applyFont="1" applyFill="1" applyAlignment="1">
      <alignment horizontal="left"/>
    </xf>
    <xf numFmtId="0" fontId="23" fillId="0" borderId="0" xfId="0" applyFont="1" applyFill="1" applyAlignment="1">
      <alignment horizontal="left"/>
    </xf>
    <xf numFmtId="0" fontId="8"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xf>
    <xf numFmtId="0" fontId="0" fillId="0" borderId="0" xfId="0" applyFont="1" applyFill="1" applyAlignment="1">
      <alignment horizontal="left"/>
    </xf>
    <xf numFmtId="0" fontId="27" fillId="0" borderId="0" xfId="0" applyFont="1" applyFill="1" applyBorder="1" applyAlignment="1">
      <alignment horizontal="right" vertical="center"/>
    </xf>
    <xf numFmtId="0" fontId="19" fillId="0" borderId="0" xfId="0" applyFont="1" applyFill="1" applyBorder="1" applyAlignment="1">
      <alignment/>
    </xf>
    <xf numFmtId="0" fontId="2" fillId="0" borderId="0" xfId="58" applyFont="1" applyFill="1" applyBorder="1" applyAlignment="1">
      <alignment wrapText="1"/>
      <protection/>
    </xf>
    <xf numFmtId="0" fontId="13" fillId="0" borderId="0" xfId="58" applyFont="1" applyFill="1" applyBorder="1" applyAlignment="1">
      <alignment wrapText="1"/>
      <protection/>
    </xf>
    <xf numFmtId="175" fontId="19" fillId="0" borderId="0" xfId="44" applyFont="1" applyFill="1" applyBorder="1" applyAlignment="1">
      <alignment wrapText="1"/>
    </xf>
    <xf numFmtId="2" fontId="19" fillId="0" borderId="0" xfId="59" applyNumberFormat="1" applyFont="1" applyFill="1" applyBorder="1" quotePrefix="1">
      <alignment/>
      <protection/>
    </xf>
    <xf numFmtId="2" fontId="19" fillId="0" borderId="0" xfId="59" applyNumberFormat="1" applyFont="1" applyFill="1" applyBorder="1" applyAlignment="1" quotePrefix="1">
      <alignment vertical="top"/>
      <protection/>
    </xf>
    <xf numFmtId="0" fontId="32" fillId="0" borderId="0" xfId="0" applyFont="1" applyFill="1" applyBorder="1" applyAlignment="1">
      <alignment/>
    </xf>
    <xf numFmtId="176" fontId="22" fillId="0" borderId="11" xfId="0" applyNumberFormat="1" applyFont="1" applyFill="1" applyBorder="1" applyAlignment="1">
      <alignment horizontal="right"/>
    </xf>
    <xf numFmtId="0" fontId="21" fillId="0" borderId="0" xfId="59" applyFont="1" applyFill="1" applyBorder="1" applyAlignment="1">
      <alignment horizontal="right" vertical="center"/>
      <protection/>
    </xf>
    <xf numFmtId="14" fontId="21" fillId="0" borderId="10" xfId="59" applyNumberFormat="1" applyFont="1" applyFill="1" applyBorder="1" applyAlignment="1">
      <alignment horizontal="right" vertical="center"/>
      <protection/>
    </xf>
    <xf numFmtId="0" fontId="19" fillId="0" borderId="0" xfId="0" applyFont="1" applyFill="1" applyBorder="1" applyAlignment="1">
      <alignment horizontal="left" vertical="top"/>
    </xf>
    <xf numFmtId="0" fontId="19" fillId="0" borderId="0" xfId="0" applyFont="1" applyFill="1" applyBorder="1" applyAlignment="1">
      <alignment horizontal="left" wrapText="1"/>
    </xf>
    <xf numFmtId="0" fontId="19" fillId="0" borderId="0" xfId="0" applyFont="1" applyFill="1" applyBorder="1" applyAlignment="1">
      <alignment horizontal="center" wrapText="1"/>
    </xf>
    <xf numFmtId="0" fontId="19" fillId="0" borderId="0" xfId="0" applyFont="1" applyFill="1" applyBorder="1" applyAlignment="1">
      <alignment horizontal="center"/>
    </xf>
    <xf numFmtId="0" fontId="19" fillId="0" borderId="0" xfId="58" applyFont="1" applyFill="1" applyBorder="1" applyAlignment="1">
      <alignment horizontal="center"/>
      <protection/>
    </xf>
    <xf numFmtId="0" fontId="17" fillId="0" borderId="0" xfId="61" applyFont="1" applyFill="1" applyBorder="1" applyAlignment="1">
      <alignment horizontal="center" wrapText="1"/>
      <protection/>
    </xf>
    <xf numFmtId="0" fontId="19" fillId="0" borderId="0" xfId="6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_akbnk-enf 31.12.200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P92"/>
  <sheetViews>
    <sheetView tabSelected="1" view="pageBreakPreview" zoomScale="75" zoomScaleNormal="75" zoomScaleSheetLayoutView="75" zoomScalePageLayoutView="0" workbookViewId="0" topLeftCell="A1">
      <pane xSplit="3" ySplit="8" topLeftCell="D9" activePane="bottomRight" state="frozen"/>
      <selection pane="topLeft" activeCell="D9" sqref="D9"/>
      <selection pane="topRight" activeCell="D9" sqref="D9"/>
      <selection pane="bottomLeft" activeCell="D9" sqref="D9"/>
      <selection pane="bottomRight" activeCell="B1" sqref="B1"/>
    </sheetView>
  </sheetViews>
  <sheetFormatPr defaultColWidth="9.140625" defaultRowHeight="12.75"/>
  <cols>
    <col min="1" max="1" width="1.421875" style="23" customWidth="1"/>
    <col min="2" max="2" width="7.7109375" style="23" customWidth="1"/>
    <col min="3" max="3" width="73.7109375" style="23" customWidth="1"/>
    <col min="4" max="4" width="23.28125" style="24" bestFit="1" customWidth="1"/>
    <col min="5" max="5" width="20.140625" style="23" bestFit="1" customWidth="1"/>
    <col min="6" max="6" width="21.7109375" style="23" bestFit="1" customWidth="1"/>
    <col min="7" max="7" width="20.140625" style="23" bestFit="1" customWidth="1"/>
    <col min="8" max="8" width="1.7109375" style="23" customWidth="1"/>
    <col min="9" max="11" width="22.7109375" style="253" bestFit="1" customWidth="1"/>
    <col min="12" max="12" width="18.140625" style="23" bestFit="1" customWidth="1"/>
    <col min="13" max="13" width="16.7109375" style="23" bestFit="1" customWidth="1"/>
    <col min="14" max="14" width="18.140625" style="23" bestFit="1" customWidth="1"/>
    <col min="15" max="15" width="10.00390625" style="23" bestFit="1" customWidth="1"/>
    <col min="16" max="16384" width="9.140625" style="23" customWidth="1"/>
  </cols>
  <sheetData>
    <row r="1" ht="17.25" customHeight="1">
      <c r="F1" s="25"/>
    </row>
    <row r="2" spans="2:11" s="26" customFormat="1" ht="17.25" customHeight="1">
      <c r="B2" s="76" t="s">
        <v>0</v>
      </c>
      <c r="C2" s="77"/>
      <c r="D2" s="78"/>
      <c r="E2" s="77"/>
      <c r="F2" s="77"/>
      <c r="G2" s="77"/>
      <c r="H2" s="77"/>
      <c r="I2" s="259"/>
      <c r="J2" s="259"/>
      <c r="K2" s="259"/>
    </row>
    <row r="3" spans="2:11" s="26" customFormat="1" ht="17.25" customHeight="1">
      <c r="B3" s="79" t="s">
        <v>766</v>
      </c>
      <c r="D3" s="80"/>
      <c r="I3" s="259"/>
      <c r="J3" s="259"/>
      <c r="K3" s="259"/>
    </row>
    <row r="4" spans="2:11" s="27" customFormat="1" ht="17.25" customHeight="1">
      <c r="B4" s="81" t="s">
        <v>291</v>
      </c>
      <c r="C4" s="81"/>
      <c r="D4" s="82"/>
      <c r="E4" s="83"/>
      <c r="F4" s="83"/>
      <c r="G4" s="84"/>
      <c r="H4" s="84"/>
      <c r="I4" s="255"/>
      <c r="J4" s="255"/>
      <c r="K4" s="255"/>
    </row>
    <row r="5" spans="5:8" ht="17.25" customHeight="1">
      <c r="E5" s="63"/>
      <c r="F5" s="85"/>
      <c r="G5" s="85"/>
      <c r="H5" s="85"/>
    </row>
    <row r="6" spans="4:11" s="26" customFormat="1" ht="15" customHeight="1">
      <c r="D6" s="80"/>
      <c r="E6" s="167"/>
      <c r="F6" s="167" t="s">
        <v>292</v>
      </c>
      <c r="G6" s="167"/>
      <c r="H6" s="86"/>
      <c r="I6" s="259"/>
      <c r="J6" s="259"/>
      <c r="K6" s="259"/>
    </row>
    <row r="7" spans="3:11" s="26" customFormat="1" ht="15.75" customHeight="1">
      <c r="C7" s="87" t="s">
        <v>298</v>
      </c>
      <c r="D7" s="80" t="s">
        <v>293</v>
      </c>
      <c r="E7" s="167"/>
      <c r="F7" s="167" t="s">
        <v>767</v>
      </c>
      <c r="G7" s="175"/>
      <c r="H7" s="88"/>
      <c r="I7" s="259"/>
      <c r="J7" s="259"/>
      <c r="K7" s="259"/>
    </row>
    <row r="8" spans="2:11" s="26" customFormat="1" ht="15.75" customHeight="1">
      <c r="B8" s="89"/>
      <c r="C8" s="90"/>
      <c r="D8" s="91" t="s">
        <v>294</v>
      </c>
      <c r="E8" s="92" t="s">
        <v>295</v>
      </c>
      <c r="F8" s="92" t="s">
        <v>296</v>
      </c>
      <c r="G8" s="92" t="s">
        <v>297</v>
      </c>
      <c r="H8" s="92"/>
      <c r="I8" s="259"/>
      <c r="J8" s="259"/>
      <c r="K8" s="259"/>
    </row>
    <row r="9" spans="1:16" s="27" customFormat="1" ht="16.5">
      <c r="A9" s="93"/>
      <c r="B9" s="93" t="s">
        <v>1</v>
      </c>
      <c r="C9" s="93" t="s">
        <v>299</v>
      </c>
      <c r="D9" s="75"/>
      <c r="E9" s="94">
        <f>+E10+E14+E18+E22+E25+E28-E29</f>
        <v>55552890</v>
      </c>
      <c r="F9" s="94">
        <f>+F10+F14+F18+F22+F25+F28-F29</f>
        <v>75555759</v>
      </c>
      <c r="G9" s="94">
        <f aca="true" t="shared" si="0" ref="G9:G47">E9+F9</f>
        <v>131108649</v>
      </c>
      <c r="H9" s="83"/>
      <c r="I9" s="255"/>
      <c r="J9" s="255"/>
      <c r="K9" s="255"/>
      <c r="L9" s="256"/>
      <c r="M9" s="256"/>
      <c r="N9" s="256"/>
      <c r="O9" s="256"/>
      <c r="P9" s="256"/>
    </row>
    <row r="10" spans="1:15" s="27" customFormat="1" ht="16.5">
      <c r="A10" s="93"/>
      <c r="B10" s="93" t="s">
        <v>2</v>
      </c>
      <c r="C10" s="95" t="s">
        <v>300</v>
      </c>
      <c r="D10" s="232" t="s">
        <v>52</v>
      </c>
      <c r="E10" s="94">
        <f>+SUM(E11:E13)</f>
        <v>14432461</v>
      </c>
      <c r="F10" s="94">
        <f>+SUM(F11:F13)</f>
        <v>42274111</v>
      </c>
      <c r="G10" s="94">
        <f t="shared" si="0"/>
        <v>56706572</v>
      </c>
      <c r="H10" s="83"/>
      <c r="I10" s="255"/>
      <c r="J10" s="255"/>
      <c r="K10" s="255"/>
      <c r="L10" s="256"/>
      <c r="M10" s="256"/>
      <c r="N10" s="256"/>
      <c r="O10" s="256"/>
    </row>
    <row r="11" spans="2:15" ht="15.75">
      <c r="B11" s="28" t="s">
        <v>39</v>
      </c>
      <c r="C11" s="23" t="s">
        <v>301</v>
      </c>
      <c r="E11" s="61">
        <v>11456288</v>
      </c>
      <c r="F11" s="61">
        <v>31902751</v>
      </c>
      <c r="G11" s="61">
        <f t="shared" si="0"/>
        <v>43359039</v>
      </c>
      <c r="H11" s="63"/>
      <c r="I11" s="255"/>
      <c r="J11" s="255"/>
      <c r="K11" s="255"/>
      <c r="L11" s="256"/>
      <c r="M11" s="256"/>
      <c r="N11" s="256"/>
      <c r="O11" s="256"/>
    </row>
    <row r="12" spans="2:15" ht="16.5">
      <c r="B12" s="28" t="s">
        <v>40</v>
      </c>
      <c r="C12" s="23" t="s">
        <v>302</v>
      </c>
      <c r="D12" s="232" t="s">
        <v>60</v>
      </c>
      <c r="E12" s="61">
        <v>1510450</v>
      </c>
      <c r="F12" s="61">
        <v>10371360</v>
      </c>
      <c r="G12" s="61">
        <f t="shared" si="0"/>
        <v>11881810</v>
      </c>
      <c r="H12" s="63"/>
      <c r="I12" s="255"/>
      <c r="J12" s="255"/>
      <c r="K12" s="255"/>
      <c r="L12" s="256"/>
      <c r="M12" s="256"/>
      <c r="N12" s="256"/>
      <c r="O12" s="256"/>
    </row>
    <row r="13" spans="2:15" ht="16.5">
      <c r="B13" s="28" t="s">
        <v>41</v>
      </c>
      <c r="C13" s="23" t="s">
        <v>303</v>
      </c>
      <c r="D13" s="99"/>
      <c r="E13" s="61">
        <v>1465723</v>
      </c>
      <c r="F13" s="61">
        <v>0</v>
      </c>
      <c r="G13" s="61">
        <f t="shared" si="0"/>
        <v>1465723</v>
      </c>
      <c r="H13" s="63"/>
      <c r="I13" s="255"/>
      <c r="J13" s="255"/>
      <c r="K13" s="255"/>
      <c r="L13" s="256"/>
      <c r="M13" s="256"/>
      <c r="N13" s="256"/>
      <c r="O13" s="256"/>
    </row>
    <row r="14" spans="1:15" s="27" customFormat="1" ht="16.5">
      <c r="A14" s="93"/>
      <c r="B14" s="93" t="s">
        <v>3</v>
      </c>
      <c r="C14" s="95" t="s">
        <v>304</v>
      </c>
      <c r="D14" s="232" t="s">
        <v>53</v>
      </c>
      <c r="E14" s="94">
        <f>+SUM(E15:E17)</f>
        <v>2311</v>
      </c>
      <c r="F14" s="94">
        <f>+SUM(F15:F17)</f>
        <v>118859</v>
      </c>
      <c r="G14" s="94">
        <f t="shared" si="0"/>
        <v>121170</v>
      </c>
      <c r="H14" s="83"/>
      <c r="I14" s="255"/>
      <c r="J14" s="255"/>
      <c r="K14" s="255"/>
      <c r="L14" s="256"/>
      <c r="M14" s="256"/>
      <c r="N14" s="256"/>
      <c r="O14" s="256"/>
    </row>
    <row r="15" spans="2:15" ht="16.5">
      <c r="B15" s="28" t="s">
        <v>89</v>
      </c>
      <c r="C15" s="23" t="s">
        <v>305</v>
      </c>
      <c r="D15" s="99"/>
      <c r="E15" s="61">
        <v>0</v>
      </c>
      <c r="F15" s="61">
        <v>0</v>
      </c>
      <c r="G15" s="61">
        <f t="shared" si="0"/>
        <v>0</v>
      </c>
      <c r="H15" s="63"/>
      <c r="I15" s="255"/>
      <c r="J15" s="255"/>
      <c r="K15" s="255"/>
      <c r="L15" s="256"/>
      <c r="M15" s="256"/>
      <c r="N15" s="256"/>
      <c r="O15" s="256"/>
    </row>
    <row r="16" spans="2:15" ht="16.5">
      <c r="B16" s="28" t="s">
        <v>90</v>
      </c>
      <c r="C16" s="23" t="s">
        <v>764</v>
      </c>
      <c r="D16" s="99"/>
      <c r="E16" s="61">
        <v>0</v>
      </c>
      <c r="F16" s="61">
        <v>118859</v>
      </c>
      <c r="G16" s="61">
        <f t="shared" si="0"/>
        <v>118859</v>
      </c>
      <c r="H16" s="63"/>
      <c r="I16" s="255"/>
      <c r="J16" s="255"/>
      <c r="K16" s="255"/>
      <c r="L16" s="256"/>
      <c r="M16" s="256"/>
      <c r="N16" s="256"/>
      <c r="O16" s="256"/>
    </row>
    <row r="17" spans="2:15" ht="16.5">
      <c r="B17" s="28" t="s">
        <v>91</v>
      </c>
      <c r="C17" s="23" t="s">
        <v>307</v>
      </c>
      <c r="D17" s="99"/>
      <c r="E17" s="61">
        <v>2311</v>
      </c>
      <c r="F17" s="61">
        <v>0</v>
      </c>
      <c r="G17" s="61">
        <f t="shared" si="0"/>
        <v>2311</v>
      </c>
      <c r="H17" s="63"/>
      <c r="I17" s="255"/>
      <c r="J17" s="255"/>
      <c r="K17" s="255"/>
      <c r="L17" s="256"/>
      <c r="M17" s="256"/>
      <c r="N17" s="256"/>
      <c r="O17" s="256"/>
    </row>
    <row r="18" spans="1:15" s="27" customFormat="1" ht="16.5">
      <c r="A18" s="93"/>
      <c r="B18" s="93" t="s">
        <v>4</v>
      </c>
      <c r="C18" s="95" t="s">
        <v>308</v>
      </c>
      <c r="D18" s="232" t="s">
        <v>61</v>
      </c>
      <c r="E18" s="94">
        <f>+SUM(E19:E21)</f>
        <v>22854495</v>
      </c>
      <c r="F18" s="94">
        <f>+SUM(F19:F21)</f>
        <v>21019927</v>
      </c>
      <c r="G18" s="94">
        <f t="shared" si="0"/>
        <v>43874422</v>
      </c>
      <c r="H18" s="83"/>
      <c r="I18" s="255"/>
      <c r="J18" s="255"/>
      <c r="K18" s="255"/>
      <c r="L18" s="256"/>
      <c r="M18" s="256"/>
      <c r="N18" s="256"/>
      <c r="O18" s="256"/>
    </row>
    <row r="19" spans="2:15" ht="16.5">
      <c r="B19" s="28" t="s">
        <v>155</v>
      </c>
      <c r="C19" s="23" t="s">
        <v>305</v>
      </c>
      <c r="D19" s="99"/>
      <c r="E19" s="61">
        <v>22703079</v>
      </c>
      <c r="F19" s="61">
        <v>15961939</v>
      </c>
      <c r="G19" s="61">
        <f t="shared" si="0"/>
        <v>38665018</v>
      </c>
      <c r="H19" s="63"/>
      <c r="I19" s="255"/>
      <c r="J19" s="255"/>
      <c r="K19" s="255"/>
      <c r="L19" s="256"/>
      <c r="M19" s="256"/>
      <c r="N19" s="256"/>
      <c r="O19" s="256"/>
    </row>
    <row r="20" spans="2:15" ht="16.5">
      <c r="B20" s="28" t="s">
        <v>156</v>
      </c>
      <c r="C20" s="23" t="s">
        <v>764</v>
      </c>
      <c r="D20" s="99"/>
      <c r="E20" s="61">
        <v>12848</v>
      </c>
      <c r="F20" s="61">
        <v>607</v>
      </c>
      <c r="G20" s="61">
        <f t="shared" si="0"/>
        <v>13455</v>
      </c>
      <c r="H20" s="63"/>
      <c r="I20" s="255"/>
      <c r="J20" s="255"/>
      <c r="K20" s="255"/>
      <c r="L20" s="256"/>
      <c r="M20" s="256"/>
      <c r="N20" s="256"/>
      <c r="O20" s="256"/>
    </row>
    <row r="21" spans="2:15" ht="16.5">
      <c r="B21" s="28" t="s">
        <v>207</v>
      </c>
      <c r="C21" s="23" t="s">
        <v>307</v>
      </c>
      <c r="D21" s="99"/>
      <c r="E21" s="61">
        <v>138568</v>
      </c>
      <c r="F21" s="61">
        <v>5057381</v>
      </c>
      <c r="G21" s="61">
        <f t="shared" si="0"/>
        <v>5195949</v>
      </c>
      <c r="H21" s="63"/>
      <c r="I21" s="255"/>
      <c r="J21" s="255"/>
      <c r="K21" s="255"/>
      <c r="L21" s="256"/>
      <c r="M21" s="256"/>
      <c r="N21" s="256"/>
      <c r="O21" s="256"/>
    </row>
    <row r="22" spans="1:15" s="27" customFormat="1" ht="16.5">
      <c r="A22" s="93"/>
      <c r="B22" s="93" t="s">
        <v>36</v>
      </c>
      <c r="C22" s="95" t="s">
        <v>309</v>
      </c>
      <c r="D22" s="232" t="s">
        <v>65</v>
      </c>
      <c r="E22" s="94">
        <v>3932752</v>
      </c>
      <c r="F22" s="94">
        <v>7317715</v>
      </c>
      <c r="G22" s="94">
        <f t="shared" si="0"/>
        <v>11250467</v>
      </c>
      <c r="H22" s="83"/>
      <c r="I22" s="255"/>
      <c r="J22" s="255"/>
      <c r="K22" s="255"/>
      <c r="L22" s="256"/>
      <c r="M22" s="256"/>
      <c r="N22" s="256"/>
      <c r="O22" s="256"/>
    </row>
    <row r="23" spans="1:15" ht="16.5">
      <c r="A23" s="25"/>
      <c r="B23" s="29" t="s">
        <v>208</v>
      </c>
      <c r="C23" s="30" t="s">
        <v>305</v>
      </c>
      <c r="D23" s="99"/>
      <c r="E23" s="61">
        <v>3932752</v>
      </c>
      <c r="F23" s="61">
        <v>6018123</v>
      </c>
      <c r="G23" s="61">
        <f t="shared" si="0"/>
        <v>9950875</v>
      </c>
      <c r="H23" s="63"/>
      <c r="I23" s="255"/>
      <c r="J23" s="255"/>
      <c r="K23" s="255"/>
      <c r="L23" s="256"/>
      <c r="M23" s="256"/>
      <c r="N23" s="256"/>
      <c r="O23" s="256"/>
    </row>
    <row r="24" spans="2:15" ht="16.5">
      <c r="B24" s="31" t="s">
        <v>209</v>
      </c>
      <c r="C24" s="30" t="s">
        <v>307</v>
      </c>
      <c r="D24" s="99"/>
      <c r="E24" s="61">
        <v>0</v>
      </c>
      <c r="F24" s="61">
        <v>1299592</v>
      </c>
      <c r="G24" s="61">
        <f t="shared" si="0"/>
        <v>1299592</v>
      </c>
      <c r="H24" s="63"/>
      <c r="I24" s="255"/>
      <c r="J24" s="255"/>
      <c r="K24" s="255"/>
      <c r="L24" s="256"/>
      <c r="M24" s="256"/>
      <c r="N24" s="256"/>
      <c r="O24" s="256"/>
    </row>
    <row r="25" spans="1:15" s="27" customFormat="1" ht="16.5">
      <c r="A25" s="93"/>
      <c r="B25" s="93" t="s">
        <v>37</v>
      </c>
      <c r="C25" s="95" t="s">
        <v>310</v>
      </c>
      <c r="D25" s="99"/>
      <c r="E25" s="94">
        <f>+SUM(E26:E27)</f>
        <v>14400120</v>
      </c>
      <c r="F25" s="94">
        <f>+SUM(F26:F27)</f>
        <v>4825147</v>
      </c>
      <c r="G25" s="94">
        <f t="shared" si="0"/>
        <v>19225267</v>
      </c>
      <c r="H25" s="83"/>
      <c r="I25" s="255"/>
      <c r="J25" s="255"/>
      <c r="K25" s="255"/>
      <c r="L25" s="256"/>
      <c r="M25" s="256"/>
      <c r="N25" s="256"/>
      <c r="O25" s="256"/>
    </row>
    <row r="26" spans="1:15" ht="16.5">
      <c r="A26" s="25"/>
      <c r="B26" s="28" t="s">
        <v>43</v>
      </c>
      <c r="C26" s="30" t="s">
        <v>311</v>
      </c>
      <c r="D26" s="99"/>
      <c r="E26" s="61">
        <v>13178092</v>
      </c>
      <c r="F26" s="61">
        <v>4503537</v>
      </c>
      <c r="G26" s="61">
        <f t="shared" si="0"/>
        <v>17681629</v>
      </c>
      <c r="H26" s="63"/>
      <c r="I26" s="255"/>
      <c r="J26" s="255"/>
      <c r="K26" s="255"/>
      <c r="L26" s="256"/>
      <c r="M26" s="256"/>
      <c r="N26" s="256"/>
      <c r="O26" s="256"/>
    </row>
    <row r="27" spans="1:15" ht="16.5">
      <c r="A27" s="25"/>
      <c r="B27" s="28" t="s">
        <v>44</v>
      </c>
      <c r="C27" s="30" t="s">
        <v>312</v>
      </c>
      <c r="D27" s="99"/>
      <c r="E27" s="61">
        <v>1222028</v>
      </c>
      <c r="F27" s="61">
        <v>321610</v>
      </c>
      <c r="G27" s="61">
        <f t="shared" si="0"/>
        <v>1543638</v>
      </c>
      <c r="H27" s="63"/>
      <c r="I27" s="255"/>
      <c r="J27" s="255"/>
      <c r="K27" s="255"/>
      <c r="L27" s="256"/>
      <c r="M27" s="256"/>
      <c r="N27" s="256"/>
      <c r="O27" s="256"/>
    </row>
    <row r="28" spans="1:15" s="27" customFormat="1" ht="16.5">
      <c r="A28" s="93"/>
      <c r="B28" s="93" t="s">
        <v>38</v>
      </c>
      <c r="C28" s="95" t="s">
        <v>313</v>
      </c>
      <c r="D28" s="99"/>
      <c r="E28" s="94">
        <v>0</v>
      </c>
      <c r="F28" s="94">
        <v>0</v>
      </c>
      <c r="G28" s="94">
        <f t="shared" si="0"/>
        <v>0</v>
      </c>
      <c r="H28" s="83"/>
      <c r="I28" s="255"/>
      <c r="J28" s="255"/>
      <c r="K28" s="255"/>
      <c r="L28" s="256"/>
      <c r="M28" s="256"/>
      <c r="N28" s="256"/>
      <c r="O28" s="256"/>
    </row>
    <row r="29" spans="1:15" s="27" customFormat="1" ht="16.5">
      <c r="A29" s="93"/>
      <c r="B29" s="93" t="s">
        <v>72</v>
      </c>
      <c r="C29" s="95" t="s">
        <v>314</v>
      </c>
      <c r="D29" s="99"/>
      <c r="E29" s="94">
        <v>69249</v>
      </c>
      <c r="F29" s="94">
        <v>0</v>
      </c>
      <c r="G29" s="94">
        <f t="shared" si="0"/>
        <v>69249</v>
      </c>
      <c r="H29" s="83"/>
      <c r="I29" s="255"/>
      <c r="J29" s="255"/>
      <c r="K29" s="255"/>
      <c r="L29" s="256"/>
      <c r="M29" s="256"/>
      <c r="N29" s="256"/>
      <c r="O29" s="256"/>
    </row>
    <row r="30" spans="1:15" s="27" customFormat="1" ht="16.5">
      <c r="A30" s="93"/>
      <c r="B30" s="93" t="s">
        <v>5</v>
      </c>
      <c r="C30" s="95" t="s">
        <v>315</v>
      </c>
      <c r="D30" s="232" t="s">
        <v>62</v>
      </c>
      <c r="E30" s="94">
        <f>+E31+E35+E39+E43-E44</f>
        <v>129813594</v>
      </c>
      <c r="F30" s="94">
        <f>+F31+F35+F39+F43-F44</f>
        <v>66362707</v>
      </c>
      <c r="G30" s="94">
        <f t="shared" si="0"/>
        <v>196176301</v>
      </c>
      <c r="H30" s="83"/>
      <c r="I30" s="255"/>
      <c r="J30" s="255"/>
      <c r="K30" s="255"/>
      <c r="L30" s="256"/>
      <c r="M30" s="256"/>
      <c r="N30" s="256"/>
      <c r="O30" s="256"/>
    </row>
    <row r="31" spans="1:15" s="27" customFormat="1" ht="16.5">
      <c r="A31" s="93"/>
      <c r="B31" s="93" t="s">
        <v>6</v>
      </c>
      <c r="C31" s="95" t="s">
        <v>316</v>
      </c>
      <c r="D31" s="232"/>
      <c r="E31" s="94">
        <v>132360306</v>
      </c>
      <c r="F31" s="94">
        <v>66362707</v>
      </c>
      <c r="G31" s="94">
        <f t="shared" si="0"/>
        <v>198723013</v>
      </c>
      <c r="H31" s="83"/>
      <c r="I31" s="255"/>
      <c r="J31" s="255"/>
      <c r="K31" s="255"/>
      <c r="L31" s="256"/>
      <c r="M31" s="256"/>
      <c r="N31" s="256"/>
      <c r="O31" s="256"/>
    </row>
    <row r="32" spans="2:15" ht="16.5">
      <c r="B32" s="28" t="s">
        <v>7</v>
      </c>
      <c r="C32" s="23" t="s">
        <v>317</v>
      </c>
      <c r="D32" s="99"/>
      <c r="E32" s="61">
        <v>132360306</v>
      </c>
      <c r="F32" s="61">
        <v>66362707</v>
      </c>
      <c r="G32" s="61">
        <f t="shared" si="0"/>
        <v>198723013</v>
      </c>
      <c r="H32" s="61"/>
      <c r="I32" s="255"/>
      <c r="J32" s="255"/>
      <c r="K32" s="255"/>
      <c r="L32" s="256"/>
      <c r="M32" s="256"/>
      <c r="N32" s="256"/>
      <c r="O32" s="256"/>
    </row>
    <row r="33" spans="2:15" ht="16.5">
      <c r="B33" s="28" t="s">
        <v>8</v>
      </c>
      <c r="C33" s="23" t="s">
        <v>318</v>
      </c>
      <c r="D33" s="99"/>
      <c r="E33" s="61">
        <v>0</v>
      </c>
      <c r="F33" s="61">
        <v>0</v>
      </c>
      <c r="G33" s="61">
        <f t="shared" si="0"/>
        <v>0</v>
      </c>
      <c r="H33" s="61"/>
      <c r="I33" s="255"/>
      <c r="J33" s="255"/>
      <c r="K33" s="255"/>
      <c r="L33" s="256"/>
      <c r="M33" s="256"/>
      <c r="N33" s="256"/>
      <c r="O33" s="256"/>
    </row>
    <row r="34" spans="2:15" ht="16.5">
      <c r="B34" s="28" t="s">
        <v>9</v>
      </c>
      <c r="C34" s="23" t="s">
        <v>319</v>
      </c>
      <c r="D34" s="99"/>
      <c r="E34" s="61">
        <v>0</v>
      </c>
      <c r="F34" s="61">
        <v>0</v>
      </c>
      <c r="G34" s="61">
        <f t="shared" si="0"/>
        <v>0</v>
      </c>
      <c r="H34" s="61"/>
      <c r="I34" s="255"/>
      <c r="J34" s="255"/>
      <c r="K34" s="255"/>
      <c r="L34" s="256"/>
      <c r="M34" s="256"/>
      <c r="N34" s="256"/>
      <c r="O34" s="256"/>
    </row>
    <row r="35" spans="1:15" s="27" customFormat="1" ht="16.5">
      <c r="A35" s="93"/>
      <c r="B35" s="93" t="s">
        <v>10</v>
      </c>
      <c r="C35" s="95" t="s">
        <v>320</v>
      </c>
      <c r="D35" s="232" t="s">
        <v>241</v>
      </c>
      <c r="E35" s="94">
        <f>+SUM(E36:E38)</f>
        <v>0</v>
      </c>
      <c r="F35" s="94">
        <f>+SUM(F36:F38)</f>
        <v>0</v>
      </c>
      <c r="G35" s="94">
        <f t="shared" si="0"/>
        <v>0</v>
      </c>
      <c r="H35" s="83"/>
      <c r="I35" s="255"/>
      <c r="J35" s="255"/>
      <c r="K35" s="255"/>
      <c r="L35" s="256"/>
      <c r="M35" s="256"/>
      <c r="N35" s="256"/>
      <c r="O35" s="256"/>
    </row>
    <row r="36" spans="2:15" ht="16.5">
      <c r="B36" s="28" t="s">
        <v>110</v>
      </c>
      <c r="C36" s="23" t="s">
        <v>321</v>
      </c>
      <c r="D36" s="99"/>
      <c r="E36" s="61">
        <v>0</v>
      </c>
      <c r="F36" s="61">
        <v>0</v>
      </c>
      <c r="G36" s="61">
        <f t="shared" si="0"/>
        <v>0</v>
      </c>
      <c r="H36" s="61"/>
      <c r="I36" s="255"/>
      <c r="J36" s="255"/>
      <c r="K36" s="255"/>
      <c r="L36" s="256"/>
      <c r="M36" s="256"/>
      <c r="N36" s="256"/>
      <c r="O36" s="256"/>
    </row>
    <row r="37" spans="2:15" ht="16.5">
      <c r="B37" s="28" t="s">
        <v>111</v>
      </c>
      <c r="C37" s="23" t="s">
        <v>322</v>
      </c>
      <c r="D37" s="99"/>
      <c r="E37" s="61">
        <v>0</v>
      </c>
      <c r="F37" s="61">
        <v>0</v>
      </c>
      <c r="G37" s="61">
        <f t="shared" si="0"/>
        <v>0</v>
      </c>
      <c r="H37" s="61"/>
      <c r="I37" s="255"/>
      <c r="J37" s="255"/>
      <c r="K37" s="255"/>
      <c r="L37" s="256"/>
      <c r="M37" s="256"/>
      <c r="N37" s="256"/>
      <c r="O37" s="256"/>
    </row>
    <row r="38" spans="2:15" ht="16.5">
      <c r="B38" s="28" t="s">
        <v>112</v>
      </c>
      <c r="C38" s="23" t="s">
        <v>323</v>
      </c>
      <c r="D38" s="99"/>
      <c r="E38" s="61">
        <v>0</v>
      </c>
      <c r="F38" s="61">
        <v>0</v>
      </c>
      <c r="G38" s="61">
        <f t="shared" si="0"/>
        <v>0</v>
      </c>
      <c r="H38" s="61"/>
      <c r="I38" s="255"/>
      <c r="J38" s="255"/>
      <c r="K38" s="255"/>
      <c r="L38" s="256"/>
      <c r="M38" s="256"/>
      <c r="N38" s="256"/>
      <c r="O38" s="256"/>
    </row>
    <row r="39" spans="1:15" s="27" customFormat="1" ht="16.5">
      <c r="A39" s="93"/>
      <c r="B39" s="93" t="s">
        <v>11</v>
      </c>
      <c r="C39" s="95" t="s">
        <v>324</v>
      </c>
      <c r="D39" s="99"/>
      <c r="E39" s="94">
        <f>+SUM(E40:E42)</f>
        <v>0</v>
      </c>
      <c r="F39" s="94">
        <f>+SUM(F40:F42)</f>
        <v>0</v>
      </c>
      <c r="G39" s="94">
        <f t="shared" si="0"/>
        <v>0</v>
      </c>
      <c r="H39" s="83"/>
      <c r="I39" s="255"/>
      <c r="J39" s="255"/>
      <c r="K39" s="255"/>
      <c r="L39" s="256"/>
      <c r="M39" s="256"/>
      <c r="N39" s="256"/>
      <c r="O39" s="256"/>
    </row>
    <row r="40" spans="2:15" ht="16.5">
      <c r="B40" s="28" t="s">
        <v>210</v>
      </c>
      <c r="C40" s="23" t="s">
        <v>317</v>
      </c>
      <c r="D40" s="99"/>
      <c r="E40" s="61">
        <v>0</v>
      </c>
      <c r="F40" s="61">
        <v>0</v>
      </c>
      <c r="G40" s="61">
        <f t="shared" si="0"/>
        <v>0</v>
      </c>
      <c r="H40" s="61"/>
      <c r="I40" s="255"/>
      <c r="J40" s="255"/>
      <c r="K40" s="255"/>
      <c r="L40" s="256"/>
      <c r="M40" s="256"/>
      <c r="N40" s="256"/>
      <c r="O40" s="256"/>
    </row>
    <row r="41" spans="2:15" ht="16.5">
      <c r="B41" s="28" t="s">
        <v>211</v>
      </c>
      <c r="C41" s="23" t="s">
        <v>318</v>
      </c>
      <c r="D41" s="99"/>
      <c r="E41" s="61">
        <v>0</v>
      </c>
      <c r="F41" s="61">
        <f>SUM(F42:F43)</f>
        <v>0</v>
      </c>
      <c r="G41" s="61">
        <f t="shared" si="0"/>
        <v>0</v>
      </c>
      <c r="H41" s="61"/>
      <c r="I41" s="255"/>
      <c r="J41" s="255"/>
      <c r="K41" s="255"/>
      <c r="L41" s="256"/>
      <c r="M41" s="256"/>
      <c r="N41" s="256"/>
      <c r="O41" s="256"/>
    </row>
    <row r="42" spans="2:15" ht="16.5">
      <c r="B42" s="28" t="s">
        <v>212</v>
      </c>
      <c r="C42" s="23" t="s">
        <v>319</v>
      </c>
      <c r="D42" s="99"/>
      <c r="E42" s="61">
        <v>0</v>
      </c>
      <c r="F42" s="61">
        <v>0</v>
      </c>
      <c r="G42" s="61">
        <f t="shared" si="0"/>
        <v>0</v>
      </c>
      <c r="H42" s="61"/>
      <c r="I42" s="255"/>
      <c r="J42" s="255"/>
      <c r="K42" s="255"/>
      <c r="L42" s="256"/>
      <c r="M42" s="256"/>
      <c r="N42" s="256"/>
      <c r="O42" s="256"/>
    </row>
    <row r="43" spans="1:15" s="27" customFormat="1" ht="16.5">
      <c r="A43" s="93"/>
      <c r="B43" s="93" t="s">
        <v>213</v>
      </c>
      <c r="C43" s="95" t="s">
        <v>325</v>
      </c>
      <c r="D43" s="99"/>
      <c r="E43" s="94">
        <v>5574443</v>
      </c>
      <c r="F43" s="94">
        <v>0</v>
      </c>
      <c r="G43" s="61">
        <f t="shared" si="0"/>
        <v>5574443</v>
      </c>
      <c r="H43" s="83"/>
      <c r="I43" s="255"/>
      <c r="J43" s="255"/>
      <c r="K43" s="255"/>
      <c r="L43" s="256"/>
      <c r="M43" s="256"/>
      <c r="N43" s="256"/>
      <c r="O43" s="256"/>
    </row>
    <row r="44" spans="1:15" s="27" customFormat="1" ht="16.5">
      <c r="A44" s="93"/>
      <c r="B44" s="93" t="s">
        <v>214</v>
      </c>
      <c r="C44" s="95" t="s">
        <v>326</v>
      </c>
      <c r="D44" s="99"/>
      <c r="E44" s="94">
        <f>+SUM(E45:E47)</f>
        <v>8121155</v>
      </c>
      <c r="F44" s="94">
        <f>+SUM(F45:F47)</f>
        <v>0</v>
      </c>
      <c r="G44" s="94">
        <f t="shared" si="0"/>
        <v>8121155</v>
      </c>
      <c r="H44" s="83"/>
      <c r="I44" s="255"/>
      <c r="J44" s="255"/>
      <c r="K44" s="255"/>
      <c r="L44" s="256"/>
      <c r="M44" s="256"/>
      <c r="N44" s="256"/>
      <c r="O44" s="256"/>
    </row>
    <row r="45" spans="2:15" ht="16.5">
      <c r="B45" s="28" t="s">
        <v>215</v>
      </c>
      <c r="C45" s="23" t="s">
        <v>327</v>
      </c>
      <c r="D45" s="99"/>
      <c r="E45" s="61">
        <v>721620</v>
      </c>
      <c r="F45" s="61">
        <v>0</v>
      </c>
      <c r="G45" s="61">
        <f t="shared" si="0"/>
        <v>721620</v>
      </c>
      <c r="H45" s="61"/>
      <c r="I45" s="255"/>
      <c r="J45" s="255"/>
      <c r="K45" s="255"/>
      <c r="L45" s="256"/>
      <c r="M45" s="256"/>
      <c r="N45" s="256"/>
      <c r="O45" s="256"/>
    </row>
    <row r="46" spans="2:15" ht="16.5">
      <c r="B46" s="28" t="s">
        <v>216</v>
      </c>
      <c r="C46" s="23" t="s">
        <v>328</v>
      </c>
      <c r="D46" s="99"/>
      <c r="E46" s="61">
        <v>3592957</v>
      </c>
      <c r="F46" s="61">
        <v>0</v>
      </c>
      <c r="G46" s="61">
        <f t="shared" si="0"/>
        <v>3592957</v>
      </c>
      <c r="H46" s="61"/>
      <c r="I46" s="255"/>
      <c r="J46" s="255"/>
      <c r="K46" s="255"/>
      <c r="L46" s="256"/>
      <c r="M46" s="256"/>
      <c r="N46" s="256"/>
      <c r="O46" s="256"/>
    </row>
    <row r="47" spans="2:15" ht="16.5">
      <c r="B47" s="28" t="s">
        <v>217</v>
      </c>
      <c r="C47" s="23" t="s">
        <v>329</v>
      </c>
      <c r="D47" s="99"/>
      <c r="E47" s="61">
        <v>3806578</v>
      </c>
      <c r="F47" s="61">
        <v>0</v>
      </c>
      <c r="G47" s="61">
        <f t="shared" si="0"/>
        <v>3806578</v>
      </c>
      <c r="H47" s="61"/>
      <c r="I47" s="255"/>
      <c r="J47" s="255"/>
      <c r="K47" s="255"/>
      <c r="L47" s="256"/>
      <c r="M47" s="256"/>
      <c r="N47" s="256"/>
      <c r="O47" s="256"/>
    </row>
    <row r="48" spans="2:15" s="27" customFormat="1" ht="16.5">
      <c r="B48" s="93" t="s">
        <v>12</v>
      </c>
      <c r="C48" s="95" t="s">
        <v>330</v>
      </c>
      <c r="D48" s="232" t="s">
        <v>180</v>
      </c>
      <c r="E48" s="100"/>
      <c r="F48" s="100"/>
      <c r="G48" s="100"/>
      <c r="H48" s="94"/>
      <c r="I48" s="255"/>
      <c r="J48" s="255"/>
      <c r="K48" s="255"/>
      <c r="L48" s="256"/>
      <c r="M48" s="256"/>
      <c r="N48" s="256"/>
      <c r="O48" s="256"/>
    </row>
    <row r="49" spans="2:15" s="27" customFormat="1" ht="16.5">
      <c r="B49" s="93"/>
      <c r="C49" s="95" t="s">
        <v>331</v>
      </c>
      <c r="D49" s="99"/>
      <c r="E49" s="94">
        <f>+SUM(E50:E51)</f>
        <v>82099</v>
      </c>
      <c r="F49" s="94">
        <f>+SUM(F50:F51)</f>
        <v>0</v>
      </c>
      <c r="G49" s="94">
        <f>E49+F49</f>
        <v>82099</v>
      </c>
      <c r="H49" s="94"/>
      <c r="I49" s="255"/>
      <c r="J49" s="255"/>
      <c r="K49" s="255"/>
      <c r="L49" s="256"/>
      <c r="M49" s="256"/>
      <c r="N49" s="256"/>
      <c r="O49" s="256"/>
    </row>
    <row r="50" spans="2:15" ht="16.5">
      <c r="B50" s="23" t="s">
        <v>54</v>
      </c>
      <c r="C50" s="30" t="s">
        <v>332</v>
      </c>
      <c r="D50" s="99"/>
      <c r="E50" s="61">
        <v>82099</v>
      </c>
      <c r="F50" s="61">
        <v>0</v>
      </c>
      <c r="G50" s="61">
        <f>E50+F50</f>
        <v>82099</v>
      </c>
      <c r="H50" s="62"/>
      <c r="I50" s="255"/>
      <c r="J50" s="255"/>
      <c r="K50" s="255"/>
      <c r="L50" s="256"/>
      <c r="M50" s="256"/>
      <c r="N50" s="256"/>
      <c r="O50" s="256"/>
    </row>
    <row r="51" spans="2:15" ht="16.5">
      <c r="B51" s="23" t="s">
        <v>58</v>
      </c>
      <c r="C51" s="30" t="s">
        <v>333</v>
      </c>
      <c r="D51" s="99"/>
      <c r="E51" s="61">
        <v>0</v>
      </c>
      <c r="F51" s="61">
        <v>0</v>
      </c>
      <c r="G51" s="61">
        <f>E51+F51</f>
        <v>0</v>
      </c>
      <c r="H51" s="62"/>
      <c r="I51" s="255"/>
      <c r="J51" s="255"/>
      <c r="K51" s="255"/>
      <c r="L51" s="256"/>
      <c r="M51" s="256"/>
      <c r="N51" s="256"/>
      <c r="O51" s="256"/>
    </row>
    <row r="52" spans="1:15" s="27" customFormat="1" ht="16.5">
      <c r="A52" s="93"/>
      <c r="B52" s="93" t="s">
        <v>13</v>
      </c>
      <c r="C52" s="95" t="s">
        <v>334</v>
      </c>
      <c r="D52" s="99"/>
      <c r="E52" s="94">
        <f>+E53+E56+E59</f>
        <v>1246774</v>
      </c>
      <c r="F52" s="94">
        <f>+F53+F56+F59</f>
        <v>3622512</v>
      </c>
      <c r="G52" s="94">
        <f>E52+F52</f>
        <v>4869286</v>
      </c>
      <c r="H52" s="83"/>
      <c r="I52" s="255"/>
      <c r="J52" s="255"/>
      <c r="K52" s="255"/>
      <c r="L52" s="256"/>
      <c r="M52" s="256"/>
      <c r="N52" s="256"/>
      <c r="O52" s="256"/>
    </row>
    <row r="53" spans="1:15" s="27" customFormat="1" ht="16.5">
      <c r="A53" s="93"/>
      <c r="B53" s="93" t="s">
        <v>14</v>
      </c>
      <c r="C53" s="95" t="s">
        <v>335</v>
      </c>
      <c r="D53" s="232" t="s">
        <v>68</v>
      </c>
      <c r="E53" s="94">
        <f>+SUM(E54:E55)</f>
        <v>5521</v>
      </c>
      <c r="F53" s="94">
        <f>+SUM(F54:F55)</f>
        <v>0</v>
      </c>
      <c r="G53" s="94">
        <f aca="true" t="shared" si="1" ref="G53:G68">E53+F53</f>
        <v>5521</v>
      </c>
      <c r="H53" s="83"/>
      <c r="I53" s="255"/>
      <c r="J53" s="255"/>
      <c r="K53" s="255"/>
      <c r="L53" s="256"/>
      <c r="M53" s="256"/>
      <c r="N53" s="256"/>
      <c r="O53" s="256"/>
    </row>
    <row r="54" spans="2:15" ht="16.5">
      <c r="B54" s="23" t="s">
        <v>48</v>
      </c>
      <c r="C54" s="30" t="s">
        <v>336</v>
      </c>
      <c r="D54" s="99"/>
      <c r="E54" s="61">
        <v>0</v>
      </c>
      <c r="F54" s="61">
        <v>0</v>
      </c>
      <c r="G54" s="61">
        <f t="shared" si="1"/>
        <v>0</v>
      </c>
      <c r="H54" s="62"/>
      <c r="I54" s="255"/>
      <c r="J54" s="255"/>
      <c r="K54" s="255"/>
      <c r="L54" s="256"/>
      <c r="M54" s="256"/>
      <c r="N54" s="256"/>
      <c r="O54" s="256"/>
    </row>
    <row r="55" spans="2:15" ht="16.5">
      <c r="B55" s="23" t="s">
        <v>49</v>
      </c>
      <c r="C55" s="30" t="s">
        <v>337</v>
      </c>
      <c r="D55" s="99"/>
      <c r="E55" s="61">
        <v>5521</v>
      </c>
      <c r="F55" s="61">
        <v>0</v>
      </c>
      <c r="G55" s="61">
        <f t="shared" si="1"/>
        <v>5521</v>
      </c>
      <c r="H55" s="62"/>
      <c r="I55" s="255"/>
      <c r="J55" s="255"/>
      <c r="K55" s="255"/>
      <c r="L55" s="256"/>
      <c r="M55" s="256"/>
      <c r="N55" s="256"/>
      <c r="O55" s="256"/>
    </row>
    <row r="56" spans="1:15" s="27" customFormat="1" ht="16.5">
      <c r="A56" s="93"/>
      <c r="B56" s="93" t="s">
        <v>15</v>
      </c>
      <c r="C56" s="95" t="s">
        <v>338</v>
      </c>
      <c r="D56" s="232" t="s">
        <v>235</v>
      </c>
      <c r="E56" s="94">
        <f>+SUM(E57:E58)</f>
        <v>1241253</v>
      </c>
      <c r="F56" s="94">
        <f>+SUM(F57:F58)</f>
        <v>3622512</v>
      </c>
      <c r="G56" s="94">
        <f t="shared" si="1"/>
        <v>4863765</v>
      </c>
      <c r="H56" s="83"/>
      <c r="I56" s="255"/>
      <c r="J56" s="255"/>
      <c r="K56" s="255"/>
      <c r="L56" s="256"/>
      <c r="M56" s="256"/>
      <c r="N56" s="256"/>
      <c r="O56" s="256"/>
    </row>
    <row r="57" spans="2:15" ht="16.5">
      <c r="B57" s="23" t="s">
        <v>50</v>
      </c>
      <c r="C57" s="30" t="s">
        <v>339</v>
      </c>
      <c r="D57" s="99"/>
      <c r="E57" s="61">
        <v>1241253</v>
      </c>
      <c r="F57" s="61">
        <v>3622512</v>
      </c>
      <c r="G57" s="61">
        <f t="shared" si="1"/>
        <v>4863765</v>
      </c>
      <c r="H57" s="62"/>
      <c r="I57" s="255"/>
      <c r="J57" s="255"/>
      <c r="K57" s="255"/>
      <c r="L57" s="256"/>
      <c r="M57" s="256"/>
      <c r="N57" s="256"/>
      <c r="O57" s="256"/>
    </row>
    <row r="58" spans="2:15" ht="16.5">
      <c r="B58" s="23" t="s">
        <v>51</v>
      </c>
      <c r="C58" s="30" t="s">
        <v>340</v>
      </c>
      <c r="D58" s="99"/>
      <c r="E58" s="61">
        <v>0</v>
      </c>
      <c r="F58" s="61">
        <v>0</v>
      </c>
      <c r="G58" s="61">
        <f t="shared" si="1"/>
        <v>0</v>
      </c>
      <c r="H58" s="62"/>
      <c r="I58" s="255"/>
      <c r="J58" s="255"/>
      <c r="K58" s="255"/>
      <c r="L58" s="256"/>
      <c r="M58" s="256"/>
      <c r="N58" s="256"/>
      <c r="O58" s="256"/>
    </row>
    <row r="59" spans="1:15" s="27" customFormat="1" ht="16.5">
      <c r="A59" s="93"/>
      <c r="B59" s="93" t="s">
        <v>59</v>
      </c>
      <c r="C59" s="95" t="s">
        <v>341</v>
      </c>
      <c r="D59" s="99"/>
      <c r="E59" s="94">
        <f>+SUM(E60:E61)</f>
        <v>0</v>
      </c>
      <c r="F59" s="94">
        <f>+SUM(F60:F61)</f>
        <v>0</v>
      </c>
      <c r="G59" s="94">
        <f t="shared" si="1"/>
        <v>0</v>
      </c>
      <c r="H59" s="83"/>
      <c r="I59" s="255"/>
      <c r="J59" s="255"/>
      <c r="K59" s="255"/>
      <c r="L59" s="256"/>
      <c r="M59" s="256"/>
      <c r="N59" s="256"/>
      <c r="O59" s="256"/>
    </row>
    <row r="60" spans="2:15" ht="16.5">
      <c r="B60" s="23" t="s">
        <v>218</v>
      </c>
      <c r="C60" s="30" t="s">
        <v>342</v>
      </c>
      <c r="D60" s="96"/>
      <c r="E60" s="61">
        <v>0</v>
      </c>
      <c r="F60" s="61">
        <v>0</v>
      </c>
      <c r="G60" s="61">
        <f t="shared" si="1"/>
        <v>0</v>
      </c>
      <c r="H60" s="62"/>
      <c r="I60" s="255"/>
      <c r="J60" s="255"/>
      <c r="K60" s="255"/>
      <c r="L60" s="256"/>
      <c r="M60" s="256"/>
      <c r="N60" s="256"/>
      <c r="O60" s="256"/>
    </row>
    <row r="61" spans="2:15" ht="16.5">
      <c r="B61" s="23" t="s">
        <v>219</v>
      </c>
      <c r="C61" s="30" t="s">
        <v>343</v>
      </c>
      <c r="D61" s="96"/>
      <c r="E61" s="61">
        <v>0</v>
      </c>
      <c r="F61" s="61">
        <v>0</v>
      </c>
      <c r="G61" s="61">
        <f t="shared" si="1"/>
        <v>0</v>
      </c>
      <c r="H61" s="62"/>
      <c r="I61" s="255"/>
      <c r="J61" s="255"/>
      <c r="K61" s="255"/>
      <c r="L61" s="256"/>
      <c r="M61" s="256"/>
      <c r="N61" s="256"/>
      <c r="O61" s="256"/>
    </row>
    <row r="62" spans="1:15" s="27" customFormat="1" ht="16.5">
      <c r="A62" s="93"/>
      <c r="B62" s="95" t="s">
        <v>16</v>
      </c>
      <c r="C62" s="95" t="s">
        <v>344</v>
      </c>
      <c r="D62" s="75"/>
      <c r="E62" s="94">
        <v>3514103</v>
      </c>
      <c r="F62" s="94">
        <v>7019</v>
      </c>
      <c r="G62" s="94">
        <f t="shared" si="1"/>
        <v>3521122</v>
      </c>
      <c r="H62" s="94"/>
      <c r="I62" s="255"/>
      <c r="J62" s="255"/>
      <c r="K62" s="255"/>
      <c r="L62" s="256"/>
      <c r="M62" s="256"/>
      <c r="N62" s="256"/>
      <c r="O62" s="256"/>
    </row>
    <row r="63" spans="1:15" s="27" customFormat="1" ht="16.5">
      <c r="A63" s="93"/>
      <c r="B63" s="95" t="s">
        <v>19</v>
      </c>
      <c r="C63" s="95" t="s">
        <v>345</v>
      </c>
      <c r="D63" s="75"/>
      <c r="E63" s="94">
        <f>+SUM(E64:E65)</f>
        <v>510159</v>
      </c>
      <c r="F63" s="94">
        <f>+SUM(F64:F65)</f>
        <v>28</v>
      </c>
      <c r="G63" s="94">
        <f t="shared" si="1"/>
        <v>510187</v>
      </c>
      <c r="H63" s="94"/>
      <c r="I63" s="255"/>
      <c r="J63" s="255"/>
      <c r="K63" s="255"/>
      <c r="L63" s="256"/>
      <c r="M63" s="256"/>
      <c r="N63" s="256"/>
      <c r="O63" s="256"/>
    </row>
    <row r="64" spans="2:15" ht="16.5">
      <c r="B64" s="23" t="s">
        <v>20</v>
      </c>
      <c r="C64" s="30" t="s">
        <v>346</v>
      </c>
      <c r="D64" s="96"/>
      <c r="E64" s="61">
        <v>0</v>
      </c>
      <c r="F64" s="61">
        <v>0</v>
      </c>
      <c r="G64" s="61">
        <f t="shared" si="1"/>
        <v>0</v>
      </c>
      <c r="H64" s="62"/>
      <c r="I64" s="255"/>
      <c r="J64" s="255"/>
      <c r="K64" s="255"/>
      <c r="L64" s="256"/>
      <c r="M64" s="256"/>
      <c r="N64" s="256"/>
      <c r="O64" s="256"/>
    </row>
    <row r="65" spans="2:15" ht="16.5">
      <c r="B65" s="23" t="s">
        <v>21</v>
      </c>
      <c r="C65" s="30" t="s">
        <v>347</v>
      </c>
      <c r="D65" s="96"/>
      <c r="E65" s="61">
        <v>510159</v>
      </c>
      <c r="F65" s="61">
        <v>28</v>
      </c>
      <c r="G65" s="61">
        <f t="shared" si="1"/>
        <v>510187</v>
      </c>
      <c r="H65" s="62"/>
      <c r="I65" s="255"/>
      <c r="J65" s="255"/>
      <c r="K65" s="255"/>
      <c r="L65" s="256"/>
      <c r="M65" s="256"/>
      <c r="N65" s="256"/>
      <c r="O65" s="256"/>
    </row>
    <row r="66" spans="1:15" s="27" customFormat="1" ht="16.5">
      <c r="A66" s="93"/>
      <c r="B66" s="95" t="s">
        <v>22</v>
      </c>
      <c r="C66" s="95" t="s">
        <v>348</v>
      </c>
      <c r="D66" s="232" t="s">
        <v>245</v>
      </c>
      <c r="E66" s="94">
        <v>0</v>
      </c>
      <c r="F66" s="94">
        <v>0</v>
      </c>
      <c r="G66" s="94">
        <f t="shared" si="1"/>
        <v>0</v>
      </c>
      <c r="H66" s="94"/>
      <c r="I66" s="255"/>
      <c r="J66" s="255"/>
      <c r="K66" s="255"/>
      <c r="L66" s="256"/>
      <c r="M66" s="256"/>
      <c r="N66" s="256"/>
      <c r="O66" s="256"/>
    </row>
    <row r="67" spans="1:15" s="27" customFormat="1" ht="16.5">
      <c r="A67" s="93"/>
      <c r="B67" s="95" t="s">
        <v>23</v>
      </c>
      <c r="C67" s="95" t="s">
        <v>349</v>
      </c>
      <c r="D67" s="232"/>
      <c r="E67" s="94">
        <v>0</v>
      </c>
      <c r="F67" s="94">
        <v>0</v>
      </c>
      <c r="G67" s="94">
        <f t="shared" si="1"/>
        <v>0</v>
      </c>
      <c r="H67" s="94"/>
      <c r="I67" s="255"/>
      <c r="J67" s="255"/>
      <c r="K67" s="255"/>
      <c r="L67" s="256"/>
      <c r="M67" s="256"/>
      <c r="N67" s="256"/>
      <c r="O67" s="256"/>
    </row>
    <row r="68" spans="1:15" s="27" customFormat="1" ht="16.5">
      <c r="A68" s="93"/>
      <c r="B68" s="95" t="s">
        <v>24</v>
      </c>
      <c r="C68" s="95" t="s">
        <v>350</v>
      </c>
      <c r="D68" s="232" t="s">
        <v>173</v>
      </c>
      <c r="E68" s="94">
        <v>351488</v>
      </c>
      <c r="F68" s="94">
        <v>0</v>
      </c>
      <c r="G68" s="94">
        <f t="shared" si="1"/>
        <v>351488</v>
      </c>
      <c r="H68" s="94"/>
      <c r="I68" s="255"/>
      <c r="J68" s="255"/>
      <c r="K68" s="255"/>
      <c r="L68" s="256"/>
      <c r="M68" s="256"/>
      <c r="N68" s="256"/>
      <c r="O68" s="256"/>
    </row>
    <row r="69" spans="1:15" s="27" customFormat="1" ht="16.5">
      <c r="A69" s="93"/>
      <c r="B69" s="95" t="s">
        <v>25</v>
      </c>
      <c r="C69" s="95" t="s">
        <v>351</v>
      </c>
      <c r="D69" s="232" t="s">
        <v>781</v>
      </c>
      <c r="E69" s="94">
        <v>1236581</v>
      </c>
      <c r="F69" s="94">
        <v>3079841</v>
      </c>
      <c r="G69" s="94">
        <f>E69+F69</f>
        <v>4316422</v>
      </c>
      <c r="H69" s="94"/>
      <c r="I69" s="255"/>
      <c r="J69" s="255"/>
      <c r="K69" s="255"/>
      <c r="L69" s="256"/>
      <c r="M69" s="256"/>
      <c r="N69" s="256"/>
      <c r="O69" s="256"/>
    </row>
    <row r="70" spans="3:15" ht="15.75">
      <c r="C70" s="30"/>
      <c r="E70" s="61"/>
      <c r="F70" s="61"/>
      <c r="G70" s="61"/>
      <c r="I70" s="255"/>
      <c r="J70" s="255"/>
      <c r="K70" s="255"/>
      <c r="L70" s="256"/>
      <c r="M70" s="256"/>
      <c r="N70" s="256"/>
      <c r="O70" s="256"/>
    </row>
    <row r="71" spans="2:15" s="27" customFormat="1" ht="20.25" customHeight="1">
      <c r="B71" s="101"/>
      <c r="C71" s="102" t="s">
        <v>352</v>
      </c>
      <c r="D71" s="103"/>
      <c r="E71" s="104">
        <f>+E69+E68+E67+E66+E63+E62+E52+E49+E30+E9</f>
        <v>192307688</v>
      </c>
      <c r="F71" s="104">
        <f>+F69+F68+F67+F66+F63+F62+F52+F49+F30+F9</f>
        <v>148627866</v>
      </c>
      <c r="G71" s="104">
        <f>+G69+G68+G67+G66+G63+G62+G52+G49+G30+G9</f>
        <v>340935554</v>
      </c>
      <c r="H71" s="23"/>
      <c r="I71" s="255"/>
      <c r="J71" s="255"/>
      <c r="K71" s="255"/>
      <c r="L71" s="256"/>
      <c r="M71" s="256"/>
      <c r="N71" s="256"/>
      <c r="O71" s="256"/>
    </row>
    <row r="72" spans="1:14" ht="15.75" customHeight="1">
      <c r="A72" s="25"/>
      <c r="B72" s="25"/>
      <c r="C72" s="33"/>
      <c r="D72" s="105"/>
      <c r="I72" s="255"/>
      <c r="J72" s="255"/>
      <c r="K72" s="255"/>
      <c r="L72" s="256"/>
      <c r="M72" s="256"/>
      <c r="N72" s="256"/>
    </row>
    <row r="73" spans="1:11" ht="33.75" customHeight="1">
      <c r="A73" s="25"/>
      <c r="B73" s="431" t="s">
        <v>353</v>
      </c>
      <c r="C73" s="431"/>
      <c r="D73" s="431"/>
      <c r="E73" s="431"/>
      <c r="F73" s="431"/>
      <c r="G73" s="431"/>
      <c r="I73" s="255"/>
      <c r="J73" s="255"/>
      <c r="K73" s="255"/>
    </row>
    <row r="74" spans="1:11" ht="15.75" customHeight="1">
      <c r="A74" s="25"/>
      <c r="B74" s="25"/>
      <c r="C74" s="33"/>
      <c r="D74" s="105"/>
      <c r="E74" s="61"/>
      <c r="F74" s="61"/>
      <c r="G74" s="61"/>
      <c r="I74" s="255"/>
      <c r="J74" s="255"/>
      <c r="K74" s="255"/>
    </row>
    <row r="75" spans="1:10" ht="16.5">
      <c r="A75" s="25"/>
      <c r="B75" s="25"/>
      <c r="C75" s="33"/>
      <c r="D75" s="105"/>
      <c r="I75" s="255"/>
      <c r="J75" s="255"/>
    </row>
    <row r="76" spans="1:11" ht="16.5">
      <c r="A76" s="25"/>
      <c r="B76" s="25"/>
      <c r="C76" s="33"/>
      <c r="D76" s="105"/>
      <c r="K76" s="255"/>
    </row>
    <row r="77" spans="1:10" ht="16.5">
      <c r="A77" s="25"/>
      <c r="B77" s="25"/>
      <c r="C77" s="33"/>
      <c r="D77" s="105"/>
      <c r="I77" s="255"/>
      <c r="J77" s="255"/>
    </row>
    <row r="78" spans="1:8" ht="15.75">
      <c r="A78" s="430" t="s">
        <v>354</v>
      </c>
      <c r="B78" s="430"/>
      <c r="C78" s="430"/>
      <c r="D78" s="430"/>
      <c r="E78" s="430"/>
      <c r="F78" s="430"/>
      <c r="G78" s="430"/>
      <c r="H78" s="430"/>
    </row>
    <row r="79" spans="1:4" ht="16.5">
      <c r="A79" s="25"/>
      <c r="B79" s="25"/>
      <c r="C79" s="33"/>
      <c r="D79" s="105"/>
    </row>
    <row r="80" spans="1:4" ht="16.5">
      <c r="A80" s="25"/>
      <c r="B80" s="25"/>
      <c r="C80" s="33"/>
      <c r="D80" s="105"/>
    </row>
    <row r="81" spans="1:4" ht="16.5">
      <c r="A81" s="25"/>
      <c r="B81" s="25"/>
      <c r="C81" s="33"/>
      <c r="D81" s="105"/>
    </row>
    <row r="82" spans="1:4" ht="16.5">
      <c r="A82" s="25"/>
      <c r="B82" s="25"/>
      <c r="C82" s="33"/>
      <c r="D82" s="105"/>
    </row>
    <row r="83" spans="1:4" ht="16.5">
      <c r="A83" s="25"/>
      <c r="B83" s="25"/>
      <c r="C83" s="33"/>
      <c r="D83" s="105"/>
    </row>
    <row r="84" spans="1:4" ht="16.5">
      <c r="A84" s="25"/>
      <c r="B84" s="25"/>
      <c r="C84" s="33"/>
      <c r="D84" s="105"/>
    </row>
    <row r="85" spans="1:4" ht="16.5">
      <c r="A85" s="25"/>
      <c r="B85" s="25"/>
      <c r="C85" s="33"/>
      <c r="D85" s="105"/>
    </row>
    <row r="92" spans="2:8" ht="15.75">
      <c r="B92" s="65"/>
      <c r="C92" s="65"/>
      <c r="D92" s="106"/>
      <c r="E92" s="65"/>
      <c r="F92" s="65"/>
      <c r="G92" s="65"/>
      <c r="H92" s="65"/>
    </row>
  </sheetData>
  <sheetProtection/>
  <mergeCells count="2">
    <mergeCell ref="A78:H78"/>
    <mergeCell ref="B73:G73"/>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8" r:id="rId1"/>
  <headerFooter alignWithMargins="0">
    <oddHeader>&amp;C&amp;"DINPro-Medium,Bold"&amp;14SECTION TWO
UNCONSOLIDATED FINANCIAL STATEMENTS</oddHeader>
    <oddFooter>&amp;C&amp;"DINPro-Medium,Regular"&amp;14 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88"/>
  <sheetViews>
    <sheetView view="pageBreakPreview" zoomScale="75" zoomScaleNormal="55" zoomScaleSheetLayoutView="75" workbookViewId="0" topLeftCell="A1">
      <selection activeCell="A1" sqref="A1"/>
    </sheetView>
  </sheetViews>
  <sheetFormatPr defaultColWidth="9.140625" defaultRowHeight="12.75"/>
  <cols>
    <col min="1" max="1" width="1.8515625" style="387" customWidth="1"/>
    <col min="2" max="2" width="5.7109375" style="387" customWidth="1"/>
    <col min="3" max="3" width="124.8515625" style="387" customWidth="1"/>
    <col min="4" max="4" width="19.7109375" style="387" customWidth="1"/>
    <col min="5" max="5" width="16.7109375" style="387" bestFit="1" customWidth="1"/>
    <col min="6" max="6" width="10.28125" style="387" bestFit="1" customWidth="1"/>
    <col min="7" max="7" width="13.7109375" style="387" bestFit="1" customWidth="1"/>
    <col min="8" max="16384" width="9.140625" style="387" customWidth="1"/>
  </cols>
  <sheetData>
    <row r="2" s="218" customFormat="1" ht="19.5">
      <c r="C2" s="219" t="s">
        <v>0</v>
      </c>
    </row>
    <row r="3" s="218" customFormat="1" ht="19.5">
      <c r="C3" s="219" t="s">
        <v>664</v>
      </c>
    </row>
    <row r="4" s="218" customFormat="1" ht="19.5">
      <c r="C4" s="219" t="s">
        <v>775</v>
      </c>
    </row>
    <row r="5" s="274" customFormat="1" ht="15.75">
      <c r="C5" s="384" t="s">
        <v>291</v>
      </c>
    </row>
    <row r="6" ht="13.5">
      <c r="D6" s="419" t="s">
        <v>611</v>
      </c>
    </row>
    <row r="7" spans="3:4" s="214" customFormat="1" ht="16.5">
      <c r="C7" s="355" t="s">
        <v>665</v>
      </c>
      <c r="D7" s="229" t="s">
        <v>355</v>
      </c>
    </row>
    <row r="8" spans="2:4" s="214" customFormat="1" ht="16.5">
      <c r="B8" s="284"/>
      <c r="C8" s="284"/>
      <c r="D8" s="231" t="s">
        <v>776</v>
      </c>
    </row>
    <row r="9" s="385" customFormat="1" ht="15.75">
      <c r="C9" s="386"/>
    </row>
    <row r="10" spans="2:4" s="274" customFormat="1" ht="16.5">
      <c r="B10" s="287" t="s">
        <v>1</v>
      </c>
      <c r="C10" s="290" t="s">
        <v>643</v>
      </c>
      <c r="D10" s="321"/>
    </row>
    <row r="11" spans="2:9" s="274" customFormat="1" ht="16.5">
      <c r="B11" s="287"/>
      <c r="C11" s="290" t="s">
        <v>644</v>
      </c>
      <c r="D11" s="188">
        <v>2702719</v>
      </c>
      <c r="E11" s="255"/>
      <c r="G11" s="302"/>
      <c r="I11" s="302"/>
    </row>
    <row r="12" spans="2:9" s="274" customFormat="1" ht="16.5">
      <c r="B12" s="287" t="s">
        <v>5</v>
      </c>
      <c r="C12" s="290" t="s">
        <v>645</v>
      </c>
      <c r="D12" s="188">
        <v>2465549</v>
      </c>
      <c r="E12" s="255"/>
      <c r="G12" s="302"/>
      <c r="I12" s="302"/>
    </row>
    <row r="13" spans="2:9" s="274" customFormat="1" ht="16.5">
      <c r="B13" s="287" t="s">
        <v>12</v>
      </c>
      <c r="C13" s="290" t="s">
        <v>646</v>
      </c>
      <c r="D13" s="188">
        <v>0</v>
      </c>
      <c r="E13" s="255"/>
      <c r="G13" s="302"/>
      <c r="I13" s="302"/>
    </row>
    <row r="14" spans="2:9" s="274" customFormat="1" ht="16.5">
      <c r="B14" s="287" t="s">
        <v>13</v>
      </c>
      <c r="C14" s="290" t="s">
        <v>647</v>
      </c>
      <c r="D14" s="188">
        <v>0</v>
      </c>
      <c r="E14" s="255"/>
      <c r="G14" s="302"/>
      <c r="I14" s="302"/>
    </row>
    <row r="15" spans="2:9" s="274" customFormat="1" ht="16.5">
      <c r="B15" s="287" t="s">
        <v>16</v>
      </c>
      <c r="C15" s="290" t="s">
        <v>648</v>
      </c>
      <c r="D15" s="188"/>
      <c r="E15" s="255"/>
      <c r="G15" s="302"/>
      <c r="I15" s="302"/>
    </row>
    <row r="16" spans="2:9" s="274" customFormat="1" ht="16.5">
      <c r="B16" s="287"/>
      <c r="C16" s="290" t="s">
        <v>649</v>
      </c>
      <c r="D16" s="188">
        <v>-23090</v>
      </c>
      <c r="E16" s="255"/>
      <c r="G16" s="302"/>
      <c r="I16" s="302"/>
    </row>
    <row r="17" spans="2:9" s="274" customFormat="1" ht="16.5">
      <c r="B17" s="287" t="s">
        <v>19</v>
      </c>
      <c r="C17" s="290" t="s">
        <v>650</v>
      </c>
      <c r="D17" s="188"/>
      <c r="E17" s="255"/>
      <c r="G17" s="302"/>
      <c r="I17" s="302"/>
    </row>
    <row r="18" spans="2:9" s="274" customFormat="1" ht="16.5">
      <c r="B18" s="287"/>
      <c r="C18" s="290" t="s">
        <v>651</v>
      </c>
      <c r="D18" s="188">
        <v>0</v>
      </c>
      <c r="E18" s="255"/>
      <c r="G18" s="302"/>
      <c r="I18" s="302"/>
    </row>
    <row r="19" spans="2:9" s="274" customFormat="1" ht="16.5">
      <c r="B19" s="287" t="s">
        <v>22</v>
      </c>
      <c r="C19" s="290" t="s">
        <v>652</v>
      </c>
      <c r="D19" s="188">
        <v>0</v>
      </c>
      <c r="E19" s="255"/>
      <c r="G19" s="302"/>
      <c r="I19" s="302"/>
    </row>
    <row r="20" spans="2:9" s="274" customFormat="1" ht="16.5">
      <c r="B20" s="287" t="s">
        <v>23</v>
      </c>
      <c r="C20" s="290" t="s">
        <v>653</v>
      </c>
      <c r="D20" s="188">
        <v>0</v>
      </c>
      <c r="E20" s="255"/>
      <c r="G20" s="302"/>
      <c r="I20" s="302"/>
    </row>
    <row r="21" spans="2:9" s="274" customFormat="1" ht="16.5">
      <c r="B21" s="287" t="s">
        <v>24</v>
      </c>
      <c r="C21" s="287" t="s">
        <v>654</v>
      </c>
      <c r="D21" s="188">
        <v>-343037</v>
      </c>
      <c r="E21" s="255"/>
      <c r="G21" s="302"/>
      <c r="I21" s="302"/>
    </row>
    <row r="22" spans="2:9" s="274" customFormat="1" ht="16.5">
      <c r="B22" s="287" t="s">
        <v>25</v>
      </c>
      <c r="C22" s="287" t="s">
        <v>655</v>
      </c>
      <c r="D22" s="188">
        <f>+D11+D12+D13+D14+D16+D18+D19+D20+D21</f>
        <v>4802141</v>
      </c>
      <c r="E22" s="255"/>
      <c r="G22" s="302"/>
      <c r="I22" s="302"/>
    </row>
    <row r="23" spans="2:9" s="274" customFormat="1" ht="16.5">
      <c r="B23" s="287" t="s">
        <v>26</v>
      </c>
      <c r="C23" s="287" t="s">
        <v>656</v>
      </c>
      <c r="D23" s="188">
        <f>+D24+D26+D27+D28</f>
        <v>3016317</v>
      </c>
      <c r="E23" s="255"/>
      <c r="G23" s="302"/>
      <c r="I23" s="302"/>
    </row>
    <row r="24" spans="2:9" s="267" customFormat="1" ht="15.75">
      <c r="B24" s="291" t="s">
        <v>79</v>
      </c>
      <c r="C24" s="267" t="s">
        <v>657</v>
      </c>
      <c r="D24" s="189">
        <v>56567</v>
      </c>
      <c r="E24" s="255"/>
      <c r="G24" s="302"/>
      <c r="I24" s="302"/>
    </row>
    <row r="25" spans="2:9" s="267" customFormat="1" ht="15.75">
      <c r="B25" s="291" t="s">
        <v>80</v>
      </c>
      <c r="C25" s="267" t="s">
        <v>658</v>
      </c>
      <c r="D25" s="189"/>
      <c r="E25" s="255"/>
      <c r="G25" s="302"/>
      <c r="I25" s="302"/>
    </row>
    <row r="26" spans="3:9" s="267" customFormat="1" ht="15.75">
      <c r="C26" s="267" t="s">
        <v>659</v>
      </c>
      <c r="D26" s="189">
        <v>-16135</v>
      </c>
      <c r="E26" s="255"/>
      <c r="G26" s="302"/>
      <c r="I26" s="302"/>
    </row>
    <row r="27" spans="2:9" s="267" customFormat="1" ht="15.75">
      <c r="B27" s="291" t="s">
        <v>81</v>
      </c>
      <c r="C27" s="267" t="s">
        <v>660</v>
      </c>
      <c r="D27" s="189">
        <v>0</v>
      </c>
      <c r="E27" s="255"/>
      <c r="G27" s="302"/>
      <c r="I27" s="302"/>
    </row>
    <row r="28" spans="2:9" s="267" customFormat="1" ht="15.75">
      <c r="B28" s="291" t="s">
        <v>271</v>
      </c>
      <c r="C28" s="267" t="s">
        <v>347</v>
      </c>
      <c r="D28" s="189">
        <v>2975885</v>
      </c>
      <c r="E28" s="255"/>
      <c r="G28" s="302"/>
      <c r="I28" s="302"/>
    </row>
    <row r="29" spans="2:9" s="385" customFormat="1" ht="15.75">
      <c r="B29" s="386"/>
      <c r="C29" s="386"/>
      <c r="D29" s="170"/>
      <c r="E29" s="255"/>
      <c r="G29" s="302"/>
      <c r="I29" s="302"/>
    </row>
    <row r="30" spans="2:7" s="274" customFormat="1" ht="16.5">
      <c r="B30" s="348" t="s">
        <v>27</v>
      </c>
      <c r="C30" s="348" t="s">
        <v>661</v>
      </c>
      <c r="D30" s="190">
        <f>D22+D23</f>
        <v>7818458</v>
      </c>
      <c r="E30" s="255"/>
      <c r="G30" s="302"/>
    </row>
    <row r="31" ht="15.75">
      <c r="G31" s="302"/>
    </row>
    <row r="32" spans="2:4" ht="33.75" customHeight="1">
      <c r="B32" s="431" t="s">
        <v>353</v>
      </c>
      <c r="C32" s="431"/>
      <c r="D32" s="431"/>
    </row>
    <row r="34" ht="12.75">
      <c r="B34" s="387" t="s">
        <v>662</v>
      </c>
    </row>
    <row r="79" spans="1:4" ht="15.75">
      <c r="A79" s="434" t="s">
        <v>554</v>
      </c>
      <c r="B79" s="434"/>
      <c r="C79" s="434"/>
      <c r="D79" s="434"/>
    </row>
    <row r="88" spans="1:4" ht="12.75">
      <c r="A88" s="388"/>
      <c r="B88" s="388"/>
      <c r="C88" s="388"/>
      <c r="D88" s="388"/>
    </row>
  </sheetData>
  <sheetProtection/>
  <mergeCells count="2">
    <mergeCell ref="A79:D79"/>
    <mergeCell ref="B32:D32"/>
  </mergeCells>
  <printOptions/>
  <pageMargins left="0.5905511811023623" right="0.3937007874015748" top="0.8267716535433072" bottom="0.5905511811023623" header="0.5118110236220472" footer="0.35433070866141736"/>
  <pageSetup fitToHeight="1" fitToWidth="1" horizontalDpi="600" verticalDpi="600" orientation="portrait" paperSize="9" scale="56" r:id="rId1"/>
  <headerFooter alignWithMargins="0">
    <oddFooter>&amp;C&amp;"DINPro-Medium,Regular"&amp;12 12</oddFooter>
  </headerFooter>
</worksheet>
</file>

<file path=xl/worksheets/sheet11.xml><?xml version="1.0" encoding="utf-8"?>
<worksheet xmlns="http://schemas.openxmlformats.org/spreadsheetml/2006/main" xmlns:r="http://schemas.openxmlformats.org/officeDocument/2006/relationships">
  <sheetPr>
    <tabColor theme="0" tint="-0.24997000396251678"/>
  </sheetPr>
  <dimension ref="A1:U44"/>
  <sheetViews>
    <sheetView view="pageBreakPreview" zoomScale="70" zoomScaleNormal="60" zoomScaleSheetLayoutView="70" zoomScalePageLayoutView="0" workbookViewId="0" topLeftCell="A1">
      <pane xSplit="3" ySplit="9" topLeftCell="D10" activePane="bottomRight" state="frozen"/>
      <selection pane="topLeft" activeCell="E62" sqref="E62"/>
      <selection pane="topRight" activeCell="E62" sqref="E62"/>
      <selection pane="bottomLeft" activeCell="E62" sqref="E62"/>
      <selection pane="bottomRight" activeCell="I34" sqref="I34"/>
    </sheetView>
  </sheetViews>
  <sheetFormatPr defaultColWidth="9.140625" defaultRowHeight="19.5" customHeight="1"/>
  <cols>
    <col min="1" max="1" width="1.8515625" style="16" customWidth="1"/>
    <col min="2" max="2" width="8.140625" style="119" customWidth="1"/>
    <col min="3" max="3" width="57.140625" style="16" customWidth="1"/>
    <col min="4" max="4" width="12.8515625" style="16" customWidth="1"/>
    <col min="5" max="10" width="16.7109375" style="16" customWidth="1"/>
    <col min="11" max="11" width="37.00390625" style="16" customWidth="1"/>
    <col min="12" max="12" width="16.7109375" style="16" customWidth="1"/>
    <col min="13" max="13" width="24.57421875" style="16" customWidth="1"/>
    <col min="14" max="14" width="37.00390625" style="16" customWidth="1"/>
    <col min="15" max="18" width="17.00390625" style="16" customWidth="1"/>
    <col min="19" max="19" width="0.9921875" style="16" customWidth="1"/>
    <col min="20" max="20" width="9.140625" style="16" customWidth="1"/>
    <col min="21" max="21" width="12.421875" style="16" bestFit="1" customWidth="1"/>
    <col min="22" max="16384" width="9.140625" style="16" customWidth="1"/>
  </cols>
  <sheetData>
    <row r="1" spans="2:9" s="121" customFormat="1" ht="24" customHeight="1">
      <c r="B1" s="119"/>
      <c r="C1" s="389" t="s">
        <v>0</v>
      </c>
      <c r="D1" s="120"/>
      <c r="E1" s="120"/>
      <c r="F1" s="120"/>
      <c r="G1" s="120"/>
      <c r="H1" s="120"/>
      <c r="I1" s="120"/>
    </row>
    <row r="2" spans="2:12" s="121" customFormat="1" ht="19.5" customHeight="1">
      <c r="B2" s="119"/>
      <c r="C2" s="389" t="s">
        <v>777</v>
      </c>
      <c r="D2" s="122"/>
      <c r="E2" s="122"/>
      <c r="F2" s="122"/>
      <c r="G2" s="122"/>
      <c r="H2" s="122"/>
      <c r="I2" s="122"/>
      <c r="J2" s="123"/>
      <c r="K2" s="123"/>
      <c r="L2" s="123"/>
    </row>
    <row r="3" spans="2:9" s="57" customFormat="1" ht="15" customHeight="1">
      <c r="B3" s="124"/>
      <c r="C3" s="125" t="s">
        <v>666</v>
      </c>
      <c r="D3" s="125"/>
      <c r="E3" s="125"/>
      <c r="F3" s="126"/>
      <c r="G3" s="126"/>
      <c r="H3" s="126"/>
      <c r="I3" s="126"/>
    </row>
    <row r="4" spans="2:14" s="21" customFormat="1" ht="39" customHeight="1">
      <c r="B4" s="127"/>
      <c r="I4" s="435" t="s">
        <v>667</v>
      </c>
      <c r="J4" s="435"/>
      <c r="K4" s="435"/>
      <c r="L4" s="435" t="s">
        <v>668</v>
      </c>
      <c r="M4" s="435"/>
      <c r="N4" s="435"/>
    </row>
    <row r="5" spans="2:18" s="129" customFormat="1" ht="189">
      <c r="B5" s="128"/>
      <c r="D5" s="130" t="s">
        <v>670</v>
      </c>
      <c r="E5" s="130" t="s">
        <v>671</v>
      </c>
      <c r="F5" s="130" t="s">
        <v>669</v>
      </c>
      <c r="G5" s="130" t="s">
        <v>430</v>
      </c>
      <c r="H5" s="130" t="s">
        <v>431</v>
      </c>
      <c r="I5" s="130" t="s">
        <v>672</v>
      </c>
      <c r="J5" s="130" t="s">
        <v>673</v>
      </c>
      <c r="K5" s="130" t="s">
        <v>674</v>
      </c>
      <c r="L5" s="130" t="s">
        <v>636</v>
      </c>
      <c r="M5" s="130" t="s">
        <v>675</v>
      </c>
      <c r="N5" s="130" t="s">
        <v>676</v>
      </c>
      <c r="O5" s="130" t="s">
        <v>434</v>
      </c>
      <c r="P5" s="130" t="s">
        <v>677</v>
      </c>
      <c r="Q5" s="130" t="s">
        <v>678</v>
      </c>
      <c r="R5" s="130" t="s">
        <v>679</v>
      </c>
    </row>
    <row r="6" spans="2:18" s="21" customFormat="1" ht="9" customHeight="1">
      <c r="B6" s="131"/>
      <c r="C6" s="132"/>
      <c r="D6" s="133"/>
      <c r="E6" s="134"/>
      <c r="F6" s="134"/>
      <c r="G6" s="134"/>
      <c r="H6" s="134"/>
      <c r="I6" s="134"/>
      <c r="J6" s="134"/>
      <c r="K6" s="134"/>
      <c r="L6" s="134"/>
      <c r="M6" s="134"/>
      <c r="N6" s="134"/>
      <c r="O6" s="134"/>
      <c r="P6" s="134"/>
      <c r="Q6" s="134"/>
      <c r="R6" s="134"/>
    </row>
    <row r="7" spans="2:4" s="21" customFormat="1" ht="9" customHeight="1">
      <c r="B7" s="124"/>
      <c r="C7" s="135"/>
      <c r="D7" s="135"/>
    </row>
    <row r="8" spans="2:21" s="21" customFormat="1" ht="16.5">
      <c r="B8" s="178"/>
      <c r="C8" s="136" t="s">
        <v>292</v>
      </c>
      <c r="D8" s="135"/>
      <c r="E8" s="209"/>
      <c r="F8" s="209"/>
      <c r="G8" s="209"/>
      <c r="H8" s="209"/>
      <c r="I8" s="209"/>
      <c r="J8" s="209"/>
      <c r="K8" s="209"/>
      <c r="L8" s="209"/>
      <c r="M8" s="209"/>
      <c r="N8" s="209"/>
      <c r="O8" s="209"/>
      <c r="P8" s="209"/>
      <c r="Q8" s="209"/>
      <c r="R8" s="200"/>
      <c r="U8" s="17"/>
    </row>
    <row r="9" spans="2:21" s="21" customFormat="1" ht="16.5">
      <c r="B9" s="178"/>
      <c r="C9" s="136" t="s">
        <v>767</v>
      </c>
      <c r="D9" s="135"/>
      <c r="E9" s="209"/>
      <c r="F9" s="209"/>
      <c r="G9" s="209"/>
      <c r="H9" s="209"/>
      <c r="I9" s="209"/>
      <c r="J9" s="209"/>
      <c r="K9" s="209"/>
      <c r="L9" s="209"/>
      <c r="M9" s="209"/>
      <c r="N9" s="209"/>
      <c r="O9" s="209"/>
      <c r="P9" s="209"/>
      <c r="Q9" s="209"/>
      <c r="R9" s="200"/>
      <c r="U9" s="17"/>
    </row>
    <row r="10" spans="2:18" s="17" customFormat="1" ht="16.5">
      <c r="B10" s="124"/>
      <c r="C10" s="49"/>
      <c r="D10" s="50"/>
      <c r="E10" s="177"/>
      <c r="F10" s="177"/>
      <c r="G10" s="177"/>
      <c r="H10" s="177"/>
      <c r="I10" s="177"/>
      <c r="J10" s="177"/>
      <c r="K10" s="177"/>
      <c r="L10" s="177"/>
      <c r="M10" s="177"/>
      <c r="N10" s="177"/>
      <c r="O10" s="177"/>
      <c r="P10" s="177"/>
      <c r="Q10" s="177"/>
      <c r="R10" s="264"/>
    </row>
    <row r="11" spans="2:18" s="17" customFormat="1" ht="16.5">
      <c r="B11" s="124"/>
      <c r="C11" s="49"/>
      <c r="D11" s="50"/>
      <c r="E11" s="177"/>
      <c r="F11" s="177"/>
      <c r="G11" s="177"/>
      <c r="H11" s="177"/>
      <c r="I11" s="177"/>
      <c r="J11" s="177"/>
      <c r="K11" s="177"/>
      <c r="L11" s="177"/>
      <c r="M11" s="177"/>
      <c r="N11" s="177"/>
      <c r="O11" s="177"/>
      <c r="P11" s="177"/>
      <c r="Q11" s="177"/>
      <c r="R11" s="264"/>
    </row>
    <row r="12" spans="2:21" s="56" customFormat="1" ht="16.5">
      <c r="B12" s="137" t="s">
        <v>1</v>
      </c>
      <c r="C12" s="138" t="s">
        <v>680</v>
      </c>
      <c r="D12" s="192"/>
      <c r="E12" s="189">
        <v>4000000</v>
      </c>
      <c r="F12" s="189">
        <v>1700000</v>
      </c>
      <c r="G12" s="189">
        <v>0</v>
      </c>
      <c r="H12" s="189">
        <v>1405892</v>
      </c>
      <c r="I12" s="189">
        <v>2348962</v>
      </c>
      <c r="J12" s="189">
        <v>-114043</v>
      </c>
      <c r="K12" s="189">
        <v>1948323</v>
      </c>
      <c r="L12" s="189">
        <v>0</v>
      </c>
      <c r="M12" s="189">
        <v>-777134</v>
      </c>
      <c r="N12" s="189">
        <v>83374</v>
      </c>
      <c r="O12" s="189">
        <v>23790063</v>
      </c>
      <c r="P12" s="189">
        <v>0</v>
      </c>
      <c r="Q12" s="189">
        <v>6039069</v>
      </c>
      <c r="R12" s="193">
        <f>SUM(E12:Q12)</f>
        <v>40424506</v>
      </c>
      <c r="U12" s="17"/>
    </row>
    <row r="13" spans="2:21" s="21" customFormat="1" ht="33">
      <c r="B13" s="179" t="s">
        <v>5</v>
      </c>
      <c r="C13" s="180" t="s">
        <v>681</v>
      </c>
      <c r="D13" s="211"/>
      <c r="E13" s="189">
        <f>SUM(E14:E15)</f>
        <v>0</v>
      </c>
      <c r="F13" s="189">
        <f aca="true" t="shared" si="0" ref="F13:Q13">SUM(F14:F15)</f>
        <v>0</v>
      </c>
      <c r="G13" s="189">
        <f t="shared" si="0"/>
        <v>0</v>
      </c>
      <c r="H13" s="189">
        <f t="shared" si="0"/>
        <v>580406</v>
      </c>
      <c r="I13" s="189">
        <f t="shared" si="0"/>
        <v>0</v>
      </c>
      <c r="J13" s="189">
        <f t="shared" si="0"/>
        <v>0</v>
      </c>
      <c r="K13" s="189">
        <f t="shared" si="0"/>
        <v>-58324</v>
      </c>
      <c r="L13" s="189">
        <f t="shared" si="0"/>
        <v>0</v>
      </c>
      <c r="M13" s="189">
        <f t="shared" si="0"/>
        <v>110969</v>
      </c>
      <c r="N13" s="189">
        <f t="shared" si="0"/>
        <v>0</v>
      </c>
      <c r="O13" s="189">
        <f t="shared" si="0"/>
        <v>0</v>
      </c>
      <c r="P13" s="189">
        <f t="shared" si="0"/>
        <v>0</v>
      </c>
      <c r="Q13" s="189">
        <f t="shared" si="0"/>
        <v>0</v>
      </c>
      <c r="R13" s="193">
        <f aca="true" t="shared" si="1" ref="R13:R27">SUM(E13:Q13)</f>
        <v>633051</v>
      </c>
      <c r="U13" s="17"/>
    </row>
    <row r="14" spans="2:21" s="56" customFormat="1" ht="15.75">
      <c r="B14" s="265" t="s">
        <v>6</v>
      </c>
      <c r="C14" s="60" t="s">
        <v>682</v>
      </c>
      <c r="D14" s="192"/>
      <c r="E14" s="189">
        <v>0</v>
      </c>
      <c r="F14" s="189">
        <v>0</v>
      </c>
      <c r="G14" s="189">
        <v>0</v>
      </c>
      <c r="H14" s="189">
        <v>0</v>
      </c>
      <c r="I14" s="189">
        <v>0</v>
      </c>
      <c r="J14" s="189">
        <v>0</v>
      </c>
      <c r="K14" s="189">
        <v>0</v>
      </c>
      <c r="L14" s="189">
        <v>0</v>
      </c>
      <c r="M14" s="189">
        <v>0</v>
      </c>
      <c r="N14" s="189">
        <v>0</v>
      </c>
      <c r="O14" s="189">
        <v>0</v>
      </c>
      <c r="P14" s="189">
        <v>0</v>
      </c>
      <c r="Q14" s="189">
        <v>0</v>
      </c>
      <c r="R14" s="193">
        <f t="shared" si="1"/>
        <v>0</v>
      </c>
      <c r="U14" s="17"/>
    </row>
    <row r="15" spans="2:21" s="56" customFormat="1" ht="18" customHeight="1">
      <c r="B15" s="265" t="s">
        <v>10</v>
      </c>
      <c r="C15" s="60" t="s">
        <v>683</v>
      </c>
      <c r="D15" s="232"/>
      <c r="E15" s="189">
        <v>0</v>
      </c>
      <c r="F15" s="189">
        <v>0</v>
      </c>
      <c r="G15" s="189">
        <v>0</v>
      </c>
      <c r="H15" s="189">
        <v>580406</v>
      </c>
      <c r="I15" s="189">
        <v>0</v>
      </c>
      <c r="J15" s="189">
        <v>0</v>
      </c>
      <c r="K15" s="189">
        <v>-58324</v>
      </c>
      <c r="L15" s="189">
        <v>0</v>
      </c>
      <c r="M15" s="189">
        <v>110969</v>
      </c>
      <c r="N15" s="64">
        <v>0</v>
      </c>
      <c r="O15" s="189">
        <v>0</v>
      </c>
      <c r="P15" s="189">
        <v>0</v>
      </c>
      <c r="Q15" s="189">
        <v>0</v>
      </c>
      <c r="R15" s="193">
        <f t="shared" si="1"/>
        <v>633051</v>
      </c>
      <c r="U15" s="17"/>
    </row>
    <row r="16" spans="2:21" s="56" customFormat="1" ht="16.5">
      <c r="B16" s="137" t="s">
        <v>12</v>
      </c>
      <c r="C16" s="138" t="s">
        <v>684</v>
      </c>
      <c r="D16" s="232"/>
      <c r="E16" s="189">
        <f>+E12+E13</f>
        <v>4000000</v>
      </c>
      <c r="F16" s="189">
        <f aca="true" t="shared" si="2" ref="F16:Q16">+F12+F13</f>
        <v>1700000</v>
      </c>
      <c r="G16" s="189">
        <f t="shared" si="2"/>
        <v>0</v>
      </c>
      <c r="H16" s="189">
        <f t="shared" si="2"/>
        <v>1986298</v>
      </c>
      <c r="I16" s="189">
        <f t="shared" si="2"/>
        <v>2348962</v>
      </c>
      <c r="J16" s="189">
        <f t="shared" si="2"/>
        <v>-114043</v>
      </c>
      <c r="K16" s="189">
        <f t="shared" si="2"/>
        <v>1889999</v>
      </c>
      <c r="L16" s="189">
        <f t="shared" si="2"/>
        <v>0</v>
      </c>
      <c r="M16" s="189">
        <f t="shared" si="2"/>
        <v>-666165</v>
      </c>
      <c r="N16" s="189">
        <f t="shared" si="2"/>
        <v>83374</v>
      </c>
      <c r="O16" s="189">
        <f t="shared" si="2"/>
        <v>23790063</v>
      </c>
      <c r="P16" s="189">
        <f t="shared" si="2"/>
        <v>0</v>
      </c>
      <c r="Q16" s="189">
        <f t="shared" si="2"/>
        <v>6039069</v>
      </c>
      <c r="R16" s="193">
        <f t="shared" si="1"/>
        <v>41057557</v>
      </c>
      <c r="U16" s="17"/>
    </row>
    <row r="17" spans="2:21" s="56" customFormat="1" ht="15.75">
      <c r="B17" s="265" t="s">
        <v>13</v>
      </c>
      <c r="C17" s="60" t="s">
        <v>685</v>
      </c>
      <c r="D17" s="192"/>
      <c r="E17" s="189">
        <v>0</v>
      </c>
      <c r="F17" s="189">
        <v>0</v>
      </c>
      <c r="G17" s="189">
        <v>0</v>
      </c>
      <c r="H17" s="189">
        <v>0</v>
      </c>
      <c r="I17" s="189">
        <v>-136822</v>
      </c>
      <c r="J17" s="189">
        <v>-235</v>
      </c>
      <c r="K17" s="189">
        <v>420029</v>
      </c>
      <c r="L17" s="189">
        <v>0</v>
      </c>
      <c r="M17" s="189">
        <v>-1802029</v>
      </c>
      <c r="N17" s="189">
        <v>638177</v>
      </c>
      <c r="O17" s="189">
        <v>0</v>
      </c>
      <c r="P17" s="189">
        <v>0</v>
      </c>
      <c r="Q17" s="189">
        <v>3311609</v>
      </c>
      <c r="R17" s="193">
        <f t="shared" si="1"/>
        <v>2430729</v>
      </c>
      <c r="U17" s="17"/>
    </row>
    <row r="18" spans="2:21" s="56" customFormat="1" ht="15.75">
      <c r="B18" s="265" t="s">
        <v>16</v>
      </c>
      <c r="C18" s="60" t="s">
        <v>686</v>
      </c>
      <c r="D18" s="192"/>
      <c r="E18" s="189">
        <v>0</v>
      </c>
      <c r="F18" s="189">
        <v>0</v>
      </c>
      <c r="G18" s="189">
        <v>0</v>
      </c>
      <c r="H18" s="189">
        <v>0</v>
      </c>
      <c r="I18" s="189">
        <v>0</v>
      </c>
      <c r="J18" s="189">
        <v>0</v>
      </c>
      <c r="K18" s="189">
        <v>0</v>
      </c>
      <c r="L18" s="189">
        <v>0</v>
      </c>
      <c r="M18" s="189">
        <v>0</v>
      </c>
      <c r="N18" s="189">
        <v>0</v>
      </c>
      <c r="O18" s="189">
        <v>0</v>
      </c>
      <c r="P18" s="189">
        <v>0</v>
      </c>
      <c r="Q18" s="189">
        <v>0</v>
      </c>
      <c r="R18" s="193">
        <f t="shared" si="1"/>
        <v>0</v>
      </c>
      <c r="U18" s="17"/>
    </row>
    <row r="19" spans="2:21" s="56" customFormat="1" ht="15.75">
      <c r="B19" s="265" t="s">
        <v>19</v>
      </c>
      <c r="C19" s="60" t="s">
        <v>687</v>
      </c>
      <c r="D19" s="192"/>
      <c r="E19" s="189">
        <v>0</v>
      </c>
      <c r="F19" s="189">
        <v>0</v>
      </c>
      <c r="G19" s="189">
        <v>0</v>
      </c>
      <c r="H19" s="189">
        <v>0</v>
      </c>
      <c r="I19" s="189">
        <v>0</v>
      </c>
      <c r="J19" s="189">
        <v>0</v>
      </c>
      <c r="K19" s="189">
        <v>0</v>
      </c>
      <c r="L19" s="189">
        <v>0</v>
      </c>
      <c r="M19" s="189">
        <v>0</v>
      </c>
      <c r="N19" s="189">
        <v>0</v>
      </c>
      <c r="O19" s="189">
        <v>0</v>
      </c>
      <c r="P19" s="189">
        <v>0</v>
      </c>
      <c r="Q19" s="189">
        <v>0</v>
      </c>
      <c r="R19" s="193">
        <f t="shared" si="1"/>
        <v>0</v>
      </c>
      <c r="U19" s="17"/>
    </row>
    <row r="20" spans="2:21" s="56" customFormat="1" ht="31.5">
      <c r="B20" s="265" t="s">
        <v>22</v>
      </c>
      <c r="C20" s="60" t="s">
        <v>688</v>
      </c>
      <c r="D20" s="192"/>
      <c r="E20" s="189">
        <v>0</v>
      </c>
      <c r="F20" s="189">
        <v>0</v>
      </c>
      <c r="G20" s="189">
        <v>0</v>
      </c>
      <c r="H20" s="189">
        <v>0</v>
      </c>
      <c r="I20" s="189">
        <v>0</v>
      </c>
      <c r="J20" s="189">
        <v>0</v>
      </c>
      <c r="K20" s="189">
        <v>0</v>
      </c>
      <c r="L20" s="189">
        <v>0</v>
      </c>
      <c r="M20" s="189">
        <v>0</v>
      </c>
      <c r="N20" s="189">
        <v>0</v>
      </c>
      <c r="O20" s="189">
        <v>0</v>
      </c>
      <c r="P20" s="189">
        <v>0</v>
      </c>
      <c r="Q20" s="189">
        <v>0</v>
      </c>
      <c r="R20" s="193">
        <f t="shared" si="1"/>
        <v>0</v>
      </c>
      <c r="U20" s="17"/>
    </row>
    <row r="21" spans="2:21" s="56" customFormat="1" ht="31.5">
      <c r="B21" s="265" t="s">
        <v>23</v>
      </c>
      <c r="C21" s="60" t="s">
        <v>689</v>
      </c>
      <c r="D21" s="192"/>
      <c r="E21" s="189">
        <v>0</v>
      </c>
      <c r="F21" s="189">
        <v>0</v>
      </c>
      <c r="G21" s="189">
        <v>0</v>
      </c>
      <c r="H21" s="189">
        <v>0</v>
      </c>
      <c r="I21" s="189">
        <v>0</v>
      </c>
      <c r="J21" s="189">
        <v>0</v>
      </c>
      <c r="K21" s="189">
        <v>0</v>
      </c>
      <c r="L21" s="189">
        <v>0</v>
      </c>
      <c r="M21" s="189">
        <v>0</v>
      </c>
      <c r="N21" s="189">
        <v>0</v>
      </c>
      <c r="O21" s="189">
        <v>0</v>
      </c>
      <c r="P21" s="189">
        <v>0</v>
      </c>
      <c r="Q21" s="189">
        <v>0</v>
      </c>
      <c r="R21" s="193">
        <f t="shared" si="1"/>
        <v>0</v>
      </c>
      <c r="U21" s="17"/>
    </row>
    <row r="22" spans="2:21" s="56" customFormat="1" ht="15.75">
      <c r="B22" s="265" t="s">
        <v>24</v>
      </c>
      <c r="C22" s="60" t="s">
        <v>690</v>
      </c>
      <c r="D22" s="192"/>
      <c r="E22" s="189">
        <v>0</v>
      </c>
      <c r="F22" s="189">
        <v>0</v>
      </c>
      <c r="G22" s="189">
        <v>0</v>
      </c>
      <c r="H22" s="189">
        <v>0</v>
      </c>
      <c r="I22" s="189">
        <v>0</v>
      </c>
      <c r="J22" s="189">
        <v>0</v>
      </c>
      <c r="K22" s="189">
        <v>0</v>
      </c>
      <c r="L22" s="189">
        <v>0</v>
      </c>
      <c r="M22" s="189">
        <v>0</v>
      </c>
      <c r="N22" s="189">
        <v>0</v>
      </c>
      <c r="O22" s="189">
        <v>0</v>
      </c>
      <c r="P22" s="189">
        <v>0</v>
      </c>
      <c r="Q22" s="189">
        <v>0</v>
      </c>
      <c r="R22" s="193">
        <f t="shared" si="1"/>
        <v>0</v>
      </c>
      <c r="U22" s="17"/>
    </row>
    <row r="23" spans="2:21" s="56" customFormat="1" ht="15.75">
      <c r="B23" s="265" t="s">
        <v>25</v>
      </c>
      <c r="C23" s="60" t="s">
        <v>691</v>
      </c>
      <c r="D23" s="192"/>
      <c r="E23" s="189">
        <v>0</v>
      </c>
      <c r="F23" s="189">
        <v>0</v>
      </c>
      <c r="G23" s="189">
        <v>0</v>
      </c>
      <c r="H23" s="189">
        <v>0</v>
      </c>
      <c r="I23" s="189">
        <v>-4607</v>
      </c>
      <c r="J23" s="189">
        <v>0</v>
      </c>
      <c r="K23" s="189">
        <v>0</v>
      </c>
      <c r="L23" s="189">
        <v>0</v>
      </c>
      <c r="M23" s="189">
        <v>0</v>
      </c>
      <c r="N23" s="189">
        <v>0</v>
      </c>
      <c r="O23" s="189">
        <v>4607</v>
      </c>
      <c r="P23" s="189">
        <v>0</v>
      </c>
      <c r="Q23" s="189">
        <v>0</v>
      </c>
      <c r="R23" s="193">
        <f t="shared" si="1"/>
        <v>0</v>
      </c>
      <c r="U23" s="17"/>
    </row>
    <row r="24" spans="2:21" s="56" customFormat="1" ht="15.75">
      <c r="B24" s="265" t="s">
        <v>26</v>
      </c>
      <c r="C24" s="60" t="s">
        <v>692</v>
      </c>
      <c r="D24" s="192"/>
      <c r="E24" s="189">
        <f aca="true" t="shared" si="3" ref="E24:Q24">+SUM(E25:E27)</f>
        <v>0</v>
      </c>
      <c r="F24" s="189">
        <f t="shared" si="3"/>
        <v>0</v>
      </c>
      <c r="G24" s="189">
        <f t="shared" si="3"/>
        <v>0</v>
      </c>
      <c r="H24" s="189">
        <f t="shared" si="3"/>
        <v>0</v>
      </c>
      <c r="I24" s="189">
        <f t="shared" si="3"/>
        <v>0</v>
      </c>
      <c r="J24" s="189">
        <f t="shared" si="3"/>
        <v>0</v>
      </c>
      <c r="K24" s="189">
        <f t="shared" si="3"/>
        <v>0</v>
      </c>
      <c r="L24" s="189">
        <f t="shared" si="3"/>
        <v>0</v>
      </c>
      <c r="M24" s="189">
        <f t="shared" si="3"/>
        <v>0</v>
      </c>
      <c r="N24" s="189">
        <f t="shared" si="3"/>
        <v>0</v>
      </c>
      <c r="O24" s="189">
        <f t="shared" si="3"/>
        <v>4439069</v>
      </c>
      <c r="P24" s="189">
        <v>0</v>
      </c>
      <c r="Q24" s="189">
        <f t="shared" si="3"/>
        <v>-6039069</v>
      </c>
      <c r="R24" s="193">
        <f t="shared" si="1"/>
        <v>-1600000</v>
      </c>
      <c r="U24" s="17"/>
    </row>
    <row r="25" spans="2:21" s="56" customFormat="1" ht="15.75">
      <c r="B25" s="265" t="s">
        <v>79</v>
      </c>
      <c r="C25" s="60" t="s">
        <v>693</v>
      </c>
      <c r="D25" s="192"/>
      <c r="E25" s="189">
        <v>0</v>
      </c>
      <c r="F25" s="189">
        <v>0</v>
      </c>
      <c r="G25" s="189">
        <v>0</v>
      </c>
      <c r="H25" s="189">
        <v>0</v>
      </c>
      <c r="I25" s="189">
        <v>0</v>
      </c>
      <c r="J25" s="189">
        <v>0</v>
      </c>
      <c r="K25" s="189">
        <v>0</v>
      </c>
      <c r="L25" s="189">
        <v>0</v>
      </c>
      <c r="M25" s="189">
        <v>0</v>
      </c>
      <c r="N25" s="189">
        <v>0</v>
      </c>
      <c r="O25" s="189">
        <v>0</v>
      </c>
      <c r="P25" s="189">
        <v>0</v>
      </c>
      <c r="Q25" s="189">
        <v>-1600000</v>
      </c>
      <c r="R25" s="193">
        <f t="shared" si="1"/>
        <v>-1600000</v>
      </c>
      <c r="U25" s="17"/>
    </row>
    <row r="26" spans="2:21" s="56" customFormat="1" ht="15.75">
      <c r="B26" s="265" t="s">
        <v>80</v>
      </c>
      <c r="C26" s="60" t="s">
        <v>694</v>
      </c>
      <c r="D26" s="210"/>
      <c r="E26" s="189">
        <v>0</v>
      </c>
      <c r="F26" s="189">
        <v>0</v>
      </c>
      <c r="G26" s="189">
        <v>0</v>
      </c>
      <c r="H26" s="189">
        <v>0</v>
      </c>
      <c r="I26" s="189">
        <v>0</v>
      </c>
      <c r="J26" s="189">
        <v>0</v>
      </c>
      <c r="K26" s="189">
        <v>0</v>
      </c>
      <c r="L26" s="189">
        <v>0</v>
      </c>
      <c r="M26" s="189">
        <v>0</v>
      </c>
      <c r="N26" s="189">
        <v>0</v>
      </c>
      <c r="O26" s="189">
        <v>4439069</v>
      </c>
      <c r="P26" s="189">
        <v>0</v>
      </c>
      <c r="Q26" s="189">
        <v>-4439069</v>
      </c>
      <c r="R26" s="193">
        <f t="shared" si="1"/>
        <v>0</v>
      </c>
      <c r="U26" s="17"/>
    </row>
    <row r="27" spans="2:21" s="56" customFormat="1" ht="15.75">
      <c r="B27" s="265" t="s">
        <v>81</v>
      </c>
      <c r="C27" s="60" t="s">
        <v>347</v>
      </c>
      <c r="D27" s="192"/>
      <c r="E27" s="189">
        <v>0</v>
      </c>
      <c r="F27" s="189">
        <v>0</v>
      </c>
      <c r="G27" s="189">
        <v>0</v>
      </c>
      <c r="H27" s="189">
        <v>0</v>
      </c>
      <c r="I27" s="189">
        <v>0</v>
      </c>
      <c r="J27" s="189">
        <v>0</v>
      </c>
      <c r="K27" s="189">
        <v>0</v>
      </c>
      <c r="L27" s="189">
        <v>0</v>
      </c>
      <c r="M27" s="189">
        <v>0</v>
      </c>
      <c r="N27" s="189">
        <v>0</v>
      </c>
      <c r="O27" s="189">
        <v>0</v>
      </c>
      <c r="P27" s="189">
        <v>0</v>
      </c>
      <c r="Q27" s="189">
        <v>0</v>
      </c>
      <c r="R27" s="193">
        <f t="shared" si="1"/>
        <v>0</v>
      </c>
      <c r="U27" s="17"/>
    </row>
    <row r="28" spans="2:18" s="17" customFormat="1" ht="16.5">
      <c r="B28" s="124"/>
      <c r="C28" s="51"/>
      <c r="D28" s="202"/>
      <c r="E28" s="170"/>
      <c r="F28" s="170"/>
      <c r="G28" s="170"/>
      <c r="H28" s="170"/>
      <c r="I28" s="170"/>
      <c r="J28" s="170"/>
      <c r="K28" s="170"/>
      <c r="L28" s="170"/>
      <c r="M28" s="170"/>
      <c r="N28" s="170"/>
      <c r="O28" s="170"/>
      <c r="P28" s="170"/>
      <c r="Q28" s="170"/>
      <c r="R28" s="196"/>
    </row>
    <row r="29" spans="2:18" s="17" customFormat="1" ht="16.5">
      <c r="B29" s="137"/>
      <c r="C29" s="71"/>
      <c r="D29" s="202"/>
      <c r="E29" s="170"/>
      <c r="F29" s="170"/>
      <c r="G29" s="170"/>
      <c r="H29" s="170"/>
      <c r="I29" s="170"/>
      <c r="J29" s="170"/>
      <c r="K29" s="170"/>
      <c r="L29" s="170"/>
      <c r="M29" s="170"/>
      <c r="N29" s="170"/>
      <c r="O29" s="170"/>
      <c r="P29" s="170"/>
      <c r="Q29" s="170"/>
      <c r="R29" s="196"/>
    </row>
    <row r="30" spans="2:21" s="107" customFormat="1" ht="33">
      <c r="B30" s="139"/>
      <c r="C30" s="140" t="s">
        <v>695</v>
      </c>
      <c r="D30" s="203"/>
      <c r="E30" s="190">
        <f>SUM(E16:E24)</f>
        <v>4000000</v>
      </c>
      <c r="F30" s="190">
        <f aca="true" t="shared" si="4" ref="F30:R30">SUM(F16:F24)</f>
        <v>1700000</v>
      </c>
      <c r="G30" s="190">
        <f t="shared" si="4"/>
        <v>0</v>
      </c>
      <c r="H30" s="190">
        <f t="shared" si="4"/>
        <v>1986298</v>
      </c>
      <c r="I30" s="190">
        <f t="shared" si="4"/>
        <v>2207533</v>
      </c>
      <c r="J30" s="190">
        <f t="shared" si="4"/>
        <v>-114278</v>
      </c>
      <c r="K30" s="190">
        <f t="shared" si="4"/>
        <v>2310028</v>
      </c>
      <c r="L30" s="190">
        <f t="shared" si="4"/>
        <v>0</v>
      </c>
      <c r="M30" s="190">
        <f t="shared" si="4"/>
        <v>-2468194</v>
      </c>
      <c r="N30" s="190">
        <f t="shared" si="4"/>
        <v>721551</v>
      </c>
      <c r="O30" s="190">
        <f t="shared" si="4"/>
        <v>28233739</v>
      </c>
      <c r="P30" s="190">
        <f t="shared" si="4"/>
        <v>0</v>
      </c>
      <c r="Q30" s="190">
        <f t="shared" si="4"/>
        <v>3311609</v>
      </c>
      <c r="R30" s="204">
        <f t="shared" si="4"/>
        <v>41888286</v>
      </c>
      <c r="U30" s="17"/>
    </row>
    <row r="31" spans="2:18" s="17" customFormat="1" ht="16.5">
      <c r="B31" s="124"/>
      <c r="C31" s="52"/>
      <c r="D31" s="50"/>
      <c r="E31" s="53"/>
      <c r="F31" s="53"/>
      <c r="G31" s="53"/>
      <c r="H31" s="53"/>
      <c r="I31" s="53"/>
      <c r="J31" s="54"/>
      <c r="K31" s="54"/>
      <c r="L31" s="54"/>
      <c r="M31" s="54"/>
      <c r="N31" s="53"/>
      <c r="O31" s="53"/>
      <c r="P31" s="53"/>
      <c r="Q31" s="53"/>
      <c r="R31" s="53"/>
    </row>
    <row r="32" spans="2:18" s="17" customFormat="1" ht="15.75" customHeight="1">
      <c r="B32" s="420" t="s">
        <v>353</v>
      </c>
      <c r="C32" s="420"/>
      <c r="D32" s="420"/>
      <c r="E32" s="53"/>
      <c r="F32" s="53"/>
      <c r="G32" s="53"/>
      <c r="H32" s="53"/>
      <c r="I32" s="53"/>
      <c r="J32" s="54"/>
      <c r="K32" s="54"/>
      <c r="L32" s="54"/>
      <c r="M32" s="54"/>
      <c r="N32" s="53"/>
      <c r="O32" s="53"/>
      <c r="P32" s="53"/>
      <c r="Q32" s="53"/>
      <c r="R32" s="53"/>
    </row>
    <row r="33" spans="2:21" s="57" customFormat="1" ht="19.5" customHeight="1">
      <c r="B33" s="56"/>
      <c r="U33" s="17"/>
    </row>
    <row r="34" spans="2:21" s="57" customFormat="1" ht="19.5" customHeight="1">
      <c r="B34" s="56"/>
      <c r="E34" s="205"/>
      <c r="U34" s="17"/>
    </row>
    <row r="35" spans="2:21" s="57" customFormat="1" ht="19.5" customHeight="1">
      <c r="B35" s="56"/>
      <c r="E35" s="205"/>
      <c r="U35" s="17"/>
    </row>
    <row r="36" spans="2:21" s="57" customFormat="1" ht="19.5" customHeight="1">
      <c r="B36" s="56"/>
      <c r="E36" s="205"/>
      <c r="U36" s="17"/>
    </row>
    <row r="37" spans="2:21" s="57" customFormat="1" ht="19.5" customHeight="1">
      <c r="B37" s="56"/>
      <c r="E37" s="205"/>
      <c r="U37" s="17"/>
    </row>
    <row r="38" spans="2:21" s="57" customFormat="1" ht="19.5" customHeight="1">
      <c r="B38" s="56"/>
      <c r="E38" s="205"/>
      <c r="U38" s="17"/>
    </row>
    <row r="39" spans="2:21" s="57" customFormat="1" ht="19.5" customHeight="1">
      <c r="B39" s="56"/>
      <c r="E39" s="205"/>
      <c r="U39" s="17"/>
    </row>
    <row r="40" spans="2:21" s="57" customFormat="1" ht="19.5" customHeight="1">
      <c r="B40" s="56"/>
      <c r="E40" s="205"/>
      <c r="U40" s="17"/>
    </row>
    <row r="41" spans="2:5" s="17" customFormat="1" ht="19.5" customHeight="1">
      <c r="B41" s="127"/>
      <c r="E41" s="205"/>
    </row>
    <row r="42" spans="2:19" s="57" customFormat="1" ht="29.25" customHeight="1">
      <c r="B42" s="436" t="s">
        <v>554</v>
      </c>
      <c r="C42" s="436"/>
      <c r="D42" s="436"/>
      <c r="E42" s="436"/>
      <c r="F42" s="436"/>
      <c r="G42" s="436"/>
      <c r="H42" s="436"/>
      <c r="I42" s="436"/>
      <c r="J42" s="436"/>
      <c r="K42" s="436"/>
      <c r="L42" s="436"/>
      <c r="M42" s="436"/>
      <c r="N42" s="436"/>
      <c r="O42" s="436"/>
      <c r="P42" s="436"/>
      <c r="Q42" s="436"/>
      <c r="S42" s="17"/>
    </row>
    <row r="43" spans="1:18" ht="3" customHeight="1">
      <c r="A43" s="55"/>
      <c r="B43" s="141"/>
      <c r="C43" s="69"/>
      <c r="D43" s="69"/>
      <c r="E43" s="69"/>
      <c r="F43" s="69"/>
      <c r="G43" s="69"/>
      <c r="H43" s="69"/>
      <c r="I43" s="69"/>
      <c r="J43" s="69"/>
      <c r="K43" s="69"/>
      <c r="L43" s="69"/>
      <c r="M43" s="69"/>
      <c r="N43" s="69"/>
      <c r="O43" s="69"/>
      <c r="P43" s="69"/>
      <c r="Q43" s="69"/>
      <c r="R43" s="69"/>
    </row>
    <row r="44" spans="3:18" ht="21.75" customHeight="1">
      <c r="C44" s="17"/>
      <c r="D44" s="17"/>
      <c r="E44" s="17"/>
      <c r="F44" s="17"/>
      <c r="G44" s="17"/>
      <c r="H44" s="17"/>
      <c r="J44" s="17"/>
      <c r="K44" s="17"/>
      <c r="L44" s="17"/>
      <c r="M44" s="17"/>
      <c r="O44" s="17"/>
      <c r="P44" s="17"/>
      <c r="Q44" s="17"/>
      <c r="R44" s="17"/>
    </row>
  </sheetData>
  <sheetProtection/>
  <mergeCells count="3">
    <mergeCell ref="I4:K4"/>
    <mergeCell ref="L4:N4"/>
    <mergeCell ref="B42:Q42"/>
  </mergeCells>
  <printOptions horizontalCentered="1"/>
  <pageMargins left="0.1968503937007874" right="0.2362204724409449" top="0.94" bottom="0.31496062992125984" header="1.13" footer="0.1968503937007874"/>
  <pageSetup horizontalDpi="600" verticalDpi="600" orientation="landscape" paperSize="9" scale="36" r:id="rId1"/>
  <headerFooter alignWithMargins="0">
    <oddFooter xml:space="preserve">&amp;C&amp;"DINPro-Medium,Regular"&amp;15 13&amp;R&amp;"DINPro-Medium,Italic"&amp;12 </oddFooter>
  </headerFooter>
</worksheet>
</file>

<file path=xl/worksheets/sheet12.xml><?xml version="1.0" encoding="utf-8"?>
<worksheet xmlns="http://schemas.openxmlformats.org/spreadsheetml/2006/main" xmlns:r="http://schemas.openxmlformats.org/officeDocument/2006/relationships">
  <dimension ref="A4:W55"/>
  <sheetViews>
    <sheetView view="pageBreakPreview" zoomScale="70" zoomScaleNormal="60" zoomScaleSheetLayoutView="70" zoomScalePageLayoutView="0" workbookViewId="0" topLeftCell="A1">
      <pane xSplit="3" ySplit="9" topLeftCell="D25" activePane="bottomRight" state="frozen"/>
      <selection pane="topLeft" activeCell="E62" sqref="E62"/>
      <selection pane="topRight" activeCell="E62" sqref="E62"/>
      <selection pane="bottomLeft" activeCell="E62" sqref="E62"/>
      <selection pane="bottomRight" activeCell="O25" sqref="O25"/>
    </sheetView>
  </sheetViews>
  <sheetFormatPr defaultColWidth="9.140625" defaultRowHeight="19.5" customHeight="1"/>
  <cols>
    <col min="1" max="1" width="1.8515625" style="16" customWidth="1"/>
    <col min="2" max="2" width="8.140625" style="119" customWidth="1"/>
    <col min="3" max="3" width="75.28125" style="16" customWidth="1"/>
    <col min="4" max="4" width="16.7109375" style="16" customWidth="1"/>
    <col min="5" max="5" width="14.7109375" style="16" customWidth="1"/>
    <col min="6" max="6" width="21.00390625" style="16" bestFit="1" customWidth="1"/>
    <col min="7" max="7" width="14.7109375" style="16" customWidth="1"/>
    <col min="8" max="8" width="17.421875" style="16" customWidth="1"/>
    <col min="9" max="9" width="16.140625" style="16" customWidth="1"/>
    <col min="10" max="14" width="14.7109375" style="16" customWidth="1"/>
    <col min="15" max="16" width="18.8515625" style="16" bestFit="1" customWidth="1"/>
    <col min="17" max="18" width="18.8515625" style="16" customWidth="1"/>
    <col min="19" max="19" width="20.8515625" style="16" customWidth="1"/>
    <col min="20" max="20" width="21.140625" style="16" customWidth="1"/>
    <col min="21" max="21" width="0.9921875" style="16" customWidth="1"/>
    <col min="22" max="22" width="9.140625" style="16" customWidth="1"/>
    <col min="23" max="23" width="12.421875" style="16" bestFit="1" customWidth="1"/>
    <col min="24" max="16384" width="9.140625" style="16" customWidth="1"/>
  </cols>
  <sheetData>
    <row r="3" ht="18.75"/>
    <row r="4" spans="2:10" s="121" customFormat="1" ht="24" customHeight="1">
      <c r="B4" s="119"/>
      <c r="C4" s="389" t="s">
        <v>0</v>
      </c>
      <c r="D4" s="120"/>
      <c r="E4" s="120"/>
      <c r="F4" s="120"/>
      <c r="G4" s="120"/>
      <c r="H4" s="120"/>
      <c r="I4" s="120"/>
      <c r="J4" s="120"/>
    </row>
    <row r="5" spans="2:13" s="121" customFormat="1" ht="19.5" customHeight="1">
      <c r="B5" s="119"/>
      <c r="C5" s="389" t="s">
        <v>778</v>
      </c>
      <c r="D5" s="122"/>
      <c r="E5" s="122"/>
      <c r="F5" s="122"/>
      <c r="G5" s="122"/>
      <c r="H5" s="122"/>
      <c r="I5" s="122"/>
      <c r="J5" s="122"/>
      <c r="K5" s="123"/>
      <c r="L5" s="123"/>
      <c r="M5" s="123"/>
    </row>
    <row r="6" spans="2:10" s="57" customFormat="1" ht="15" customHeight="1">
      <c r="B6" s="124"/>
      <c r="C6" s="125" t="s">
        <v>666</v>
      </c>
      <c r="D6" s="125"/>
      <c r="E6" s="125"/>
      <c r="F6" s="125"/>
      <c r="G6" s="126"/>
      <c r="H6" s="126"/>
      <c r="I6" s="126"/>
      <c r="J6" s="126"/>
    </row>
    <row r="7" s="21" customFormat="1" ht="15.75">
      <c r="B7" s="127"/>
    </row>
    <row r="8" spans="2:20" s="129" customFormat="1" ht="69" customHeight="1">
      <c r="B8" s="128"/>
      <c r="D8" s="130" t="s">
        <v>670</v>
      </c>
      <c r="E8" s="130" t="s">
        <v>671</v>
      </c>
      <c r="F8" s="130" t="s">
        <v>697</v>
      </c>
      <c r="G8" s="130" t="s">
        <v>669</v>
      </c>
      <c r="H8" s="130" t="s">
        <v>430</v>
      </c>
      <c r="I8" s="130" t="s">
        <v>435</v>
      </c>
      <c r="J8" s="130" t="s">
        <v>436</v>
      </c>
      <c r="K8" s="130" t="s">
        <v>437</v>
      </c>
      <c r="L8" s="130" t="s">
        <v>698</v>
      </c>
      <c r="M8" s="130" t="s">
        <v>699</v>
      </c>
      <c r="N8" s="130" t="s">
        <v>700</v>
      </c>
      <c r="O8" s="130" t="s">
        <v>461</v>
      </c>
      <c r="P8" s="130" t="s">
        <v>701</v>
      </c>
      <c r="Q8" s="130" t="s">
        <v>702</v>
      </c>
      <c r="R8" s="130" t="s">
        <v>703</v>
      </c>
      <c r="S8" s="130" t="s">
        <v>704</v>
      </c>
      <c r="T8" s="130" t="s">
        <v>679</v>
      </c>
    </row>
    <row r="9" spans="2:20" s="21" customFormat="1" ht="9" customHeight="1">
      <c r="B9" s="131"/>
      <c r="C9" s="132"/>
      <c r="D9" s="133"/>
      <c r="E9" s="134"/>
      <c r="F9" s="390"/>
      <c r="G9" s="134"/>
      <c r="H9" s="134"/>
      <c r="I9" s="134"/>
      <c r="J9" s="134"/>
      <c r="K9" s="134"/>
      <c r="L9" s="134"/>
      <c r="M9" s="134"/>
      <c r="N9" s="134"/>
      <c r="O9" s="134"/>
      <c r="P9" s="134"/>
      <c r="Q9" s="134"/>
      <c r="R9" s="134"/>
      <c r="S9" s="134"/>
      <c r="T9" s="134"/>
    </row>
    <row r="10" spans="2:4" s="21" customFormat="1" ht="9" customHeight="1">
      <c r="B10" s="124"/>
      <c r="C10" s="135"/>
      <c r="D10" s="135"/>
    </row>
    <row r="11" spans="2:20" s="21" customFormat="1" ht="15.75" customHeight="1">
      <c r="B11" s="124"/>
      <c r="C11" s="136" t="s">
        <v>696</v>
      </c>
      <c r="D11" s="135"/>
      <c r="E11" s="191"/>
      <c r="F11" s="191"/>
      <c r="G11" s="191"/>
      <c r="H11" s="191"/>
      <c r="I11" s="191"/>
      <c r="J11" s="191"/>
      <c r="K11" s="191"/>
      <c r="L11" s="191"/>
      <c r="M11" s="191"/>
      <c r="N11" s="191"/>
      <c r="O11" s="191"/>
      <c r="P11" s="191"/>
      <c r="Q11" s="191"/>
      <c r="R11" s="191"/>
      <c r="S11" s="191"/>
      <c r="T11" s="191"/>
    </row>
    <row r="12" spans="2:20" s="21" customFormat="1" ht="15.75" customHeight="1">
      <c r="B12" s="124"/>
      <c r="C12" s="136" t="s">
        <v>776</v>
      </c>
      <c r="D12" s="135"/>
      <c r="E12" s="191"/>
      <c r="F12" s="191"/>
      <c r="G12" s="191"/>
      <c r="H12" s="191"/>
      <c r="I12" s="191"/>
      <c r="J12" s="191"/>
      <c r="K12" s="191"/>
      <c r="L12" s="191"/>
      <c r="M12" s="191"/>
      <c r="N12" s="191"/>
      <c r="O12" s="191"/>
      <c r="P12" s="191"/>
      <c r="Q12" s="191"/>
      <c r="R12" s="191"/>
      <c r="S12" s="191"/>
      <c r="T12" s="191"/>
    </row>
    <row r="13" spans="2:20" s="21" customFormat="1" ht="9" customHeight="1">
      <c r="B13" s="124"/>
      <c r="C13" s="391"/>
      <c r="D13" s="392"/>
      <c r="E13" s="191"/>
      <c r="F13" s="191"/>
      <c r="G13" s="191"/>
      <c r="H13" s="191"/>
      <c r="I13" s="191"/>
      <c r="J13" s="191"/>
      <c r="K13" s="191"/>
      <c r="L13" s="191"/>
      <c r="M13" s="191"/>
      <c r="N13" s="191"/>
      <c r="O13" s="191"/>
      <c r="P13" s="191"/>
      <c r="Q13" s="191"/>
      <c r="R13" s="191"/>
      <c r="S13" s="191"/>
      <c r="T13" s="191"/>
    </row>
    <row r="14" spans="2:20" s="17" customFormat="1" ht="9" customHeight="1">
      <c r="B14" s="124"/>
      <c r="C14" s="49"/>
      <c r="D14" s="50"/>
      <c r="E14" s="393"/>
      <c r="F14" s="393"/>
      <c r="G14" s="393"/>
      <c r="H14" s="393"/>
      <c r="I14" s="393"/>
      <c r="J14" s="393"/>
      <c r="K14" s="393"/>
      <c r="L14" s="393"/>
      <c r="M14" s="393"/>
      <c r="N14" s="393"/>
      <c r="O14" s="393"/>
      <c r="P14" s="393"/>
      <c r="Q14" s="393"/>
      <c r="R14" s="393"/>
      <c r="S14" s="393"/>
      <c r="T14" s="393"/>
    </row>
    <row r="15" spans="2:23" s="56" customFormat="1" ht="16.5">
      <c r="B15" s="137" t="s">
        <v>1</v>
      </c>
      <c r="C15" s="60" t="s">
        <v>705</v>
      </c>
      <c r="D15" s="192"/>
      <c r="E15" s="189">
        <v>4000000</v>
      </c>
      <c r="F15" s="189">
        <v>1405892</v>
      </c>
      <c r="G15" s="189">
        <v>1700000</v>
      </c>
      <c r="H15" s="189">
        <v>0</v>
      </c>
      <c r="I15" s="189">
        <v>1322027</v>
      </c>
      <c r="J15" s="189">
        <v>0</v>
      </c>
      <c r="K15" s="189">
        <v>18718299</v>
      </c>
      <c r="L15" s="189">
        <v>49517</v>
      </c>
      <c r="M15" s="189">
        <v>4528712</v>
      </c>
      <c r="N15" s="189">
        <v>0</v>
      </c>
      <c r="O15" s="189">
        <v>-1157765</v>
      </c>
      <c r="P15" s="189">
        <v>47106</v>
      </c>
      <c r="Q15" s="189">
        <v>4895</v>
      </c>
      <c r="R15" s="189">
        <v>35899</v>
      </c>
      <c r="S15" s="189">
        <v>0</v>
      </c>
      <c r="T15" s="193">
        <f>SUM(E15:S15)</f>
        <v>30654582</v>
      </c>
      <c r="W15" s="394"/>
    </row>
    <row r="16" spans="2:20" s="56" customFormat="1" ht="31.5">
      <c r="B16" s="137" t="s">
        <v>5</v>
      </c>
      <c r="C16" s="60" t="s">
        <v>681</v>
      </c>
      <c r="D16" s="194"/>
      <c r="E16" s="189">
        <f>SUM(E17:E18)</f>
        <v>0</v>
      </c>
      <c r="F16" s="189">
        <f aca="true" t="shared" si="0" ref="F16:R16">SUM(F17:F18)</f>
        <v>0</v>
      </c>
      <c r="G16" s="189">
        <f t="shared" si="0"/>
        <v>0</v>
      </c>
      <c r="H16" s="189">
        <f t="shared" si="0"/>
        <v>0</v>
      </c>
      <c r="I16" s="189">
        <f t="shared" si="0"/>
        <v>0</v>
      </c>
      <c r="J16" s="189">
        <f t="shared" si="0"/>
        <v>0</v>
      </c>
      <c r="K16" s="189">
        <f t="shared" si="0"/>
        <v>0</v>
      </c>
      <c r="L16" s="189">
        <f t="shared" si="0"/>
        <v>0</v>
      </c>
      <c r="M16" s="189">
        <f t="shared" si="0"/>
        <v>110755</v>
      </c>
      <c r="N16" s="189">
        <f t="shared" si="0"/>
        <v>0</v>
      </c>
      <c r="O16" s="189">
        <f t="shared" si="0"/>
        <v>1782451</v>
      </c>
      <c r="P16" s="189">
        <f t="shared" si="0"/>
        <v>0</v>
      </c>
      <c r="Q16" s="189">
        <f t="shared" si="0"/>
        <v>0</v>
      </c>
      <c r="R16" s="189">
        <f t="shared" si="0"/>
        <v>0</v>
      </c>
      <c r="S16" s="189">
        <f>SUM(S17:S18)</f>
        <v>0</v>
      </c>
      <c r="T16" s="193">
        <f>SUM(E16:S16)</f>
        <v>1893206</v>
      </c>
    </row>
    <row r="17" spans="2:20" s="56" customFormat="1" ht="16.5">
      <c r="B17" s="137" t="s">
        <v>6</v>
      </c>
      <c r="C17" s="60" t="s">
        <v>682</v>
      </c>
      <c r="D17" s="194"/>
      <c r="E17" s="64">
        <v>0</v>
      </c>
      <c r="F17" s="189">
        <v>0</v>
      </c>
      <c r="G17" s="189">
        <v>0</v>
      </c>
      <c r="H17" s="189">
        <v>0</v>
      </c>
      <c r="I17" s="189">
        <v>0</v>
      </c>
      <c r="J17" s="189">
        <v>0</v>
      </c>
      <c r="K17" s="189">
        <v>0</v>
      </c>
      <c r="L17" s="189">
        <v>0</v>
      </c>
      <c r="M17" s="189">
        <v>0</v>
      </c>
      <c r="N17" s="189">
        <v>0</v>
      </c>
      <c r="O17" s="189">
        <v>0</v>
      </c>
      <c r="P17" s="189">
        <v>0</v>
      </c>
      <c r="Q17" s="189">
        <v>0</v>
      </c>
      <c r="R17" s="189">
        <v>0</v>
      </c>
      <c r="S17" s="189">
        <v>0</v>
      </c>
      <c r="T17" s="193">
        <f>SUM(E17:S17)</f>
        <v>0</v>
      </c>
    </row>
    <row r="18" spans="2:20" s="56" customFormat="1" ht="16.5">
      <c r="B18" s="137" t="s">
        <v>10</v>
      </c>
      <c r="C18" s="60" t="s">
        <v>683</v>
      </c>
      <c r="D18" s="194"/>
      <c r="E18" s="64">
        <v>0</v>
      </c>
      <c r="F18" s="189">
        <v>0</v>
      </c>
      <c r="G18" s="189">
        <v>0</v>
      </c>
      <c r="H18" s="189">
        <v>0</v>
      </c>
      <c r="I18" s="189">
        <v>0</v>
      </c>
      <c r="J18" s="189">
        <v>0</v>
      </c>
      <c r="K18" s="189">
        <v>0</v>
      </c>
      <c r="L18" s="189">
        <v>0</v>
      </c>
      <c r="M18" s="189">
        <v>110755</v>
      </c>
      <c r="N18" s="189">
        <v>0</v>
      </c>
      <c r="O18" s="189">
        <v>1782451</v>
      </c>
      <c r="P18" s="189">
        <v>0</v>
      </c>
      <c r="Q18" s="189">
        <v>0</v>
      </c>
      <c r="R18" s="189">
        <v>0</v>
      </c>
      <c r="S18" s="189">
        <v>0</v>
      </c>
      <c r="T18" s="193">
        <f>SUM(E18:S18)</f>
        <v>1893206</v>
      </c>
    </row>
    <row r="19" spans="2:20" s="56" customFormat="1" ht="16.5">
      <c r="B19" s="137" t="s">
        <v>12</v>
      </c>
      <c r="C19" s="60" t="s">
        <v>684</v>
      </c>
      <c r="D19" s="232"/>
      <c r="E19" s="189">
        <f>+E15+E16</f>
        <v>4000000</v>
      </c>
      <c r="F19" s="189">
        <f aca="true" t="shared" si="1" ref="F19:S19">+F15+F16</f>
        <v>1405892</v>
      </c>
      <c r="G19" s="189">
        <f t="shared" si="1"/>
        <v>1700000</v>
      </c>
      <c r="H19" s="189">
        <f t="shared" si="1"/>
        <v>0</v>
      </c>
      <c r="I19" s="189">
        <f t="shared" si="1"/>
        <v>1322027</v>
      </c>
      <c r="J19" s="189">
        <f t="shared" si="1"/>
        <v>0</v>
      </c>
      <c r="K19" s="189">
        <f t="shared" si="1"/>
        <v>18718299</v>
      </c>
      <c r="L19" s="189">
        <f t="shared" si="1"/>
        <v>49517</v>
      </c>
      <c r="M19" s="189">
        <f t="shared" si="1"/>
        <v>4639467</v>
      </c>
      <c r="N19" s="189">
        <f t="shared" si="1"/>
        <v>0</v>
      </c>
      <c r="O19" s="189">
        <f t="shared" si="1"/>
        <v>624686</v>
      </c>
      <c r="P19" s="189">
        <f t="shared" si="1"/>
        <v>47106</v>
      </c>
      <c r="Q19" s="189">
        <f t="shared" si="1"/>
        <v>4895</v>
      </c>
      <c r="R19" s="189">
        <f t="shared" si="1"/>
        <v>35899</v>
      </c>
      <c r="S19" s="189">
        <f t="shared" si="1"/>
        <v>0</v>
      </c>
      <c r="T19" s="193">
        <f>+T15+T16</f>
        <v>32547788</v>
      </c>
    </row>
    <row r="20" spans="2:20" s="17" customFormat="1" ht="16.5">
      <c r="B20" s="137"/>
      <c r="C20" s="51"/>
      <c r="D20" s="395"/>
      <c r="E20" s="170"/>
      <c r="F20" s="170"/>
      <c r="G20" s="170"/>
      <c r="H20" s="170"/>
      <c r="I20" s="170"/>
      <c r="J20" s="170"/>
      <c r="K20" s="170"/>
      <c r="L20" s="170"/>
      <c r="M20" s="195"/>
      <c r="N20" s="195"/>
      <c r="O20" s="170"/>
      <c r="P20" s="170"/>
      <c r="Q20" s="170"/>
      <c r="R20" s="170"/>
      <c r="S20" s="170"/>
      <c r="T20" s="196"/>
    </row>
    <row r="21" spans="2:21" s="57" customFormat="1" ht="16.5">
      <c r="B21" s="137"/>
      <c r="C21" s="138" t="s">
        <v>272</v>
      </c>
      <c r="D21" s="197"/>
      <c r="E21" s="198"/>
      <c r="F21" s="198"/>
      <c r="G21" s="198"/>
      <c r="H21" s="198"/>
      <c r="I21" s="198"/>
      <c r="J21" s="198"/>
      <c r="K21" s="198"/>
      <c r="L21" s="198"/>
      <c r="M21" s="199"/>
      <c r="N21" s="199"/>
      <c r="O21" s="199"/>
      <c r="P21" s="199"/>
      <c r="Q21" s="199"/>
      <c r="R21" s="199"/>
      <c r="S21" s="199"/>
      <c r="T21" s="200"/>
      <c r="U21" s="21"/>
    </row>
    <row r="22" spans="2:20" s="56" customFormat="1" ht="16.5">
      <c r="B22" s="137" t="s">
        <v>13</v>
      </c>
      <c r="C22" s="60" t="s">
        <v>706</v>
      </c>
      <c r="D22" s="194"/>
      <c r="E22" s="189">
        <v>0</v>
      </c>
      <c r="F22" s="189">
        <v>0</v>
      </c>
      <c r="G22" s="189">
        <v>0</v>
      </c>
      <c r="H22" s="189">
        <v>0</v>
      </c>
      <c r="I22" s="189">
        <v>0</v>
      </c>
      <c r="J22" s="189">
        <v>0</v>
      </c>
      <c r="K22" s="189">
        <v>0</v>
      </c>
      <c r="L22" s="189">
        <v>0</v>
      </c>
      <c r="M22" s="189">
        <v>0</v>
      </c>
      <c r="N22" s="189">
        <v>0</v>
      </c>
      <c r="O22" s="189">
        <v>0</v>
      </c>
      <c r="P22" s="189">
        <v>0</v>
      </c>
      <c r="Q22" s="189">
        <v>0</v>
      </c>
      <c r="R22" s="189">
        <v>0</v>
      </c>
      <c r="S22" s="189">
        <v>0</v>
      </c>
      <c r="T22" s="193">
        <f>SUM(E22:S22)</f>
        <v>0</v>
      </c>
    </row>
    <row r="23" spans="2:23" s="56" customFormat="1" ht="16.5">
      <c r="B23" s="137" t="s">
        <v>16</v>
      </c>
      <c r="C23" s="60" t="s">
        <v>461</v>
      </c>
      <c r="D23" s="232" t="s">
        <v>182</v>
      </c>
      <c r="E23" s="189">
        <v>0</v>
      </c>
      <c r="F23" s="189">
        <v>0</v>
      </c>
      <c r="G23" s="189">
        <v>0</v>
      </c>
      <c r="H23" s="189">
        <v>0</v>
      </c>
      <c r="I23" s="189">
        <v>0</v>
      </c>
      <c r="J23" s="189">
        <v>0</v>
      </c>
      <c r="K23" s="189">
        <v>0</v>
      </c>
      <c r="L23" s="189">
        <v>0</v>
      </c>
      <c r="M23" s="189">
        <v>0</v>
      </c>
      <c r="N23" s="189">
        <v>0</v>
      </c>
      <c r="O23" s="64">
        <v>736214</v>
      </c>
      <c r="P23" s="189">
        <v>0</v>
      </c>
      <c r="Q23" s="189">
        <v>0</v>
      </c>
      <c r="R23" s="189">
        <v>0</v>
      </c>
      <c r="S23" s="189">
        <v>0</v>
      </c>
      <c r="T23" s="193">
        <f>SUM(E23:S23)</f>
        <v>736214</v>
      </c>
      <c r="W23" s="70"/>
    </row>
    <row r="24" spans="2:23" s="56" customFormat="1" ht="16.5">
      <c r="B24" s="137" t="s">
        <v>19</v>
      </c>
      <c r="C24" s="60" t="s">
        <v>707</v>
      </c>
      <c r="D24" s="194"/>
      <c r="E24" s="189">
        <f aca="true" t="shared" si="2" ref="E24:S24">SUM(E25:E26)</f>
        <v>0</v>
      </c>
      <c r="F24" s="189">
        <f>SUM(F25:F26)</f>
        <v>0</v>
      </c>
      <c r="G24" s="189">
        <f t="shared" si="2"/>
        <v>0</v>
      </c>
      <c r="H24" s="189">
        <f t="shared" si="2"/>
        <v>0</v>
      </c>
      <c r="I24" s="189">
        <f t="shared" si="2"/>
        <v>0</v>
      </c>
      <c r="J24" s="189">
        <f t="shared" si="2"/>
        <v>0</v>
      </c>
      <c r="K24" s="189">
        <f t="shared" si="2"/>
        <v>0</v>
      </c>
      <c r="L24" s="189">
        <f t="shared" si="2"/>
        <v>0</v>
      </c>
      <c r="M24" s="189">
        <f t="shared" si="2"/>
        <v>0</v>
      </c>
      <c r="N24" s="189">
        <f t="shared" si="2"/>
        <v>0</v>
      </c>
      <c r="O24" s="189">
        <f>SUM(O25:O26)</f>
        <v>0</v>
      </c>
      <c r="P24" s="189">
        <f t="shared" si="2"/>
        <v>0</v>
      </c>
      <c r="Q24" s="189">
        <f t="shared" si="2"/>
        <v>0</v>
      </c>
      <c r="R24" s="189">
        <f>SUM(R25:R26)</f>
        <v>-18472</v>
      </c>
      <c r="S24" s="189">
        <f t="shared" si="2"/>
        <v>0</v>
      </c>
      <c r="T24" s="193">
        <f>SUM(E24:S24)</f>
        <v>-18472</v>
      </c>
      <c r="W24" s="70"/>
    </row>
    <row r="25" spans="2:23" s="56" customFormat="1" ht="16.5">
      <c r="B25" s="137" t="s">
        <v>20</v>
      </c>
      <c r="C25" s="60" t="s">
        <v>391</v>
      </c>
      <c r="D25" s="194"/>
      <c r="E25" s="189">
        <v>0</v>
      </c>
      <c r="F25" s="189">
        <v>0</v>
      </c>
      <c r="G25" s="189">
        <v>0</v>
      </c>
      <c r="H25" s="189">
        <v>0</v>
      </c>
      <c r="I25" s="189">
        <v>0</v>
      </c>
      <c r="J25" s="189">
        <v>0</v>
      </c>
      <c r="K25" s="189">
        <v>0</v>
      </c>
      <c r="L25" s="189">
        <v>0</v>
      </c>
      <c r="M25" s="189">
        <v>0</v>
      </c>
      <c r="N25" s="189">
        <v>0</v>
      </c>
      <c r="O25" s="189">
        <v>0</v>
      </c>
      <c r="P25" s="189">
        <v>0</v>
      </c>
      <c r="Q25" s="189">
        <v>0</v>
      </c>
      <c r="R25" s="201">
        <v>-18472</v>
      </c>
      <c r="S25" s="189">
        <v>0</v>
      </c>
      <c r="T25" s="193">
        <f aca="true" t="shared" si="3" ref="T25:T40">SUM(E25:S25)</f>
        <v>-18472</v>
      </c>
      <c r="W25" s="70"/>
    </row>
    <row r="26" spans="2:23" s="56" customFormat="1" ht="16.5">
      <c r="B26" s="137" t="s">
        <v>21</v>
      </c>
      <c r="C26" s="60" t="s">
        <v>392</v>
      </c>
      <c r="D26" s="194"/>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93">
        <f t="shared" si="3"/>
        <v>0</v>
      </c>
      <c r="W26" s="70"/>
    </row>
    <row r="27" spans="2:23" s="56" customFormat="1" ht="16.5">
      <c r="B27" s="137" t="s">
        <v>22</v>
      </c>
      <c r="C27" s="60" t="s">
        <v>462</v>
      </c>
      <c r="D27" s="194"/>
      <c r="E27" s="189">
        <v>0</v>
      </c>
      <c r="F27" s="189">
        <v>0</v>
      </c>
      <c r="G27" s="189">
        <v>0</v>
      </c>
      <c r="H27" s="189">
        <v>0</v>
      </c>
      <c r="I27" s="189">
        <v>0</v>
      </c>
      <c r="J27" s="189">
        <v>0</v>
      </c>
      <c r="K27" s="189">
        <v>0</v>
      </c>
      <c r="L27" s="189">
        <v>0</v>
      </c>
      <c r="M27" s="189">
        <v>0</v>
      </c>
      <c r="N27" s="189">
        <v>0</v>
      </c>
      <c r="O27" s="189">
        <v>0</v>
      </c>
      <c r="P27" s="189">
        <v>2301948</v>
      </c>
      <c r="Q27" s="189">
        <v>0</v>
      </c>
      <c r="R27" s="189">
        <v>0</v>
      </c>
      <c r="S27" s="189">
        <v>0</v>
      </c>
      <c r="T27" s="193">
        <f t="shared" si="3"/>
        <v>2301948</v>
      </c>
      <c r="W27" s="70"/>
    </row>
    <row r="28" spans="2:23" s="56" customFormat="1" ht="33">
      <c r="B28" s="137" t="s">
        <v>23</v>
      </c>
      <c r="C28" s="60" t="s">
        <v>708</v>
      </c>
      <c r="D28" s="194"/>
      <c r="E28" s="189">
        <v>0</v>
      </c>
      <c r="F28" s="189">
        <v>0</v>
      </c>
      <c r="G28" s="189">
        <v>0</v>
      </c>
      <c r="H28" s="189">
        <v>0</v>
      </c>
      <c r="I28" s="189">
        <v>0</v>
      </c>
      <c r="J28" s="189">
        <v>0</v>
      </c>
      <c r="K28" s="189">
        <v>0</v>
      </c>
      <c r="L28" s="189">
        <v>0</v>
      </c>
      <c r="M28" s="189">
        <v>0</v>
      </c>
      <c r="N28" s="189">
        <v>0</v>
      </c>
      <c r="O28" s="189">
        <v>0</v>
      </c>
      <c r="P28" s="189">
        <v>0</v>
      </c>
      <c r="Q28" s="189">
        <v>0</v>
      </c>
      <c r="R28" s="189">
        <v>0</v>
      </c>
      <c r="S28" s="189">
        <v>0</v>
      </c>
      <c r="T28" s="193">
        <f t="shared" si="3"/>
        <v>0</v>
      </c>
      <c r="W28" s="70"/>
    </row>
    <row r="29" spans="2:23" s="56" customFormat="1" ht="31.5">
      <c r="B29" s="137" t="s">
        <v>24</v>
      </c>
      <c r="C29" s="60" t="s">
        <v>465</v>
      </c>
      <c r="D29" s="194"/>
      <c r="E29" s="189">
        <v>0</v>
      </c>
      <c r="F29" s="189">
        <v>0</v>
      </c>
      <c r="G29" s="189">
        <v>0</v>
      </c>
      <c r="H29" s="189">
        <v>0</v>
      </c>
      <c r="I29" s="189">
        <v>0</v>
      </c>
      <c r="J29" s="189">
        <v>0</v>
      </c>
      <c r="K29" s="189">
        <v>0</v>
      </c>
      <c r="L29" s="189">
        <v>0</v>
      </c>
      <c r="M29" s="189">
        <v>0</v>
      </c>
      <c r="N29" s="189">
        <v>0</v>
      </c>
      <c r="O29" s="189">
        <v>0</v>
      </c>
      <c r="P29" s="189">
        <v>0</v>
      </c>
      <c r="Q29" s="64">
        <v>0</v>
      </c>
      <c r="R29" s="189">
        <v>0</v>
      </c>
      <c r="S29" s="189">
        <v>0</v>
      </c>
      <c r="T29" s="193">
        <f t="shared" si="3"/>
        <v>0</v>
      </c>
      <c r="W29" s="70"/>
    </row>
    <row r="30" spans="2:23" s="56" customFormat="1" ht="16.5">
      <c r="B30" s="137" t="s">
        <v>25</v>
      </c>
      <c r="C30" s="60" t="s">
        <v>709</v>
      </c>
      <c r="D30" s="194"/>
      <c r="E30" s="189">
        <v>0</v>
      </c>
      <c r="F30" s="189">
        <v>0</v>
      </c>
      <c r="G30" s="189">
        <v>0</v>
      </c>
      <c r="H30" s="189">
        <v>0</v>
      </c>
      <c r="I30" s="189">
        <v>0</v>
      </c>
      <c r="J30" s="189">
        <v>0</v>
      </c>
      <c r="K30" s="189">
        <v>0</v>
      </c>
      <c r="L30" s="189">
        <v>0</v>
      </c>
      <c r="M30" s="189">
        <v>0</v>
      </c>
      <c r="N30" s="189">
        <v>0</v>
      </c>
      <c r="O30" s="189">
        <v>0</v>
      </c>
      <c r="P30" s="189">
        <v>0</v>
      </c>
      <c r="Q30" s="189">
        <v>0</v>
      </c>
      <c r="R30" s="189">
        <v>0</v>
      </c>
      <c r="S30" s="189">
        <v>0</v>
      </c>
      <c r="T30" s="193">
        <f t="shared" si="3"/>
        <v>0</v>
      </c>
      <c r="W30" s="70"/>
    </row>
    <row r="31" spans="2:23" s="56" customFormat="1" ht="16.5">
      <c r="B31" s="137" t="s">
        <v>26</v>
      </c>
      <c r="C31" s="60" t="s">
        <v>710</v>
      </c>
      <c r="D31" s="194"/>
      <c r="E31" s="189">
        <v>0</v>
      </c>
      <c r="F31" s="189">
        <v>0</v>
      </c>
      <c r="G31" s="189">
        <v>0</v>
      </c>
      <c r="H31" s="189">
        <v>0</v>
      </c>
      <c r="I31" s="189">
        <v>0</v>
      </c>
      <c r="J31" s="189">
        <v>0</v>
      </c>
      <c r="K31" s="189">
        <v>0</v>
      </c>
      <c r="L31" s="189">
        <v>0</v>
      </c>
      <c r="M31" s="189">
        <v>0</v>
      </c>
      <c r="N31" s="189">
        <v>0</v>
      </c>
      <c r="O31" s="189">
        <v>0</v>
      </c>
      <c r="P31" s="189">
        <v>0</v>
      </c>
      <c r="Q31" s="189">
        <v>0</v>
      </c>
      <c r="R31" s="189">
        <v>0</v>
      </c>
      <c r="S31" s="189">
        <v>0</v>
      </c>
      <c r="T31" s="193">
        <f t="shared" si="3"/>
        <v>0</v>
      </c>
      <c r="W31" s="70"/>
    </row>
    <row r="32" spans="2:23" s="56" customFormat="1" ht="16.5">
      <c r="B32" s="137" t="s">
        <v>27</v>
      </c>
      <c r="C32" s="60" t="s">
        <v>711</v>
      </c>
      <c r="D32" s="194"/>
      <c r="E32" s="189">
        <v>0</v>
      </c>
      <c r="F32" s="189">
        <v>0</v>
      </c>
      <c r="G32" s="189">
        <v>0</v>
      </c>
      <c r="H32" s="189">
        <v>0</v>
      </c>
      <c r="I32" s="189">
        <v>0</v>
      </c>
      <c r="J32" s="189">
        <v>0</v>
      </c>
      <c r="K32" s="189">
        <v>0</v>
      </c>
      <c r="L32" s="189">
        <v>0</v>
      </c>
      <c r="M32" s="189">
        <v>0</v>
      </c>
      <c r="N32" s="189">
        <v>0</v>
      </c>
      <c r="O32" s="189">
        <v>0</v>
      </c>
      <c r="P32" s="189">
        <v>0</v>
      </c>
      <c r="Q32" s="189">
        <v>0</v>
      </c>
      <c r="R32" s="189">
        <v>0</v>
      </c>
      <c r="S32" s="189">
        <v>0</v>
      </c>
      <c r="T32" s="193">
        <f t="shared" si="3"/>
        <v>0</v>
      </c>
      <c r="W32" s="70"/>
    </row>
    <row r="33" spans="2:23" s="56" customFormat="1" ht="33">
      <c r="B33" s="137" t="s">
        <v>28</v>
      </c>
      <c r="C33" s="60" t="s">
        <v>712</v>
      </c>
      <c r="D33" s="194"/>
      <c r="E33" s="189">
        <v>0</v>
      </c>
      <c r="F33" s="189">
        <v>0</v>
      </c>
      <c r="G33" s="189">
        <v>0</v>
      </c>
      <c r="H33" s="189">
        <v>0</v>
      </c>
      <c r="I33" s="189">
        <v>0</v>
      </c>
      <c r="J33" s="189">
        <v>0</v>
      </c>
      <c r="K33" s="189">
        <v>0</v>
      </c>
      <c r="L33" s="189">
        <v>0</v>
      </c>
      <c r="M33" s="189">
        <v>0</v>
      </c>
      <c r="N33" s="189">
        <v>0</v>
      </c>
      <c r="O33" s="189">
        <v>0</v>
      </c>
      <c r="P33" s="189">
        <v>0</v>
      </c>
      <c r="Q33" s="189">
        <v>0</v>
      </c>
      <c r="R33" s="189">
        <v>0</v>
      </c>
      <c r="S33" s="189">
        <v>0</v>
      </c>
      <c r="T33" s="193">
        <f t="shared" si="3"/>
        <v>0</v>
      </c>
      <c r="W33" s="70"/>
    </row>
    <row r="34" spans="2:23" s="56" customFormat="1" ht="16.5">
      <c r="B34" s="137" t="s">
        <v>29</v>
      </c>
      <c r="C34" s="60" t="s">
        <v>713</v>
      </c>
      <c r="D34" s="194"/>
      <c r="E34" s="189">
        <f>+SUM(E35:E36)</f>
        <v>0</v>
      </c>
      <c r="F34" s="189">
        <f aca="true" t="shared" si="4" ref="F34:S34">+SUM(F35:F36)</f>
        <v>0</v>
      </c>
      <c r="G34" s="189">
        <f t="shared" si="4"/>
        <v>0</v>
      </c>
      <c r="H34" s="189">
        <f t="shared" si="4"/>
        <v>0</v>
      </c>
      <c r="I34" s="189">
        <f t="shared" si="4"/>
        <v>0</v>
      </c>
      <c r="J34" s="189">
        <f t="shared" si="4"/>
        <v>0</v>
      </c>
      <c r="K34" s="189">
        <f t="shared" si="4"/>
        <v>0</v>
      </c>
      <c r="L34" s="189">
        <f t="shared" si="4"/>
        <v>0</v>
      </c>
      <c r="M34" s="189">
        <f t="shared" si="4"/>
        <v>0</v>
      </c>
      <c r="N34" s="189">
        <f t="shared" si="4"/>
        <v>0</v>
      </c>
      <c r="O34" s="189">
        <f t="shared" si="4"/>
        <v>0</v>
      </c>
      <c r="P34" s="189">
        <f t="shared" si="4"/>
        <v>0</v>
      </c>
      <c r="Q34" s="189">
        <f t="shared" si="4"/>
        <v>0</v>
      </c>
      <c r="R34" s="189">
        <f t="shared" si="4"/>
        <v>0</v>
      </c>
      <c r="S34" s="189">
        <f t="shared" si="4"/>
        <v>0</v>
      </c>
      <c r="T34" s="193">
        <f t="shared" si="3"/>
        <v>0</v>
      </c>
      <c r="W34" s="70"/>
    </row>
    <row r="35" spans="2:23" s="56" customFormat="1" ht="16.5">
      <c r="B35" s="137" t="s">
        <v>143</v>
      </c>
      <c r="C35" s="60" t="s">
        <v>714</v>
      </c>
      <c r="D35" s="194"/>
      <c r="E35" s="189">
        <v>0</v>
      </c>
      <c r="F35" s="189">
        <v>0</v>
      </c>
      <c r="G35" s="189">
        <v>0</v>
      </c>
      <c r="H35" s="189">
        <v>0</v>
      </c>
      <c r="I35" s="189">
        <v>0</v>
      </c>
      <c r="J35" s="189">
        <v>0</v>
      </c>
      <c r="K35" s="189">
        <v>0</v>
      </c>
      <c r="L35" s="189">
        <v>0</v>
      </c>
      <c r="M35" s="189">
        <v>0</v>
      </c>
      <c r="N35" s="189">
        <v>0</v>
      </c>
      <c r="O35" s="189">
        <v>0</v>
      </c>
      <c r="P35" s="189">
        <v>0</v>
      </c>
      <c r="Q35" s="189">
        <v>0</v>
      </c>
      <c r="R35" s="189">
        <v>0</v>
      </c>
      <c r="S35" s="189">
        <v>0</v>
      </c>
      <c r="T35" s="193">
        <f t="shared" si="3"/>
        <v>0</v>
      </c>
      <c r="W35" s="70"/>
    </row>
    <row r="36" spans="2:23" s="56" customFormat="1" ht="16.5">
      <c r="B36" s="137" t="s">
        <v>144</v>
      </c>
      <c r="C36" s="60" t="s">
        <v>715</v>
      </c>
      <c r="D36" s="194"/>
      <c r="E36" s="189">
        <v>0</v>
      </c>
      <c r="F36" s="189">
        <v>0</v>
      </c>
      <c r="G36" s="189">
        <v>0</v>
      </c>
      <c r="H36" s="189">
        <v>0</v>
      </c>
      <c r="I36" s="189">
        <v>0</v>
      </c>
      <c r="J36" s="189">
        <v>0</v>
      </c>
      <c r="K36" s="189">
        <v>0</v>
      </c>
      <c r="L36" s="189">
        <v>0</v>
      </c>
      <c r="M36" s="189">
        <v>0</v>
      </c>
      <c r="N36" s="189">
        <v>0</v>
      </c>
      <c r="O36" s="189">
        <v>0</v>
      </c>
      <c r="P36" s="189">
        <v>0</v>
      </c>
      <c r="Q36" s="189">
        <v>0</v>
      </c>
      <c r="R36" s="189">
        <v>0</v>
      </c>
      <c r="S36" s="189">
        <v>0</v>
      </c>
      <c r="T36" s="193">
        <f t="shared" si="3"/>
        <v>0</v>
      </c>
      <c r="W36" s="70"/>
    </row>
    <row r="37" spans="2:23" s="56" customFormat="1" ht="16.5">
      <c r="B37" s="137" t="s">
        <v>30</v>
      </c>
      <c r="C37" s="60" t="s">
        <v>716</v>
      </c>
      <c r="D37" s="194"/>
      <c r="E37" s="189">
        <v>0</v>
      </c>
      <c r="F37" s="189">
        <v>0</v>
      </c>
      <c r="G37" s="189">
        <v>0</v>
      </c>
      <c r="H37" s="189">
        <v>0</v>
      </c>
      <c r="I37" s="189">
        <v>0</v>
      </c>
      <c r="J37" s="189">
        <v>0</v>
      </c>
      <c r="K37" s="189">
        <v>0</v>
      </c>
      <c r="L37" s="189">
        <v>0</v>
      </c>
      <c r="M37" s="189">
        <v>0</v>
      </c>
      <c r="N37" s="189">
        <v>0</v>
      </c>
      <c r="O37" s="189">
        <v>0</v>
      </c>
      <c r="P37" s="189">
        <v>0</v>
      </c>
      <c r="Q37" s="189">
        <v>0</v>
      </c>
      <c r="R37" s="189">
        <v>0</v>
      </c>
      <c r="S37" s="189">
        <v>0</v>
      </c>
      <c r="T37" s="193">
        <f t="shared" si="3"/>
        <v>0</v>
      </c>
      <c r="W37" s="70"/>
    </row>
    <row r="38" spans="2:23" s="56" customFormat="1" ht="16.5">
      <c r="B38" s="137" t="s">
        <v>31</v>
      </c>
      <c r="C38" s="60" t="s">
        <v>430</v>
      </c>
      <c r="D38" s="194"/>
      <c r="E38" s="189">
        <v>0</v>
      </c>
      <c r="F38" s="189">
        <v>0</v>
      </c>
      <c r="G38" s="189">
        <v>0</v>
      </c>
      <c r="H38" s="189">
        <v>0</v>
      </c>
      <c r="I38" s="189">
        <v>0</v>
      </c>
      <c r="J38" s="189">
        <v>0</v>
      </c>
      <c r="K38" s="189">
        <v>0</v>
      </c>
      <c r="L38" s="189">
        <v>0</v>
      </c>
      <c r="M38" s="189">
        <v>0</v>
      </c>
      <c r="N38" s="189">
        <v>0</v>
      </c>
      <c r="O38" s="189">
        <v>0</v>
      </c>
      <c r="P38" s="189">
        <v>0</v>
      </c>
      <c r="Q38" s="189">
        <v>0</v>
      </c>
      <c r="R38" s="189">
        <v>0</v>
      </c>
      <c r="S38" s="189">
        <v>0</v>
      </c>
      <c r="T38" s="193">
        <f t="shared" si="3"/>
        <v>0</v>
      </c>
      <c r="W38" s="70"/>
    </row>
    <row r="39" spans="2:23" s="56" customFormat="1" ht="33">
      <c r="B39" s="137" t="s">
        <v>32</v>
      </c>
      <c r="C39" s="60" t="s">
        <v>688</v>
      </c>
      <c r="D39" s="194"/>
      <c r="E39" s="189">
        <v>0</v>
      </c>
      <c r="F39" s="189">
        <v>0</v>
      </c>
      <c r="G39" s="189">
        <v>0</v>
      </c>
      <c r="H39" s="189">
        <v>0</v>
      </c>
      <c r="I39" s="189">
        <v>0</v>
      </c>
      <c r="J39" s="189">
        <v>0</v>
      </c>
      <c r="K39" s="189">
        <v>0</v>
      </c>
      <c r="L39" s="189">
        <v>0</v>
      </c>
      <c r="M39" s="189">
        <v>0</v>
      </c>
      <c r="N39" s="189">
        <v>0</v>
      </c>
      <c r="O39" s="189">
        <v>0</v>
      </c>
      <c r="P39" s="189">
        <v>0</v>
      </c>
      <c r="Q39" s="189">
        <v>0</v>
      </c>
      <c r="R39" s="189">
        <v>0</v>
      </c>
      <c r="S39" s="189">
        <v>0</v>
      </c>
      <c r="T39" s="193">
        <f t="shared" si="3"/>
        <v>0</v>
      </c>
      <c r="W39" s="70"/>
    </row>
    <row r="40" spans="2:23" s="56" customFormat="1" ht="33">
      <c r="B40" s="137" t="s">
        <v>35</v>
      </c>
      <c r="C40" s="60" t="s">
        <v>347</v>
      </c>
      <c r="D40" s="194"/>
      <c r="E40" s="189">
        <v>0</v>
      </c>
      <c r="F40" s="189">
        <v>0</v>
      </c>
      <c r="G40" s="189">
        <v>0</v>
      </c>
      <c r="H40" s="189">
        <v>0</v>
      </c>
      <c r="I40" s="189">
        <v>0</v>
      </c>
      <c r="J40" s="189">
        <v>0</v>
      </c>
      <c r="K40" s="189">
        <v>0</v>
      </c>
      <c r="L40" s="189">
        <v>0</v>
      </c>
      <c r="M40" s="189">
        <v>0</v>
      </c>
      <c r="N40" s="189">
        <v>0</v>
      </c>
      <c r="O40" s="189">
        <v>0</v>
      </c>
      <c r="P40" s="189">
        <v>0</v>
      </c>
      <c r="Q40" s="189">
        <v>0</v>
      </c>
      <c r="R40" s="189">
        <v>0</v>
      </c>
      <c r="S40" s="189">
        <v>0</v>
      </c>
      <c r="T40" s="193">
        <f t="shared" si="3"/>
        <v>0</v>
      </c>
      <c r="W40" s="70"/>
    </row>
    <row r="41" spans="2:23" s="56" customFormat="1" ht="16.5">
      <c r="B41" s="137" t="s">
        <v>142</v>
      </c>
      <c r="C41" s="60" t="s">
        <v>717</v>
      </c>
      <c r="D41" s="194"/>
      <c r="E41" s="189">
        <v>0</v>
      </c>
      <c r="F41" s="189">
        <v>0</v>
      </c>
      <c r="G41" s="189">
        <v>0</v>
      </c>
      <c r="H41" s="189">
        <v>0</v>
      </c>
      <c r="I41" s="189">
        <v>0</v>
      </c>
      <c r="J41" s="189">
        <v>0</v>
      </c>
      <c r="K41" s="189">
        <v>0</v>
      </c>
      <c r="L41" s="189">
        <v>0</v>
      </c>
      <c r="M41" s="189">
        <v>2905562</v>
      </c>
      <c r="N41" s="189">
        <v>0</v>
      </c>
      <c r="O41" s="189">
        <v>0</v>
      </c>
      <c r="P41" s="189">
        <v>0</v>
      </c>
      <c r="Q41" s="189">
        <v>0</v>
      </c>
      <c r="R41" s="189">
        <v>0</v>
      </c>
      <c r="S41" s="189">
        <v>0</v>
      </c>
      <c r="T41" s="193">
        <f>SUM(E41:S41)</f>
        <v>2905562</v>
      </c>
      <c r="V41" s="17"/>
      <c r="W41" s="70"/>
    </row>
    <row r="42" spans="2:23" s="56" customFormat="1" ht="16.5">
      <c r="B42" s="137" t="s">
        <v>220</v>
      </c>
      <c r="C42" s="60" t="s">
        <v>692</v>
      </c>
      <c r="D42" s="194"/>
      <c r="E42" s="189">
        <f>+SUM(E43:E45)</f>
        <v>0</v>
      </c>
      <c r="F42" s="189">
        <f aca="true" t="shared" si="5" ref="F42:S42">+SUM(F43:F45)</f>
        <v>0</v>
      </c>
      <c r="G42" s="189">
        <f t="shared" si="5"/>
        <v>0</v>
      </c>
      <c r="H42" s="189">
        <f t="shared" si="5"/>
        <v>0</v>
      </c>
      <c r="I42" s="189">
        <f>+SUM(I43:I45)</f>
        <v>70000</v>
      </c>
      <c r="J42" s="189">
        <f t="shared" si="5"/>
        <v>0</v>
      </c>
      <c r="K42" s="189">
        <f t="shared" si="5"/>
        <v>3418827</v>
      </c>
      <c r="L42" s="189">
        <f t="shared" si="5"/>
        <v>139885</v>
      </c>
      <c r="M42" s="64">
        <f t="shared" si="5"/>
        <v>-4528712</v>
      </c>
      <c r="N42" s="189">
        <f t="shared" si="5"/>
        <v>0</v>
      </c>
      <c r="O42" s="189">
        <f t="shared" si="5"/>
        <v>0</v>
      </c>
      <c r="P42" s="189">
        <f t="shared" si="5"/>
        <v>0</v>
      </c>
      <c r="Q42" s="189">
        <f t="shared" si="5"/>
        <v>0</v>
      </c>
      <c r="R42" s="189">
        <f t="shared" si="5"/>
        <v>0</v>
      </c>
      <c r="S42" s="189">
        <f t="shared" si="5"/>
        <v>0</v>
      </c>
      <c r="T42" s="193">
        <f>SUM(E42:S42)</f>
        <v>-900000</v>
      </c>
      <c r="V42" s="17"/>
      <c r="W42" s="70"/>
    </row>
    <row r="43" spans="2:23" s="56" customFormat="1" ht="16.5">
      <c r="B43" s="137" t="s">
        <v>151</v>
      </c>
      <c r="C43" s="60" t="s">
        <v>693</v>
      </c>
      <c r="D43" s="194"/>
      <c r="E43" s="189">
        <v>0</v>
      </c>
      <c r="F43" s="189">
        <v>0</v>
      </c>
      <c r="G43" s="189">
        <v>0</v>
      </c>
      <c r="H43" s="189">
        <v>0</v>
      </c>
      <c r="I43" s="189">
        <v>0</v>
      </c>
      <c r="J43" s="189">
        <v>0</v>
      </c>
      <c r="K43" s="189">
        <v>0</v>
      </c>
      <c r="L43" s="189">
        <v>0</v>
      </c>
      <c r="M43" s="64">
        <v>-900000</v>
      </c>
      <c r="N43" s="189">
        <v>0</v>
      </c>
      <c r="O43" s="189">
        <v>0</v>
      </c>
      <c r="P43" s="189">
        <v>0</v>
      </c>
      <c r="Q43" s="189">
        <v>0</v>
      </c>
      <c r="R43" s="189">
        <v>0</v>
      </c>
      <c r="S43" s="189">
        <v>0</v>
      </c>
      <c r="T43" s="193">
        <f>SUM(E43:S43)</f>
        <v>-900000</v>
      </c>
      <c r="W43" s="70"/>
    </row>
    <row r="44" spans="2:23" s="56" customFormat="1" ht="16.5">
      <c r="B44" s="137" t="s">
        <v>152</v>
      </c>
      <c r="C44" s="60" t="s">
        <v>694</v>
      </c>
      <c r="D44" s="194"/>
      <c r="E44" s="189">
        <v>0</v>
      </c>
      <c r="F44" s="189">
        <v>0</v>
      </c>
      <c r="G44" s="189">
        <v>0</v>
      </c>
      <c r="H44" s="189">
        <v>0</v>
      </c>
      <c r="I44" s="189">
        <v>70000</v>
      </c>
      <c r="J44" s="189"/>
      <c r="K44" s="189">
        <v>3418827</v>
      </c>
      <c r="L44" s="189">
        <v>139885</v>
      </c>
      <c r="M44" s="189">
        <v>-3628712</v>
      </c>
      <c r="N44" s="189">
        <v>0</v>
      </c>
      <c r="O44" s="189">
        <v>0</v>
      </c>
      <c r="P44" s="189">
        <v>0</v>
      </c>
      <c r="Q44" s="189">
        <v>0</v>
      </c>
      <c r="R44" s="189">
        <v>0</v>
      </c>
      <c r="S44" s="189">
        <v>0</v>
      </c>
      <c r="T44" s="193">
        <f>SUM(E44:S44)</f>
        <v>0</v>
      </c>
      <c r="W44" s="70"/>
    </row>
    <row r="45" spans="2:23" s="56" customFormat="1" ht="16.5">
      <c r="B45" s="137" t="s">
        <v>153</v>
      </c>
      <c r="C45" s="60" t="s">
        <v>347</v>
      </c>
      <c r="D45" s="194"/>
      <c r="E45" s="170">
        <v>0</v>
      </c>
      <c r="F45" s="170">
        <v>0</v>
      </c>
      <c r="G45" s="170">
        <v>0</v>
      </c>
      <c r="H45" s="170">
        <v>0</v>
      </c>
      <c r="I45" s="170">
        <v>0</v>
      </c>
      <c r="J45" s="170">
        <v>0</v>
      </c>
      <c r="K45" s="170">
        <v>0</v>
      </c>
      <c r="L45" s="170">
        <v>0</v>
      </c>
      <c r="M45" s="170">
        <v>0</v>
      </c>
      <c r="N45" s="170">
        <v>0</v>
      </c>
      <c r="O45" s="170">
        <v>0</v>
      </c>
      <c r="P45" s="170">
        <v>0</v>
      </c>
      <c r="Q45" s="170">
        <v>0</v>
      </c>
      <c r="R45" s="170">
        <v>0</v>
      </c>
      <c r="S45" s="170">
        <v>0</v>
      </c>
      <c r="T45" s="196">
        <f>SUM(E45:S45)</f>
        <v>0</v>
      </c>
      <c r="U45" s="17"/>
      <c r="W45" s="70"/>
    </row>
    <row r="46" spans="2:23" s="17" customFormat="1" ht="16.5">
      <c r="B46" s="137"/>
      <c r="C46" s="71"/>
      <c r="D46" s="202"/>
      <c r="E46" s="170"/>
      <c r="F46" s="170"/>
      <c r="G46" s="170"/>
      <c r="H46" s="170"/>
      <c r="I46" s="170"/>
      <c r="J46" s="170"/>
      <c r="K46" s="170"/>
      <c r="L46" s="170"/>
      <c r="M46" s="170"/>
      <c r="N46" s="170"/>
      <c r="O46" s="170"/>
      <c r="P46" s="170"/>
      <c r="Q46" s="170"/>
      <c r="R46" s="170"/>
      <c r="S46" s="170"/>
      <c r="T46" s="196"/>
      <c r="W46" s="70"/>
    </row>
    <row r="47" spans="2:23" s="107" customFormat="1" ht="16.5">
      <c r="B47" s="139"/>
      <c r="C47" s="140" t="s">
        <v>718</v>
      </c>
      <c r="D47" s="203"/>
      <c r="E47" s="190">
        <f aca="true" t="shared" si="6" ref="E47:T47">+E19+E22+E23+E24+E27+E28+E29+E30+E31+E32+E33+E37+E38+E39+E40+E41+E34+E42</f>
        <v>4000000</v>
      </c>
      <c r="F47" s="190">
        <f t="shared" si="6"/>
        <v>1405892</v>
      </c>
      <c r="G47" s="190">
        <f t="shared" si="6"/>
        <v>1700000</v>
      </c>
      <c r="H47" s="190">
        <f t="shared" si="6"/>
        <v>0</v>
      </c>
      <c r="I47" s="190">
        <f t="shared" si="6"/>
        <v>1392027</v>
      </c>
      <c r="J47" s="190">
        <f t="shared" si="6"/>
        <v>0</v>
      </c>
      <c r="K47" s="190">
        <f t="shared" si="6"/>
        <v>22137126</v>
      </c>
      <c r="L47" s="190">
        <f t="shared" si="6"/>
        <v>189402</v>
      </c>
      <c r="M47" s="190">
        <f t="shared" si="6"/>
        <v>3016317</v>
      </c>
      <c r="N47" s="190">
        <f t="shared" si="6"/>
        <v>0</v>
      </c>
      <c r="O47" s="190">
        <f t="shared" si="6"/>
        <v>1360900</v>
      </c>
      <c r="P47" s="190">
        <f t="shared" si="6"/>
        <v>2349054</v>
      </c>
      <c r="Q47" s="190">
        <f t="shared" si="6"/>
        <v>4895</v>
      </c>
      <c r="R47" s="190">
        <f t="shared" si="6"/>
        <v>17427</v>
      </c>
      <c r="S47" s="190">
        <f t="shared" si="6"/>
        <v>0</v>
      </c>
      <c r="T47" s="204">
        <f t="shared" si="6"/>
        <v>37573040</v>
      </c>
      <c r="W47" s="70"/>
    </row>
    <row r="48" spans="2:20" s="17" customFormat="1" ht="16.5">
      <c r="B48" s="124"/>
      <c r="C48" s="52"/>
      <c r="D48" s="50"/>
      <c r="E48" s="53"/>
      <c r="F48" s="53"/>
      <c r="G48" s="53"/>
      <c r="H48" s="53"/>
      <c r="I48" s="53"/>
      <c r="J48" s="53"/>
      <c r="K48" s="54"/>
      <c r="L48" s="54"/>
      <c r="M48" s="54"/>
      <c r="N48" s="54"/>
      <c r="O48" s="53"/>
      <c r="P48" s="53"/>
      <c r="Q48" s="53"/>
      <c r="R48" s="53"/>
      <c r="S48" s="53"/>
      <c r="T48" s="53"/>
    </row>
    <row r="49" spans="2:20" s="17" customFormat="1" ht="15.75" customHeight="1">
      <c r="B49" s="420" t="s">
        <v>353</v>
      </c>
      <c r="E49" s="177"/>
      <c r="F49" s="177"/>
      <c r="G49" s="177"/>
      <c r="H49" s="177"/>
      <c r="I49" s="177"/>
      <c r="J49" s="177"/>
      <c r="K49" s="177"/>
      <c r="L49" s="177"/>
      <c r="M49" s="177"/>
      <c r="N49" s="177"/>
      <c r="O49" s="177"/>
      <c r="P49" s="177"/>
      <c r="Q49" s="177"/>
      <c r="R49" s="177"/>
      <c r="S49" s="177"/>
      <c r="T49" s="177"/>
    </row>
    <row r="50" spans="2:23" s="57" customFormat="1" ht="19.5" customHeight="1">
      <c r="B50" s="56" t="s">
        <v>719</v>
      </c>
      <c r="W50" s="17"/>
    </row>
    <row r="51" spans="2:23" s="57" customFormat="1" ht="19.5" customHeight="1">
      <c r="B51" s="56" t="s">
        <v>720</v>
      </c>
      <c r="W51" s="17"/>
    </row>
    <row r="52" s="17" customFormat="1" ht="19.5" customHeight="1">
      <c r="B52" s="127"/>
    </row>
    <row r="53" spans="2:23" s="57" customFormat="1" ht="29.25" customHeight="1">
      <c r="B53" s="436" t="s">
        <v>554</v>
      </c>
      <c r="C53" s="436"/>
      <c r="D53" s="436"/>
      <c r="E53" s="436"/>
      <c r="F53" s="436"/>
      <c r="G53" s="436"/>
      <c r="H53" s="436"/>
      <c r="I53" s="436"/>
      <c r="J53" s="436"/>
      <c r="K53" s="436"/>
      <c r="L53" s="436"/>
      <c r="M53" s="436"/>
      <c r="N53" s="436"/>
      <c r="O53" s="436"/>
      <c r="P53" s="436"/>
      <c r="Q53" s="436"/>
      <c r="R53" s="436"/>
      <c r="S53" s="436"/>
      <c r="T53" s="436"/>
      <c r="W53" s="17"/>
    </row>
    <row r="54" spans="1:20" ht="3" customHeight="1">
      <c r="A54" s="55"/>
      <c r="B54" s="141"/>
      <c r="C54" s="69"/>
      <c r="D54" s="69"/>
      <c r="E54" s="69"/>
      <c r="F54" s="69"/>
      <c r="G54" s="69"/>
      <c r="H54" s="69"/>
      <c r="I54" s="69"/>
      <c r="J54" s="69"/>
      <c r="K54" s="69"/>
      <c r="L54" s="69"/>
      <c r="M54" s="69"/>
      <c r="N54" s="69"/>
      <c r="O54" s="69"/>
      <c r="P54" s="69"/>
      <c r="Q54" s="69"/>
      <c r="R54" s="69"/>
      <c r="S54" s="69"/>
      <c r="T54" s="69"/>
    </row>
    <row r="55" spans="3:20" ht="21.75" customHeight="1">
      <c r="C55" s="17"/>
      <c r="D55" s="17"/>
      <c r="E55" s="17"/>
      <c r="F55" s="17"/>
      <c r="G55" s="17"/>
      <c r="H55" s="17"/>
      <c r="I55" s="17"/>
      <c r="K55" s="17"/>
      <c r="L55" s="17"/>
      <c r="M55" s="17"/>
      <c r="N55" s="17"/>
      <c r="P55" s="17"/>
      <c r="Q55" s="17"/>
      <c r="R55" s="17"/>
      <c r="S55" s="17"/>
      <c r="T55" s="17"/>
    </row>
  </sheetData>
  <sheetProtection/>
  <mergeCells count="1">
    <mergeCell ref="B53:T53"/>
  </mergeCells>
  <printOptions horizontalCentered="1" verticalCentered="1"/>
  <pageMargins left="0.1968503937007874" right="0.2362204724409449" top="0.15748031496062992" bottom="0.31496062992125984" header="0.3937007874015748" footer="0.1968503937007874"/>
  <pageSetup horizontalDpi="600" verticalDpi="600" orientation="landscape" paperSize="9" scale="37" r:id="rId1"/>
  <headerFooter alignWithMargins="0">
    <oddFooter xml:space="preserve">&amp;C&amp;"DINPro-Medium,Regular"&amp;15 14&amp;R&amp;"DINPro-Medium,Italic"&amp;12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J86"/>
  <sheetViews>
    <sheetView view="pageBreakPreview" zoomScale="75" zoomScaleNormal="75" zoomScaleSheetLayoutView="75" zoomScalePageLayoutView="0" workbookViewId="0" topLeftCell="A1">
      <pane xSplit="3" ySplit="7" topLeftCell="D44" activePane="bottomRight" state="frozen"/>
      <selection pane="topLeft" activeCell="E62" sqref="E62"/>
      <selection pane="topRight" activeCell="E62" sqref="E62"/>
      <selection pane="bottomLeft" activeCell="E62" sqref="E62"/>
      <selection pane="bottomRight" activeCell="G62" sqref="G62"/>
    </sheetView>
  </sheetViews>
  <sheetFormatPr defaultColWidth="9.140625" defaultRowHeight="12.75"/>
  <cols>
    <col min="1" max="1" width="1.421875" style="16" customWidth="1"/>
    <col min="2" max="2" width="9.140625" style="117" customWidth="1"/>
    <col min="3" max="3" width="99.421875" style="16" customWidth="1"/>
    <col min="4" max="4" width="19.00390625" style="118" customWidth="1"/>
    <col min="5" max="5" width="25.00390625" style="17" customWidth="1"/>
    <col min="6" max="6" width="19.57421875" style="16" bestFit="1" customWidth="1"/>
    <col min="7" max="7" width="19.7109375" style="245" bestFit="1" customWidth="1"/>
    <col min="8" max="8" width="17.00390625" style="16" customWidth="1"/>
    <col min="9" max="9" width="9.140625" style="16" customWidth="1"/>
    <col min="10" max="10" width="15.57421875" style="16" bestFit="1" customWidth="1"/>
    <col min="11" max="16384" width="9.140625" style="16" customWidth="1"/>
  </cols>
  <sheetData>
    <row r="1" spans="1:7" s="217" customFormat="1" ht="18.75" customHeight="1">
      <c r="A1" s="212"/>
      <c r="B1" s="213"/>
      <c r="C1" s="214"/>
      <c r="D1" s="215"/>
      <c r="E1" s="212"/>
      <c r="G1" s="245"/>
    </row>
    <row r="2" spans="2:7" s="218" customFormat="1" ht="18.75" customHeight="1">
      <c r="B2" s="219" t="s">
        <v>0</v>
      </c>
      <c r="C2" s="220"/>
      <c r="D2" s="221"/>
      <c r="E2" s="220"/>
      <c r="G2" s="246"/>
    </row>
    <row r="3" spans="2:7" s="218" customFormat="1" ht="18.75" customHeight="1">
      <c r="B3" s="222" t="s">
        <v>779</v>
      </c>
      <c r="D3" s="223"/>
      <c r="G3" s="246"/>
    </row>
    <row r="4" spans="2:7" s="218" customFormat="1" ht="18.75" customHeight="1">
      <c r="B4" s="224" t="s">
        <v>666</v>
      </c>
      <c r="D4" s="223"/>
      <c r="G4" s="246"/>
    </row>
    <row r="5" spans="1:7" s="217" customFormat="1" ht="18.75" customHeight="1">
      <c r="A5" s="212"/>
      <c r="B5" s="213"/>
      <c r="C5" s="212"/>
      <c r="D5" s="225"/>
      <c r="E5" s="226"/>
      <c r="G5" s="245"/>
    </row>
    <row r="6" spans="2:7" s="227" customFormat="1" ht="18.75" customHeight="1">
      <c r="B6" s="228"/>
      <c r="C6" s="228"/>
      <c r="D6" s="227" t="s">
        <v>293</v>
      </c>
      <c r="E6" s="229" t="s">
        <v>292</v>
      </c>
      <c r="G6" s="247"/>
    </row>
    <row r="7" spans="2:7" s="227" customFormat="1" ht="18.75" customHeight="1">
      <c r="B7" s="230"/>
      <c r="C7" s="230"/>
      <c r="D7" s="230" t="s">
        <v>294</v>
      </c>
      <c r="E7" s="231" t="s">
        <v>767</v>
      </c>
      <c r="G7" s="247"/>
    </row>
    <row r="8" spans="1:7" s="17" customFormat="1" ht="18.75" customHeight="1">
      <c r="A8" s="18"/>
      <c r="B8" s="57"/>
      <c r="C8" s="18"/>
      <c r="D8" s="184"/>
      <c r="E8" s="18"/>
      <c r="G8" s="248"/>
    </row>
    <row r="9" spans="2:7" s="57" customFormat="1" ht="16.5">
      <c r="B9" s="107" t="s">
        <v>83</v>
      </c>
      <c r="C9" s="107" t="s">
        <v>721</v>
      </c>
      <c r="D9" s="185"/>
      <c r="E9" s="208"/>
      <c r="G9" s="249"/>
    </row>
    <row r="10" spans="1:9" s="17" customFormat="1" ht="12.75" customHeight="1">
      <c r="A10" s="18"/>
      <c r="B10" s="107"/>
      <c r="C10" s="58"/>
      <c r="D10" s="186"/>
      <c r="E10" s="207"/>
      <c r="G10" s="248"/>
      <c r="I10" s="252"/>
    </row>
    <row r="11" spans="2:10" s="56" customFormat="1" ht="15.75">
      <c r="B11" s="266" t="s">
        <v>2</v>
      </c>
      <c r="C11" s="56" t="s">
        <v>722</v>
      </c>
      <c r="D11" s="187"/>
      <c r="E11" s="201">
        <f>SUM(E13:E21)</f>
        <v>-504071</v>
      </c>
      <c r="F11" s="255"/>
      <c r="G11" s="253"/>
      <c r="H11" s="254"/>
      <c r="I11" s="252"/>
      <c r="J11" s="254"/>
    </row>
    <row r="12" spans="4:10" s="56" customFormat="1" ht="12.75" customHeight="1">
      <c r="D12" s="187"/>
      <c r="E12" s="64"/>
      <c r="F12" s="255"/>
      <c r="G12" s="253"/>
      <c r="H12" s="254"/>
      <c r="I12" s="252"/>
      <c r="J12" s="254"/>
    </row>
    <row r="13" spans="2:10" s="56" customFormat="1" ht="15.75">
      <c r="B13" s="266" t="s">
        <v>39</v>
      </c>
      <c r="C13" s="56" t="s">
        <v>723</v>
      </c>
      <c r="D13" s="187"/>
      <c r="E13" s="64">
        <v>13205779</v>
      </c>
      <c r="F13" s="255"/>
      <c r="G13" s="253"/>
      <c r="H13" s="254"/>
      <c r="I13" s="252"/>
      <c r="J13" s="254"/>
    </row>
    <row r="14" spans="2:10" s="56" customFormat="1" ht="15.75">
      <c r="B14" s="266" t="s">
        <v>40</v>
      </c>
      <c r="C14" s="56" t="s">
        <v>724</v>
      </c>
      <c r="D14" s="187"/>
      <c r="E14" s="64">
        <v>-7405242</v>
      </c>
      <c r="F14" s="255"/>
      <c r="G14" s="253"/>
      <c r="H14" s="254"/>
      <c r="I14" s="252"/>
      <c r="J14" s="254"/>
    </row>
    <row r="15" spans="2:10" s="56" customFormat="1" ht="15.75">
      <c r="B15" s="266" t="s">
        <v>41</v>
      </c>
      <c r="C15" s="56" t="s">
        <v>725</v>
      </c>
      <c r="D15" s="187"/>
      <c r="E15" s="64">
        <v>1452</v>
      </c>
      <c r="F15" s="255"/>
      <c r="G15" s="253"/>
      <c r="H15" s="254"/>
      <c r="I15" s="252"/>
      <c r="J15" s="254"/>
    </row>
    <row r="16" spans="2:10" s="56" customFormat="1" ht="15.75">
      <c r="B16" s="266" t="s">
        <v>42</v>
      </c>
      <c r="C16" s="56" t="s">
        <v>726</v>
      </c>
      <c r="D16" s="187"/>
      <c r="E16" s="64">
        <v>2026643</v>
      </c>
      <c r="F16" s="255"/>
      <c r="G16" s="253"/>
      <c r="H16" s="254"/>
      <c r="I16" s="252"/>
      <c r="J16" s="254"/>
    </row>
    <row r="17" spans="2:10" s="56" customFormat="1" ht="15.75">
      <c r="B17" s="266" t="s">
        <v>84</v>
      </c>
      <c r="C17" s="56" t="s">
        <v>727</v>
      </c>
      <c r="D17" s="187"/>
      <c r="E17" s="64">
        <v>-1543177</v>
      </c>
      <c r="F17" s="255"/>
      <c r="G17" s="253"/>
      <c r="H17" s="254"/>
      <c r="I17" s="252"/>
      <c r="J17" s="254"/>
    </row>
    <row r="18" spans="2:10" s="56" customFormat="1" ht="15.75">
      <c r="B18" s="266" t="s">
        <v>85</v>
      </c>
      <c r="C18" s="56" t="s">
        <v>728</v>
      </c>
      <c r="D18" s="187"/>
      <c r="E18" s="64">
        <v>825796</v>
      </c>
      <c r="F18" s="255"/>
      <c r="G18" s="253"/>
      <c r="H18" s="254"/>
      <c r="I18" s="252"/>
      <c r="J18" s="254"/>
    </row>
    <row r="19" spans="2:10" s="56" customFormat="1" ht="15.75">
      <c r="B19" s="266" t="s">
        <v>86</v>
      </c>
      <c r="C19" s="56" t="s">
        <v>729</v>
      </c>
      <c r="D19" s="187"/>
      <c r="E19" s="64">
        <v>-1135986</v>
      </c>
      <c r="F19" s="255"/>
      <c r="G19" s="253"/>
      <c r="H19" s="254"/>
      <c r="I19" s="252"/>
      <c r="J19" s="254"/>
    </row>
    <row r="20" spans="2:10" s="56" customFormat="1" ht="15.75">
      <c r="B20" s="266" t="s">
        <v>87</v>
      </c>
      <c r="C20" s="56" t="s">
        <v>730</v>
      </c>
      <c r="D20" s="187"/>
      <c r="E20" s="64">
        <v>-477263</v>
      </c>
      <c r="F20" s="255"/>
      <c r="G20" s="253"/>
      <c r="H20" s="254"/>
      <c r="I20" s="252"/>
      <c r="J20" s="254"/>
    </row>
    <row r="21" spans="2:10" s="56" customFormat="1" ht="16.5">
      <c r="B21" s="266" t="s">
        <v>88</v>
      </c>
      <c r="C21" s="56" t="s">
        <v>347</v>
      </c>
      <c r="D21" s="232"/>
      <c r="E21" s="64">
        <v>-6002073</v>
      </c>
      <c r="F21" s="255"/>
      <c r="G21" s="253"/>
      <c r="H21" s="254"/>
      <c r="I21" s="252"/>
      <c r="J21" s="254"/>
    </row>
    <row r="22" spans="2:10" s="56" customFormat="1" ht="12.75" customHeight="1">
      <c r="B22" s="57"/>
      <c r="D22" s="187"/>
      <c r="E22" s="64"/>
      <c r="F22" s="255"/>
      <c r="G22" s="253"/>
      <c r="H22" s="254"/>
      <c r="I22" s="252"/>
      <c r="J22" s="254"/>
    </row>
    <row r="23" spans="2:10" s="56" customFormat="1" ht="16.5">
      <c r="B23" s="113" t="s">
        <v>3</v>
      </c>
      <c r="C23" s="56" t="s">
        <v>731</v>
      </c>
      <c r="D23" s="187"/>
      <c r="E23" s="201">
        <f>SUM(E25:E34)</f>
        <v>6618682</v>
      </c>
      <c r="F23" s="255"/>
      <c r="G23" s="253"/>
      <c r="H23" s="254"/>
      <c r="I23" s="252"/>
      <c r="J23" s="254"/>
    </row>
    <row r="24" spans="1:10" s="17" customFormat="1" ht="12.75" customHeight="1">
      <c r="A24" s="18"/>
      <c r="B24" s="57"/>
      <c r="C24" s="18"/>
      <c r="D24" s="186"/>
      <c r="E24" s="207"/>
      <c r="F24" s="255"/>
      <c r="G24" s="253"/>
      <c r="H24" s="254"/>
      <c r="I24" s="252"/>
      <c r="J24" s="254"/>
    </row>
    <row r="25" spans="2:10" s="56" customFormat="1" ht="15.75">
      <c r="B25" s="266" t="s">
        <v>89</v>
      </c>
      <c r="C25" s="56" t="s">
        <v>732</v>
      </c>
      <c r="D25" s="187"/>
      <c r="E25" s="64">
        <v>-121169</v>
      </c>
      <c r="F25" s="255"/>
      <c r="G25" s="253"/>
      <c r="H25" s="254"/>
      <c r="I25" s="252"/>
      <c r="J25" s="254"/>
    </row>
    <row r="26" spans="2:10" s="56" customFormat="1" ht="15.75">
      <c r="B26" s="266" t="s">
        <v>90</v>
      </c>
      <c r="C26" s="56" t="s">
        <v>733</v>
      </c>
      <c r="D26" s="187"/>
      <c r="E26" s="64">
        <v>4729219</v>
      </c>
      <c r="F26" s="255"/>
      <c r="G26" s="253"/>
      <c r="H26" s="254"/>
      <c r="I26" s="252"/>
      <c r="J26" s="254"/>
    </row>
    <row r="27" spans="2:10" s="56" customFormat="1" ht="15.75">
      <c r="B27" s="266" t="s">
        <v>91</v>
      </c>
      <c r="C27" s="56" t="s">
        <v>734</v>
      </c>
      <c r="D27" s="187"/>
      <c r="E27" s="64">
        <v>-9002829</v>
      </c>
      <c r="F27" s="255"/>
      <c r="G27" s="253"/>
      <c r="H27" s="254"/>
      <c r="I27" s="252"/>
      <c r="J27" s="254"/>
    </row>
    <row r="28" spans="2:10" s="56" customFormat="1" ht="15.75">
      <c r="B28" s="266" t="s">
        <v>92</v>
      </c>
      <c r="C28" s="56" t="s">
        <v>735</v>
      </c>
      <c r="D28" s="187"/>
      <c r="E28" s="64">
        <v>-8616000</v>
      </c>
      <c r="F28" s="255"/>
      <c r="G28" s="253"/>
      <c r="H28" s="254"/>
      <c r="I28" s="252"/>
      <c r="J28" s="254"/>
    </row>
    <row r="29" spans="2:10" s="56" customFormat="1" ht="15.75">
      <c r="B29" s="266" t="s">
        <v>93</v>
      </c>
      <c r="C29" s="56" t="s">
        <v>736</v>
      </c>
      <c r="D29" s="187"/>
      <c r="E29" s="64">
        <v>3566676</v>
      </c>
      <c r="F29" s="255"/>
      <c r="G29" s="253"/>
      <c r="H29" s="254"/>
      <c r="I29" s="252"/>
      <c r="J29" s="254"/>
    </row>
    <row r="30" spans="2:10" s="56" customFormat="1" ht="15.75">
      <c r="B30" s="266" t="s">
        <v>94</v>
      </c>
      <c r="C30" s="56" t="s">
        <v>737</v>
      </c>
      <c r="D30" s="187"/>
      <c r="E30" s="64">
        <v>9823579</v>
      </c>
      <c r="F30" s="255"/>
      <c r="G30" s="253"/>
      <c r="H30" s="254"/>
      <c r="I30" s="252"/>
      <c r="J30" s="254"/>
    </row>
    <row r="31" spans="2:10" s="56" customFormat="1" ht="15.75">
      <c r="B31" s="266" t="s">
        <v>95</v>
      </c>
      <c r="C31" s="56" t="s">
        <v>738</v>
      </c>
      <c r="D31" s="187"/>
      <c r="E31" s="64">
        <v>0</v>
      </c>
      <c r="F31" s="255"/>
      <c r="G31" s="253"/>
      <c r="H31" s="254"/>
      <c r="I31" s="252"/>
      <c r="J31" s="254"/>
    </row>
    <row r="32" spans="2:10" s="56" customFormat="1" ht="15.75">
      <c r="B32" s="266" t="s">
        <v>96</v>
      </c>
      <c r="C32" s="56" t="s">
        <v>739</v>
      </c>
      <c r="D32" s="187"/>
      <c r="E32" s="64">
        <v>10321200</v>
      </c>
      <c r="F32" s="255"/>
      <c r="G32" s="253"/>
      <c r="H32" s="254"/>
      <c r="I32" s="252"/>
      <c r="J32" s="254"/>
    </row>
    <row r="33" spans="2:10" s="56" customFormat="1" ht="15.75">
      <c r="B33" s="266" t="s">
        <v>97</v>
      </c>
      <c r="C33" s="56" t="s">
        <v>740</v>
      </c>
      <c r="D33" s="187"/>
      <c r="E33" s="64">
        <v>0</v>
      </c>
      <c r="F33" s="255"/>
      <c r="G33" s="253"/>
      <c r="H33" s="254"/>
      <c r="I33" s="252"/>
      <c r="J33" s="254"/>
    </row>
    <row r="34" spans="2:10" s="56" customFormat="1" ht="16.5">
      <c r="B34" s="266" t="s">
        <v>140</v>
      </c>
      <c r="C34" s="56" t="s">
        <v>741</v>
      </c>
      <c r="D34" s="232"/>
      <c r="E34" s="64">
        <v>-4081994</v>
      </c>
      <c r="F34" s="255"/>
      <c r="G34" s="253"/>
      <c r="H34" s="254"/>
      <c r="I34" s="252"/>
      <c r="J34" s="254"/>
    </row>
    <row r="35" spans="2:10" s="56" customFormat="1" ht="12.75" customHeight="1">
      <c r="B35" s="107"/>
      <c r="D35" s="187"/>
      <c r="E35" s="70"/>
      <c r="F35" s="255"/>
      <c r="G35" s="253"/>
      <c r="H35" s="254"/>
      <c r="I35" s="252"/>
      <c r="J35" s="254"/>
    </row>
    <row r="36" spans="2:10" s="56" customFormat="1" ht="16.5">
      <c r="B36" s="107" t="s">
        <v>1</v>
      </c>
      <c r="C36" s="56" t="s">
        <v>742</v>
      </c>
      <c r="D36" s="187"/>
      <c r="E36" s="201">
        <f>+E11+E23</f>
        <v>6114611</v>
      </c>
      <c r="F36" s="255"/>
      <c r="G36" s="253"/>
      <c r="H36" s="254"/>
      <c r="I36" s="252"/>
      <c r="J36" s="254"/>
    </row>
    <row r="37" spans="1:10" s="17" customFormat="1" ht="12.75" customHeight="1">
      <c r="A37" s="18"/>
      <c r="B37" s="107"/>
      <c r="C37" s="18"/>
      <c r="D37" s="186"/>
      <c r="E37" s="206"/>
      <c r="F37" s="255"/>
      <c r="G37" s="253"/>
      <c r="H37" s="254"/>
      <c r="I37" s="252"/>
      <c r="J37" s="254"/>
    </row>
    <row r="38" spans="2:10" s="57" customFormat="1" ht="16.5">
      <c r="B38" s="107" t="s">
        <v>98</v>
      </c>
      <c r="C38" s="107" t="s">
        <v>743</v>
      </c>
      <c r="D38" s="185"/>
      <c r="E38" s="205"/>
      <c r="F38" s="255"/>
      <c r="G38" s="253"/>
      <c r="H38" s="254"/>
      <c r="I38" s="252"/>
      <c r="J38" s="254"/>
    </row>
    <row r="39" spans="1:10" s="17" customFormat="1" ht="12.75" customHeight="1">
      <c r="A39" s="18"/>
      <c r="B39" s="57"/>
      <c r="C39" s="18"/>
      <c r="D39" s="186"/>
      <c r="E39" s="206"/>
      <c r="F39" s="255"/>
      <c r="G39" s="253"/>
      <c r="H39" s="254"/>
      <c r="I39" s="252"/>
      <c r="J39" s="254"/>
    </row>
    <row r="40" spans="2:10" s="56" customFormat="1" ht="16.5">
      <c r="B40" s="107" t="s">
        <v>5</v>
      </c>
      <c r="C40" s="56" t="s">
        <v>744</v>
      </c>
      <c r="D40" s="187"/>
      <c r="E40" s="64">
        <f>SUM(E42:E50)</f>
        <v>-1486554</v>
      </c>
      <c r="F40" s="255"/>
      <c r="G40" s="253"/>
      <c r="H40" s="254"/>
      <c r="I40" s="252"/>
      <c r="J40" s="254"/>
    </row>
    <row r="41" spans="2:10" s="56" customFormat="1" ht="12.75" customHeight="1">
      <c r="B41" s="57"/>
      <c r="D41" s="187"/>
      <c r="E41" s="70"/>
      <c r="F41" s="255"/>
      <c r="G41" s="253"/>
      <c r="H41" s="254"/>
      <c r="I41" s="252"/>
      <c r="J41" s="254"/>
    </row>
    <row r="42" spans="2:10" s="56" customFormat="1" ht="15.75">
      <c r="B42" s="266" t="s">
        <v>6</v>
      </c>
      <c r="C42" s="56" t="s">
        <v>745</v>
      </c>
      <c r="D42" s="187"/>
      <c r="E42" s="201">
        <v>-55000</v>
      </c>
      <c r="F42" s="255"/>
      <c r="G42" s="253"/>
      <c r="H42" s="254"/>
      <c r="I42" s="252"/>
      <c r="J42" s="254"/>
    </row>
    <row r="43" spans="2:10" s="56" customFormat="1" ht="15.75">
      <c r="B43" s="266" t="s">
        <v>10</v>
      </c>
      <c r="C43" s="56" t="s">
        <v>746</v>
      </c>
      <c r="D43" s="187"/>
      <c r="E43" s="64">
        <v>0</v>
      </c>
      <c r="F43" s="255"/>
      <c r="G43" s="253"/>
      <c r="H43" s="254"/>
      <c r="I43" s="252"/>
      <c r="J43" s="254"/>
    </row>
    <row r="44" spans="2:10" s="56" customFormat="1" ht="15.75">
      <c r="B44" s="266" t="s">
        <v>11</v>
      </c>
      <c r="C44" s="56" t="s">
        <v>747</v>
      </c>
      <c r="D44" s="187"/>
      <c r="E44" s="64">
        <v>-313999</v>
      </c>
      <c r="F44" s="255"/>
      <c r="G44" s="253"/>
      <c r="H44" s="254"/>
      <c r="I44" s="252"/>
      <c r="J44" s="254"/>
    </row>
    <row r="45" spans="2:10" s="56" customFormat="1" ht="15.75">
      <c r="B45" s="266" t="s">
        <v>46</v>
      </c>
      <c r="C45" s="56" t="s">
        <v>748</v>
      </c>
      <c r="D45" s="187"/>
      <c r="E45" s="64">
        <v>23672</v>
      </c>
      <c r="F45" s="255"/>
      <c r="G45" s="253"/>
      <c r="H45" s="254"/>
      <c r="I45" s="252"/>
      <c r="J45" s="254"/>
    </row>
    <row r="46" spans="2:10" s="56" customFormat="1" ht="15.75">
      <c r="B46" s="266" t="s">
        <v>47</v>
      </c>
      <c r="C46" s="56" t="s">
        <v>749</v>
      </c>
      <c r="D46" s="187"/>
      <c r="E46" s="64">
        <v>-5287821</v>
      </c>
      <c r="F46" s="255"/>
      <c r="G46" s="253"/>
      <c r="H46" s="254"/>
      <c r="I46" s="252"/>
      <c r="J46" s="254"/>
    </row>
    <row r="47" spans="2:10" s="56" customFormat="1" ht="15.75">
      <c r="B47" s="266" t="s">
        <v>99</v>
      </c>
      <c r="C47" s="56" t="s">
        <v>750</v>
      </c>
      <c r="D47" s="187"/>
      <c r="E47" s="64">
        <v>2982668</v>
      </c>
      <c r="F47" s="255"/>
      <c r="G47" s="253"/>
      <c r="H47" s="254"/>
      <c r="I47" s="252"/>
      <c r="J47" s="254"/>
    </row>
    <row r="48" spans="2:10" s="56" customFormat="1" ht="15.75">
      <c r="B48" s="266" t="s">
        <v>100</v>
      </c>
      <c r="C48" s="56" t="s">
        <v>751</v>
      </c>
      <c r="D48" s="187"/>
      <c r="E48" s="64">
        <v>0</v>
      </c>
      <c r="F48" s="255"/>
      <c r="G48" s="253"/>
      <c r="H48" s="254"/>
      <c r="I48" s="252"/>
      <c r="J48" s="254"/>
    </row>
    <row r="49" spans="2:10" s="56" customFormat="1" ht="15.75">
      <c r="B49" s="266" t="s">
        <v>101</v>
      </c>
      <c r="C49" s="56" t="s">
        <v>752</v>
      </c>
      <c r="D49" s="187"/>
      <c r="E49" s="64">
        <v>2466590</v>
      </c>
      <c r="F49" s="255"/>
      <c r="G49" s="253"/>
      <c r="H49" s="254"/>
      <c r="I49" s="252"/>
      <c r="J49" s="254"/>
    </row>
    <row r="50" spans="2:10" s="56" customFormat="1" ht="16.5">
      <c r="B50" s="266" t="s">
        <v>102</v>
      </c>
      <c r="C50" s="56" t="s">
        <v>347</v>
      </c>
      <c r="D50" s="232"/>
      <c r="E50" s="64">
        <v>-1302664</v>
      </c>
      <c r="F50" s="255"/>
      <c r="G50" s="253"/>
      <c r="H50" s="254"/>
      <c r="I50" s="252"/>
      <c r="J50" s="254"/>
    </row>
    <row r="51" spans="1:10" s="17" customFormat="1" ht="16.5">
      <c r="A51" s="18"/>
      <c r="B51" s="113"/>
      <c r="C51" s="18"/>
      <c r="D51" s="186"/>
      <c r="E51" s="207"/>
      <c r="F51" s="255"/>
      <c r="G51" s="253"/>
      <c r="H51" s="254"/>
      <c r="I51" s="252"/>
      <c r="J51" s="254"/>
    </row>
    <row r="52" spans="2:10" s="57" customFormat="1" ht="16.5">
      <c r="B52" s="107" t="s">
        <v>103</v>
      </c>
      <c r="C52" s="107" t="s">
        <v>753</v>
      </c>
      <c r="D52" s="185"/>
      <c r="E52" s="208"/>
      <c r="F52" s="255"/>
      <c r="G52" s="253"/>
      <c r="H52" s="254"/>
      <c r="I52" s="252"/>
      <c r="J52" s="254"/>
    </row>
    <row r="53" spans="1:10" s="17" customFormat="1" ht="12.75" customHeight="1">
      <c r="A53" s="18"/>
      <c r="B53" s="57"/>
      <c r="C53" s="18"/>
      <c r="D53" s="186"/>
      <c r="E53" s="207"/>
      <c r="F53" s="255"/>
      <c r="G53" s="253"/>
      <c r="H53" s="254"/>
      <c r="I53" s="252"/>
      <c r="J53" s="254"/>
    </row>
    <row r="54" spans="2:10" s="56" customFormat="1" ht="16.5">
      <c r="B54" s="107" t="s">
        <v>12</v>
      </c>
      <c r="C54" s="56" t="s">
        <v>754</v>
      </c>
      <c r="D54" s="187"/>
      <c r="E54" s="64">
        <f>SUM(E56:E61)</f>
        <v>386516</v>
      </c>
      <c r="F54" s="255"/>
      <c r="G54" s="253"/>
      <c r="H54" s="254"/>
      <c r="I54" s="252"/>
      <c r="J54" s="254"/>
    </row>
    <row r="55" spans="2:10" s="56" customFormat="1" ht="12.75" customHeight="1">
      <c r="B55" s="107"/>
      <c r="D55" s="187"/>
      <c r="E55" s="64"/>
      <c r="F55" s="255"/>
      <c r="G55" s="253"/>
      <c r="H55" s="254"/>
      <c r="I55" s="252"/>
      <c r="J55" s="254"/>
    </row>
    <row r="56" spans="2:10" s="56" customFormat="1" ht="15.75" customHeight="1">
      <c r="B56" s="266" t="s">
        <v>54</v>
      </c>
      <c r="C56" s="56" t="s">
        <v>755</v>
      </c>
      <c r="D56" s="187"/>
      <c r="E56" s="64">
        <v>13813170</v>
      </c>
      <c r="F56" s="255"/>
      <c r="G56" s="253"/>
      <c r="H56" s="254"/>
      <c r="I56" s="252"/>
      <c r="J56" s="254"/>
    </row>
    <row r="57" spans="2:10" s="56" customFormat="1" ht="15.75" customHeight="1">
      <c r="B57" s="266" t="s">
        <v>58</v>
      </c>
      <c r="C57" s="56" t="s">
        <v>756</v>
      </c>
      <c r="D57" s="187"/>
      <c r="E57" s="64">
        <v>-11820811</v>
      </c>
      <c r="F57" s="255"/>
      <c r="G57" s="253"/>
      <c r="H57" s="254"/>
      <c r="I57" s="252"/>
      <c r="J57" s="254"/>
    </row>
    <row r="58" spans="2:10" s="56" customFormat="1" ht="15.75" customHeight="1">
      <c r="B58" s="266" t="s">
        <v>104</v>
      </c>
      <c r="C58" s="56" t="s">
        <v>757</v>
      </c>
      <c r="D58" s="187"/>
      <c r="E58" s="64">
        <v>0</v>
      </c>
      <c r="F58" s="255"/>
      <c r="G58" s="253"/>
      <c r="H58" s="254"/>
      <c r="I58" s="252"/>
      <c r="J58" s="254"/>
    </row>
    <row r="59" spans="2:10" s="56" customFormat="1" ht="15.75" customHeight="1">
      <c r="B59" s="266" t="s">
        <v>105</v>
      </c>
      <c r="C59" s="56" t="s">
        <v>693</v>
      </c>
      <c r="D59" s="187"/>
      <c r="E59" s="64">
        <v>-1600000</v>
      </c>
      <c r="F59" s="255"/>
      <c r="G59" s="253"/>
      <c r="H59" s="254"/>
      <c r="I59" s="252"/>
      <c r="J59" s="254"/>
    </row>
    <row r="60" spans="2:10" s="56" customFormat="1" ht="15.75" customHeight="1">
      <c r="B60" s="266" t="s">
        <v>106</v>
      </c>
      <c r="C60" s="56" t="s">
        <v>758</v>
      </c>
      <c r="D60" s="187"/>
      <c r="E60" s="64">
        <v>-5843</v>
      </c>
      <c r="F60" s="255"/>
      <c r="G60" s="253"/>
      <c r="H60" s="254"/>
      <c r="I60" s="252"/>
      <c r="J60" s="254"/>
    </row>
    <row r="61" spans="2:10" s="56" customFormat="1" ht="15.75" customHeight="1">
      <c r="B61" s="266" t="s">
        <v>107</v>
      </c>
      <c r="C61" s="56" t="s">
        <v>347</v>
      </c>
      <c r="D61" s="232"/>
      <c r="E61" s="64">
        <v>0</v>
      </c>
      <c r="F61" s="255"/>
      <c r="G61" s="253"/>
      <c r="H61" s="254"/>
      <c r="I61" s="252"/>
      <c r="J61" s="254"/>
    </row>
    <row r="62" spans="2:10" s="56" customFormat="1" ht="12.75" customHeight="1">
      <c r="B62" s="113"/>
      <c r="D62" s="187"/>
      <c r="E62" s="64"/>
      <c r="F62" s="255"/>
      <c r="G62" s="253"/>
      <c r="H62" s="254"/>
      <c r="I62" s="252"/>
      <c r="J62" s="254"/>
    </row>
    <row r="63" spans="2:10" s="56" customFormat="1" ht="16.5">
      <c r="B63" s="107" t="s">
        <v>13</v>
      </c>
      <c r="C63" s="56" t="s">
        <v>759</v>
      </c>
      <c r="D63" s="232"/>
      <c r="E63" s="64">
        <v>789411</v>
      </c>
      <c r="F63" s="255"/>
      <c r="G63" s="253"/>
      <c r="H63" s="254"/>
      <c r="I63" s="252"/>
      <c r="J63" s="254"/>
    </row>
    <row r="64" spans="2:10" s="56" customFormat="1" ht="12.75" customHeight="1">
      <c r="B64" s="57"/>
      <c r="D64" s="187"/>
      <c r="E64" s="70"/>
      <c r="F64" s="255"/>
      <c r="G64" s="253"/>
      <c r="H64" s="254"/>
      <c r="I64" s="252"/>
      <c r="J64" s="254"/>
    </row>
    <row r="65" spans="2:10" s="56" customFormat="1" ht="16.5">
      <c r="B65" s="107" t="s">
        <v>16</v>
      </c>
      <c r="C65" s="56" t="s">
        <v>760</v>
      </c>
      <c r="D65" s="187"/>
      <c r="E65" s="64">
        <f>E36+E40+E54+E63</f>
        <v>5803984</v>
      </c>
      <c r="F65" s="255"/>
      <c r="G65" s="253"/>
      <c r="H65" s="254"/>
      <c r="I65" s="252"/>
      <c r="J65" s="254"/>
    </row>
    <row r="66" spans="2:10" s="56" customFormat="1" ht="12.75" customHeight="1">
      <c r="B66" s="107"/>
      <c r="C66" s="59"/>
      <c r="D66" s="187"/>
      <c r="E66" s="64"/>
      <c r="F66" s="255"/>
      <c r="G66" s="253"/>
      <c r="H66" s="254"/>
      <c r="I66" s="252"/>
      <c r="J66" s="254"/>
    </row>
    <row r="67" spans="2:10" s="56" customFormat="1" ht="16.5">
      <c r="B67" s="107" t="s">
        <v>19</v>
      </c>
      <c r="C67" s="56" t="s">
        <v>761</v>
      </c>
      <c r="D67" s="96" t="s">
        <v>186</v>
      </c>
      <c r="E67" s="64">
        <v>10935232</v>
      </c>
      <c r="F67" s="255"/>
      <c r="G67" s="253"/>
      <c r="H67" s="254"/>
      <c r="I67" s="252"/>
      <c r="J67" s="254"/>
    </row>
    <row r="68" spans="2:10" s="56" customFormat="1" ht="12.75" customHeight="1">
      <c r="B68" s="107"/>
      <c r="D68" s="96"/>
      <c r="E68" s="64"/>
      <c r="F68" s="255"/>
      <c r="G68" s="253"/>
      <c r="H68" s="254"/>
      <c r="I68" s="252"/>
      <c r="J68" s="254"/>
    </row>
    <row r="69" spans="2:10" s="56" customFormat="1" ht="16.5">
      <c r="B69" s="107" t="s">
        <v>22</v>
      </c>
      <c r="C69" s="56" t="s">
        <v>762</v>
      </c>
      <c r="D69" s="96" t="s">
        <v>186</v>
      </c>
      <c r="E69" s="64">
        <v>16739216</v>
      </c>
      <c r="F69" s="255"/>
      <c r="G69" s="253"/>
      <c r="H69" s="254"/>
      <c r="I69" s="252"/>
      <c r="J69" s="254"/>
    </row>
    <row r="70" spans="1:7" s="237" customFormat="1" ht="15.75">
      <c r="A70" s="216"/>
      <c r="B70" s="233"/>
      <c r="C70" s="234"/>
      <c r="D70" s="235"/>
      <c r="E70" s="236"/>
      <c r="G70" s="253"/>
    </row>
    <row r="71" spans="1:7" s="237" customFormat="1" ht="15.75">
      <c r="A71" s="216"/>
      <c r="B71" s="238"/>
      <c r="C71" s="239"/>
      <c r="D71" s="240"/>
      <c r="E71" s="217"/>
      <c r="G71" s="250"/>
    </row>
    <row r="72" spans="1:7" s="237" customFormat="1" ht="33.75" customHeight="1">
      <c r="A72" s="216"/>
      <c r="B72" s="431" t="s">
        <v>353</v>
      </c>
      <c r="C72" s="431"/>
      <c r="D72" s="431"/>
      <c r="E72" s="431"/>
      <c r="G72" s="250"/>
    </row>
    <row r="73" spans="1:7" s="237" customFormat="1" ht="15.75">
      <c r="A73" s="216"/>
      <c r="B73" s="238"/>
      <c r="C73" s="239"/>
      <c r="D73" s="240"/>
      <c r="E73" s="241"/>
      <c r="G73" s="250"/>
    </row>
    <row r="74" spans="1:7" s="237" customFormat="1" ht="15.75">
      <c r="A74" s="216"/>
      <c r="B74" s="238"/>
      <c r="C74" s="239"/>
      <c r="D74" s="240"/>
      <c r="E74" s="241"/>
      <c r="G74" s="250"/>
    </row>
    <row r="75" spans="1:7" s="237" customFormat="1" ht="15.75">
      <c r="A75" s="216"/>
      <c r="B75" s="238"/>
      <c r="C75" s="239"/>
      <c r="D75" s="240"/>
      <c r="E75" s="217"/>
      <c r="G75" s="250"/>
    </row>
    <row r="76" spans="1:7" s="237" customFormat="1" ht="15.75">
      <c r="A76" s="216"/>
      <c r="B76" s="238"/>
      <c r="C76" s="239"/>
      <c r="D76" s="240"/>
      <c r="E76" s="217"/>
      <c r="G76" s="250"/>
    </row>
    <row r="77" spans="1:10" s="57" customFormat="1" ht="15.75">
      <c r="A77" s="430" t="s">
        <v>624</v>
      </c>
      <c r="B77" s="430"/>
      <c r="C77" s="430"/>
      <c r="D77" s="430"/>
      <c r="E77" s="430"/>
      <c r="F77" s="430"/>
      <c r="G77" s="430"/>
      <c r="H77" s="430"/>
      <c r="I77" s="430"/>
      <c r="J77" s="430"/>
    </row>
    <row r="78" spans="1:7" s="237" customFormat="1" ht="15.75">
      <c r="A78" s="216"/>
      <c r="B78" s="238"/>
      <c r="C78" s="239"/>
      <c r="D78" s="240"/>
      <c r="E78" s="217"/>
      <c r="G78" s="250"/>
    </row>
    <row r="79" spans="1:7" s="237" customFormat="1" ht="15.75">
      <c r="A79" s="216"/>
      <c r="B79" s="238"/>
      <c r="C79" s="239"/>
      <c r="D79" s="240"/>
      <c r="E79" s="217"/>
      <c r="G79" s="251"/>
    </row>
    <row r="80" spans="1:7" s="237" customFormat="1" ht="15.75">
      <c r="A80" s="216"/>
      <c r="B80" s="238"/>
      <c r="C80" s="239"/>
      <c r="D80" s="240"/>
      <c r="E80" s="217"/>
      <c r="G80" s="251"/>
    </row>
    <row r="81" spans="1:7" s="237" customFormat="1" ht="15.75">
      <c r="A81" s="216"/>
      <c r="B81" s="238"/>
      <c r="C81" s="239"/>
      <c r="D81" s="240"/>
      <c r="E81" s="217"/>
      <c r="G81" s="251"/>
    </row>
    <row r="82" spans="1:7" s="237" customFormat="1" ht="15.75">
      <c r="A82" s="216"/>
      <c r="B82" s="238"/>
      <c r="C82" s="239"/>
      <c r="D82" s="240"/>
      <c r="E82" s="217"/>
      <c r="G82" s="251"/>
    </row>
    <row r="83" spans="1:7" s="237" customFormat="1" ht="15.75">
      <c r="A83" s="216"/>
      <c r="B83" s="238"/>
      <c r="C83" s="239"/>
      <c r="D83" s="240"/>
      <c r="E83" s="217"/>
      <c r="G83" s="251"/>
    </row>
    <row r="84" spans="1:7" s="237" customFormat="1" ht="15.75">
      <c r="A84" s="216"/>
      <c r="B84" s="238"/>
      <c r="C84" s="239"/>
      <c r="D84" s="240"/>
      <c r="E84" s="217"/>
      <c r="G84" s="251"/>
    </row>
    <row r="85" spans="1:7" s="237" customFormat="1" ht="15.75">
      <c r="A85" s="242"/>
      <c r="B85" s="233"/>
      <c r="C85" s="234"/>
      <c r="D85" s="235"/>
      <c r="E85" s="236"/>
      <c r="G85" s="251"/>
    </row>
    <row r="86" s="237" customFormat="1" ht="12.75">
      <c r="G86" s="251"/>
    </row>
  </sheetData>
  <sheetProtection/>
  <mergeCells count="2">
    <mergeCell ref="A77:J77"/>
    <mergeCell ref="B72:E72"/>
  </mergeCells>
  <printOptions horizontalCentered="1"/>
  <pageMargins left="0.2362204724409449" right="0.2362204724409449" top="0.7086614173228347" bottom="0.5905511811023623" header="0.5118110236220472" footer="0.5905511811023623"/>
  <pageSetup fitToHeight="1" fitToWidth="1" horizontalDpi="600" verticalDpi="600" orientation="portrait" paperSize="9" scale="54" r:id="rId1"/>
  <headerFooter alignWithMargins="0">
    <oddFooter xml:space="preserve">&amp;C&amp;"DINPro-Medium,Regular"&amp;12 15&amp;R&amp;"DINPro-Light,Italic"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6"/>
  <sheetViews>
    <sheetView view="pageBreakPreview" zoomScale="75" zoomScaleNormal="75" zoomScaleSheetLayoutView="75" zoomScalePageLayoutView="0" workbookViewId="0" topLeftCell="A1">
      <pane xSplit="3" ySplit="7" topLeftCell="D47" activePane="bottomRight" state="frozen"/>
      <selection pane="topLeft" activeCell="E62" sqref="E62"/>
      <selection pane="topRight" activeCell="E62" sqref="E62"/>
      <selection pane="bottomLeft" activeCell="E62" sqref="E62"/>
      <selection pane="bottomRight" activeCell="K62" sqref="K62"/>
    </sheetView>
  </sheetViews>
  <sheetFormatPr defaultColWidth="9.140625" defaultRowHeight="12.75"/>
  <cols>
    <col min="1" max="1" width="1.421875" style="16" customWidth="1"/>
    <col min="2" max="2" width="9.140625" style="117" customWidth="1"/>
    <col min="3" max="3" width="93.140625" style="16" customWidth="1"/>
    <col min="4" max="4" width="16.7109375" style="118" customWidth="1"/>
    <col min="5" max="5" width="21.7109375" style="17" customWidth="1"/>
    <col min="6" max="6" width="19.57421875" style="16" bestFit="1" customWidth="1"/>
    <col min="7" max="7" width="19.7109375" style="396" bestFit="1" customWidth="1"/>
    <col min="8" max="9" width="9.140625" style="16" customWidth="1"/>
    <col min="10" max="10" width="9.421875" style="16" bestFit="1" customWidth="1"/>
    <col min="11" max="16384" width="9.140625" style="16" customWidth="1"/>
  </cols>
  <sheetData>
    <row r="1" spans="1:7" s="217" customFormat="1" ht="18.75" customHeight="1">
      <c r="A1" s="212"/>
      <c r="B1" s="213"/>
      <c r="C1" s="214"/>
      <c r="D1" s="215"/>
      <c r="E1" s="212"/>
      <c r="G1" s="396"/>
    </row>
    <row r="2" spans="2:7" s="218" customFormat="1" ht="18.75" customHeight="1">
      <c r="B2" s="219" t="s">
        <v>0</v>
      </c>
      <c r="C2" s="220"/>
      <c r="D2" s="221"/>
      <c r="E2" s="220"/>
      <c r="G2" s="397"/>
    </row>
    <row r="3" spans="2:7" s="218" customFormat="1" ht="18.75" customHeight="1">
      <c r="B3" s="222" t="s">
        <v>780</v>
      </c>
      <c r="D3" s="223"/>
      <c r="G3" s="397"/>
    </row>
    <row r="4" spans="2:7" s="218" customFormat="1" ht="18.75" customHeight="1">
      <c r="B4" s="224" t="s">
        <v>666</v>
      </c>
      <c r="D4" s="223"/>
      <c r="G4" s="397"/>
    </row>
    <row r="5" spans="1:7" s="217" customFormat="1" ht="18.75" customHeight="1">
      <c r="A5" s="212"/>
      <c r="B5" s="213"/>
      <c r="C5" s="212"/>
      <c r="D5" s="225"/>
      <c r="E5" s="419" t="s">
        <v>611</v>
      </c>
      <c r="G5" s="396"/>
    </row>
    <row r="6" spans="2:7" s="227" customFormat="1" ht="18.75" customHeight="1">
      <c r="B6" s="228"/>
      <c r="C6" s="228"/>
      <c r="D6" s="227" t="s">
        <v>293</v>
      </c>
      <c r="E6" s="229" t="s">
        <v>355</v>
      </c>
      <c r="G6" s="398"/>
    </row>
    <row r="7" spans="2:7" s="227" customFormat="1" ht="18.75" customHeight="1">
      <c r="B7" s="230"/>
      <c r="C7" s="230"/>
      <c r="D7" s="230" t="s">
        <v>294</v>
      </c>
      <c r="E7" s="231" t="s">
        <v>776</v>
      </c>
      <c r="G7" s="398"/>
    </row>
    <row r="8" spans="1:7" s="17" customFormat="1" ht="18.75" customHeight="1">
      <c r="A8" s="18"/>
      <c r="B8" s="57"/>
      <c r="C8" s="18"/>
      <c r="D8" s="184"/>
      <c r="E8" s="18"/>
      <c r="G8" s="399"/>
    </row>
    <row r="9" spans="2:7" s="57" customFormat="1" ht="16.5">
      <c r="B9" s="107" t="s">
        <v>83</v>
      </c>
      <c r="C9" s="107" t="s">
        <v>721</v>
      </c>
      <c r="D9" s="185"/>
      <c r="E9" s="208"/>
      <c r="G9" s="400"/>
    </row>
    <row r="10" spans="1:9" s="17" customFormat="1" ht="12.75" customHeight="1">
      <c r="A10" s="18"/>
      <c r="B10" s="107"/>
      <c r="C10" s="58"/>
      <c r="D10" s="186"/>
      <c r="E10" s="207"/>
      <c r="G10" s="399"/>
      <c r="I10" s="252"/>
    </row>
    <row r="11" spans="2:10" s="56" customFormat="1" ht="16.5">
      <c r="B11" s="113" t="s">
        <v>2</v>
      </c>
      <c r="C11" s="56" t="s">
        <v>722</v>
      </c>
      <c r="D11" s="187"/>
      <c r="E11" s="201">
        <f>SUM(E13:E21)</f>
        <v>3424201</v>
      </c>
      <c r="F11" s="255"/>
      <c r="G11" s="270"/>
      <c r="I11" s="252"/>
      <c r="J11" s="254"/>
    </row>
    <row r="12" spans="2:10" s="56" customFormat="1" ht="12.75" customHeight="1">
      <c r="B12" s="107"/>
      <c r="D12" s="187"/>
      <c r="E12" s="64"/>
      <c r="F12" s="255"/>
      <c r="G12" s="270"/>
      <c r="I12" s="252"/>
      <c r="J12" s="254"/>
    </row>
    <row r="13" spans="2:10" s="56" customFormat="1" ht="16.5">
      <c r="B13" s="113" t="s">
        <v>39</v>
      </c>
      <c r="C13" s="56" t="s">
        <v>723</v>
      </c>
      <c r="D13" s="187"/>
      <c r="E13" s="64">
        <v>11088653</v>
      </c>
      <c r="F13" s="255"/>
      <c r="G13" s="270"/>
      <c r="I13" s="252"/>
      <c r="J13" s="254"/>
    </row>
    <row r="14" spans="2:10" s="56" customFormat="1" ht="16.5">
      <c r="B14" s="113" t="s">
        <v>40</v>
      </c>
      <c r="C14" s="56" t="s">
        <v>724</v>
      </c>
      <c r="D14" s="187"/>
      <c r="E14" s="64">
        <v>-5593629</v>
      </c>
      <c r="F14" s="255"/>
      <c r="G14" s="270"/>
      <c r="I14" s="252"/>
      <c r="J14" s="254"/>
    </row>
    <row r="15" spans="2:10" s="56" customFormat="1" ht="16.5">
      <c r="B15" s="113" t="s">
        <v>41</v>
      </c>
      <c r="C15" s="56" t="s">
        <v>725</v>
      </c>
      <c r="D15" s="187"/>
      <c r="E15" s="64">
        <v>46600</v>
      </c>
      <c r="F15" s="255"/>
      <c r="G15" s="270"/>
      <c r="I15" s="252"/>
      <c r="J15" s="254"/>
    </row>
    <row r="16" spans="2:10" s="56" customFormat="1" ht="16.5">
      <c r="B16" s="113" t="s">
        <v>42</v>
      </c>
      <c r="C16" s="56" t="s">
        <v>726</v>
      </c>
      <c r="D16" s="187"/>
      <c r="E16" s="64">
        <v>1770928</v>
      </c>
      <c r="F16" s="255"/>
      <c r="G16" s="270"/>
      <c r="I16" s="252"/>
      <c r="J16" s="254"/>
    </row>
    <row r="17" spans="2:10" s="56" customFormat="1" ht="16.5">
      <c r="B17" s="113" t="s">
        <v>84</v>
      </c>
      <c r="C17" s="56" t="s">
        <v>727</v>
      </c>
      <c r="D17" s="187"/>
      <c r="E17" s="64">
        <v>-162521</v>
      </c>
      <c r="F17" s="255"/>
      <c r="G17" s="270"/>
      <c r="I17" s="252"/>
      <c r="J17" s="254"/>
    </row>
    <row r="18" spans="2:10" s="56" customFormat="1" ht="16.5">
      <c r="B18" s="113" t="s">
        <v>85</v>
      </c>
      <c r="C18" s="56" t="s">
        <v>728</v>
      </c>
      <c r="D18" s="187"/>
      <c r="E18" s="64">
        <v>457858</v>
      </c>
      <c r="F18" s="255"/>
      <c r="G18" s="270"/>
      <c r="I18" s="252"/>
      <c r="J18" s="254"/>
    </row>
    <row r="19" spans="2:10" s="56" customFormat="1" ht="16.5">
      <c r="B19" s="113" t="s">
        <v>86</v>
      </c>
      <c r="C19" s="56" t="s">
        <v>729</v>
      </c>
      <c r="D19" s="187"/>
      <c r="E19" s="64">
        <v>-2008052</v>
      </c>
      <c r="F19" s="255"/>
      <c r="G19" s="270"/>
      <c r="I19" s="252"/>
      <c r="J19" s="254"/>
    </row>
    <row r="20" spans="2:10" s="56" customFormat="1" ht="16.5">
      <c r="B20" s="113" t="s">
        <v>87</v>
      </c>
      <c r="C20" s="56" t="s">
        <v>730</v>
      </c>
      <c r="D20" s="187"/>
      <c r="E20" s="64">
        <v>-755531</v>
      </c>
      <c r="F20" s="255"/>
      <c r="G20" s="270"/>
      <c r="I20" s="252"/>
      <c r="J20" s="254"/>
    </row>
    <row r="21" spans="2:10" s="56" customFormat="1" ht="16.5">
      <c r="B21" s="113" t="s">
        <v>88</v>
      </c>
      <c r="C21" s="56" t="s">
        <v>347</v>
      </c>
      <c r="D21" s="232"/>
      <c r="E21" s="64">
        <v>-1420105</v>
      </c>
      <c r="F21" s="255"/>
      <c r="G21" s="270"/>
      <c r="I21" s="252"/>
      <c r="J21" s="254"/>
    </row>
    <row r="22" spans="2:10" s="56" customFormat="1" ht="12.75" customHeight="1">
      <c r="B22" s="57"/>
      <c r="D22" s="187"/>
      <c r="E22" s="64"/>
      <c r="F22" s="255"/>
      <c r="G22" s="270"/>
      <c r="I22" s="252"/>
      <c r="J22" s="254"/>
    </row>
    <row r="23" spans="2:10" s="56" customFormat="1" ht="16.5">
      <c r="B23" s="113" t="s">
        <v>3</v>
      </c>
      <c r="C23" s="56" t="s">
        <v>731</v>
      </c>
      <c r="D23" s="187"/>
      <c r="E23" s="201">
        <f>SUM(E25:E34)</f>
        <v>-6036733</v>
      </c>
      <c r="F23" s="255"/>
      <c r="G23" s="270"/>
      <c r="I23" s="252"/>
      <c r="J23" s="254"/>
    </row>
    <row r="24" spans="1:10" s="17" customFormat="1" ht="12.75" customHeight="1">
      <c r="A24" s="18"/>
      <c r="B24" s="57"/>
      <c r="C24" s="18"/>
      <c r="D24" s="186"/>
      <c r="E24" s="207"/>
      <c r="F24" s="255"/>
      <c r="G24" s="270"/>
      <c r="I24" s="252"/>
      <c r="J24" s="254"/>
    </row>
    <row r="25" spans="2:10" s="56" customFormat="1" ht="16.5">
      <c r="B25" s="113" t="s">
        <v>89</v>
      </c>
      <c r="C25" s="56" t="s">
        <v>732</v>
      </c>
      <c r="D25" s="187"/>
      <c r="E25" s="64">
        <v>-9392</v>
      </c>
      <c r="F25" s="255"/>
      <c r="G25" s="270"/>
      <c r="I25" s="252"/>
      <c r="J25" s="254"/>
    </row>
    <row r="26" spans="2:10" s="56" customFormat="1" ht="16.5">
      <c r="B26" s="113" t="s">
        <v>90</v>
      </c>
      <c r="C26" s="56" t="s">
        <v>733</v>
      </c>
      <c r="D26" s="187"/>
      <c r="E26" s="64">
        <v>0</v>
      </c>
      <c r="F26" s="255"/>
      <c r="G26" s="270"/>
      <c r="I26" s="252"/>
      <c r="J26" s="254"/>
    </row>
    <row r="27" spans="2:10" s="56" customFormat="1" ht="16.5">
      <c r="B27" s="113" t="s">
        <v>91</v>
      </c>
      <c r="C27" s="56" t="s">
        <v>734</v>
      </c>
      <c r="D27" s="187"/>
      <c r="E27" s="64">
        <v>2943998</v>
      </c>
      <c r="F27" s="255"/>
      <c r="G27" s="270"/>
      <c r="I27" s="252"/>
      <c r="J27" s="254"/>
    </row>
    <row r="28" spans="2:10" s="56" customFormat="1" ht="16.5">
      <c r="B28" s="113" t="s">
        <v>92</v>
      </c>
      <c r="C28" s="56" t="s">
        <v>735</v>
      </c>
      <c r="D28" s="187"/>
      <c r="E28" s="64">
        <v>-10211651</v>
      </c>
      <c r="F28" s="255"/>
      <c r="G28" s="270"/>
      <c r="I28" s="252"/>
      <c r="J28" s="254"/>
    </row>
    <row r="29" spans="2:10" s="56" customFormat="1" ht="16.5">
      <c r="B29" s="114" t="s">
        <v>93</v>
      </c>
      <c r="C29" s="56" t="s">
        <v>736</v>
      </c>
      <c r="D29" s="187"/>
      <c r="E29" s="64">
        <v>-11564001</v>
      </c>
      <c r="F29" s="255"/>
      <c r="G29" s="270"/>
      <c r="I29" s="252"/>
      <c r="J29" s="254"/>
    </row>
    <row r="30" spans="2:10" s="56" customFormat="1" ht="16.5">
      <c r="B30" s="113" t="s">
        <v>94</v>
      </c>
      <c r="C30" s="56" t="s">
        <v>737</v>
      </c>
      <c r="D30" s="187"/>
      <c r="E30" s="64">
        <v>6179360</v>
      </c>
      <c r="F30" s="255"/>
      <c r="G30" s="270"/>
      <c r="I30" s="252"/>
      <c r="J30" s="254"/>
    </row>
    <row r="31" spans="2:10" s="56" customFormat="1" ht="16.5">
      <c r="B31" s="113" t="s">
        <v>95</v>
      </c>
      <c r="C31" s="56" t="s">
        <v>738</v>
      </c>
      <c r="D31" s="187"/>
      <c r="E31" s="64">
        <v>8093335</v>
      </c>
      <c r="F31" s="255"/>
      <c r="G31" s="270"/>
      <c r="I31" s="252"/>
      <c r="J31" s="254"/>
    </row>
    <row r="32" spans="2:10" s="56" customFormat="1" ht="16.5">
      <c r="B32" s="113" t="s">
        <v>96</v>
      </c>
      <c r="C32" s="56" t="s">
        <v>739</v>
      </c>
      <c r="D32" s="187"/>
      <c r="E32" s="64">
        <v>-925957</v>
      </c>
      <c r="F32" s="255"/>
      <c r="G32" s="270"/>
      <c r="I32" s="252"/>
      <c r="J32" s="254"/>
    </row>
    <row r="33" spans="2:10" s="56" customFormat="1" ht="16.5">
      <c r="B33" s="113" t="s">
        <v>97</v>
      </c>
      <c r="C33" s="56" t="s">
        <v>740</v>
      </c>
      <c r="D33" s="187"/>
      <c r="E33" s="64">
        <v>0</v>
      </c>
      <c r="F33" s="255"/>
      <c r="G33" s="270"/>
      <c r="I33" s="252"/>
      <c r="J33" s="254"/>
    </row>
    <row r="34" spans="2:10" s="56" customFormat="1" ht="16.5">
      <c r="B34" s="113" t="s">
        <v>140</v>
      </c>
      <c r="C34" s="56" t="s">
        <v>741</v>
      </c>
      <c r="D34" s="232"/>
      <c r="E34" s="64">
        <v>-542425</v>
      </c>
      <c r="F34" s="255"/>
      <c r="G34" s="270"/>
      <c r="I34" s="252"/>
      <c r="J34" s="254"/>
    </row>
    <row r="35" spans="2:10" s="56" customFormat="1" ht="12.75" customHeight="1">
      <c r="B35" s="107"/>
      <c r="D35" s="187"/>
      <c r="E35" s="70"/>
      <c r="F35" s="255"/>
      <c r="G35" s="270"/>
      <c r="I35" s="252"/>
      <c r="J35" s="254"/>
    </row>
    <row r="36" spans="2:10" s="56" customFormat="1" ht="16.5">
      <c r="B36" s="107" t="s">
        <v>1</v>
      </c>
      <c r="C36" s="56" t="s">
        <v>742</v>
      </c>
      <c r="D36" s="187"/>
      <c r="E36" s="201">
        <f>E11+E23</f>
        <v>-2612532</v>
      </c>
      <c r="F36" s="255"/>
      <c r="G36" s="270"/>
      <c r="I36" s="252"/>
      <c r="J36" s="254"/>
    </row>
    <row r="37" spans="1:10" s="17" customFormat="1" ht="12.75" customHeight="1">
      <c r="A37" s="18"/>
      <c r="B37" s="107"/>
      <c r="C37" s="18"/>
      <c r="D37" s="186"/>
      <c r="E37" s="206"/>
      <c r="F37" s="255"/>
      <c r="G37" s="270"/>
      <c r="I37" s="252"/>
      <c r="J37" s="254"/>
    </row>
    <row r="38" spans="2:10" s="57" customFormat="1" ht="16.5">
      <c r="B38" s="107" t="s">
        <v>98</v>
      </c>
      <c r="C38" s="107" t="s">
        <v>743</v>
      </c>
      <c r="D38" s="185"/>
      <c r="E38" s="205"/>
      <c r="F38" s="255"/>
      <c r="G38" s="270"/>
      <c r="I38" s="252"/>
      <c r="J38" s="254"/>
    </row>
    <row r="39" spans="1:10" s="17" customFormat="1" ht="12.75" customHeight="1">
      <c r="A39" s="18"/>
      <c r="B39" s="57"/>
      <c r="C39" s="18"/>
      <c r="D39" s="186"/>
      <c r="E39" s="206"/>
      <c r="F39" s="255"/>
      <c r="G39" s="270"/>
      <c r="I39" s="252"/>
      <c r="J39" s="254"/>
    </row>
    <row r="40" spans="2:10" s="56" customFormat="1" ht="16.5">
      <c r="B40" s="107" t="s">
        <v>5</v>
      </c>
      <c r="C40" s="56" t="s">
        <v>744</v>
      </c>
      <c r="D40" s="187"/>
      <c r="E40" s="64">
        <f>SUM(E42:E50)</f>
        <v>-3938774</v>
      </c>
      <c r="F40" s="255"/>
      <c r="G40" s="270"/>
      <c r="I40" s="252"/>
      <c r="J40" s="254"/>
    </row>
    <row r="41" spans="2:10" s="56" customFormat="1" ht="12.75" customHeight="1">
      <c r="B41" s="57"/>
      <c r="D41" s="187"/>
      <c r="E41" s="70"/>
      <c r="F41" s="255"/>
      <c r="G41" s="270"/>
      <c r="I41" s="252"/>
      <c r="J41" s="254"/>
    </row>
    <row r="42" spans="2:10" s="56" customFormat="1" ht="16.5">
      <c r="B42" s="113" t="s">
        <v>6</v>
      </c>
      <c r="C42" s="56" t="s">
        <v>745</v>
      </c>
      <c r="D42" s="187"/>
      <c r="E42" s="201">
        <v>0</v>
      </c>
      <c r="F42" s="255"/>
      <c r="G42" s="270"/>
      <c r="I42" s="252"/>
      <c r="J42" s="254"/>
    </row>
    <row r="43" spans="2:10" s="56" customFormat="1" ht="16.5">
      <c r="B43" s="113" t="s">
        <v>10</v>
      </c>
      <c r="C43" s="56" t="s">
        <v>746</v>
      </c>
      <c r="D43" s="187"/>
      <c r="E43" s="64">
        <v>0</v>
      </c>
      <c r="F43" s="255"/>
      <c r="G43" s="270"/>
      <c r="I43" s="252"/>
      <c r="J43" s="254"/>
    </row>
    <row r="44" spans="2:10" s="56" customFormat="1" ht="16.5">
      <c r="B44" s="113" t="s">
        <v>11</v>
      </c>
      <c r="C44" s="56" t="s">
        <v>747</v>
      </c>
      <c r="D44" s="187"/>
      <c r="E44" s="64">
        <v>-93701</v>
      </c>
      <c r="F44" s="255"/>
      <c r="G44" s="270"/>
      <c r="I44" s="252"/>
      <c r="J44" s="254"/>
    </row>
    <row r="45" spans="2:10" s="56" customFormat="1" ht="16.5">
      <c r="B45" s="113" t="s">
        <v>46</v>
      </c>
      <c r="C45" s="56" t="s">
        <v>748</v>
      </c>
      <c r="D45" s="187"/>
      <c r="E45" s="64">
        <v>13055</v>
      </c>
      <c r="F45" s="255"/>
      <c r="G45" s="270"/>
      <c r="I45" s="252"/>
      <c r="J45" s="254"/>
    </row>
    <row r="46" spans="2:10" s="56" customFormat="1" ht="16.5">
      <c r="B46" s="113" t="s">
        <v>47</v>
      </c>
      <c r="C46" s="56" t="s">
        <v>749</v>
      </c>
      <c r="D46" s="187"/>
      <c r="E46" s="64">
        <v>-8288570</v>
      </c>
      <c r="F46" s="255"/>
      <c r="G46" s="270"/>
      <c r="I46" s="252"/>
      <c r="J46" s="254"/>
    </row>
    <row r="47" spans="2:10" s="56" customFormat="1" ht="16.5">
      <c r="B47" s="113" t="s">
        <v>99</v>
      </c>
      <c r="C47" s="56" t="s">
        <v>750</v>
      </c>
      <c r="D47" s="187"/>
      <c r="E47" s="64">
        <v>5614272</v>
      </c>
      <c r="F47" s="255"/>
      <c r="G47" s="270"/>
      <c r="I47" s="252"/>
      <c r="J47" s="254"/>
    </row>
    <row r="48" spans="2:10" s="56" customFormat="1" ht="16.5">
      <c r="B48" s="113" t="s">
        <v>100</v>
      </c>
      <c r="C48" s="56" t="s">
        <v>751</v>
      </c>
      <c r="D48" s="187"/>
      <c r="E48" s="64">
        <v>-164</v>
      </c>
      <c r="F48" s="255"/>
      <c r="G48" s="270"/>
      <c r="I48" s="252"/>
      <c r="J48" s="254"/>
    </row>
    <row r="49" spans="2:10" s="56" customFormat="1" ht="16.5">
      <c r="B49" s="113" t="s">
        <v>101</v>
      </c>
      <c r="C49" s="56" t="s">
        <v>752</v>
      </c>
      <c r="D49" s="187"/>
      <c r="E49" s="64">
        <v>25218</v>
      </c>
      <c r="F49" s="255"/>
      <c r="G49" s="270"/>
      <c r="I49" s="252"/>
      <c r="J49" s="254"/>
    </row>
    <row r="50" spans="2:10" s="56" customFormat="1" ht="16.5">
      <c r="B50" s="113" t="s">
        <v>102</v>
      </c>
      <c r="C50" s="56" t="s">
        <v>347</v>
      </c>
      <c r="D50" s="232"/>
      <c r="E50" s="64">
        <v>-1208884</v>
      </c>
      <c r="F50" s="255"/>
      <c r="G50" s="270"/>
      <c r="I50" s="252"/>
      <c r="J50" s="254"/>
    </row>
    <row r="51" spans="1:10" s="17" customFormat="1" ht="16.5">
      <c r="A51" s="18"/>
      <c r="B51" s="113"/>
      <c r="C51" s="18"/>
      <c r="D51" s="186"/>
      <c r="E51" s="207"/>
      <c r="F51" s="255"/>
      <c r="G51" s="270"/>
      <c r="I51" s="252"/>
      <c r="J51" s="254"/>
    </row>
    <row r="52" spans="2:10" s="57" customFormat="1" ht="16.5">
      <c r="B52" s="107" t="s">
        <v>103</v>
      </c>
      <c r="C52" s="107" t="s">
        <v>753</v>
      </c>
      <c r="D52" s="185"/>
      <c r="E52" s="208"/>
      <c r="F52" s="255"/>
      <c r="G52" s="270"/>
      <c r="I52" s="252"/>
      <c r="J52" s="254"/>
    </row>
    <row r="53" spans="1:10" s="17" customFormat="1" ht="12.75" customHeight="1">
      <c r="A53" s="18"/>
      <c r="B53" s="57"/>
      <c r="C53" s="18"/>
      <c r="D53" s="186"/>
      <c r="E53" s="207"/>
      <c r="F53" s="255"/>
      <c r="G53" s="270"/>
      <c r="I53" s="252"/>
      <c r="J53" s="254"/>
    </row>
    <row r="54" spans="2:10" s="56" customFormat="1" ht="16.5">
      <c r="B54" s="107" t="s">
        <v>12</v>
      </c>
      <c r="C54" s="56" t="s">
        <v>754</v>
      </c>
      <c r="D54" s="187"/>
      <c r="E54" s="64">
        <f>SUM(E56:E61)</f>
        <v>1684499</v>
      </c>
      <c r="F54" s="255"/>
      <c r="G54" s="270"/>
      <c r="I54" s="252"/>
      <c r="J54" s="254"/>
    </row>
    <row r="55" spans="2:10" s="56" customFormat="1" ht="12.75" customHeight="1">
      <c r="B55" s="107"/>
      <c r="D55" s="187"/>
      <c r="E55" s="64"/>
      <c r="F55" s="255"/>
      <c r="G55" s="270"/>
      <c r="I55" s="252"/>
      <c r="J55" s="254"/>
    </row>
    <row r="56" spans="2:10" s="56" customFormat="1" ht="15.75" customHeight="1">
      <c r="B56" s="113" t="s">
        <v>54</v>
      </c>
      <c r="C56" s="56" t="s">
        <v>755</v>
      </c>
      <c r="D56" s="187"/>
      <c r="E56" s="64">
        <v>3992384</v>
      </c>
      <c r="F56" s="255"/>
      <c r="G56" s="270"/>
      <c r="I56" s="252"/>
      <c r="J56" s="254"/>
    </row>
    <row r="57" spans="2:10" s="56" customFormat="1" ht="15.75" customHeight="1">
      <c r="B57" s="113" t="s">
        <v>58</v>
      </c>
      <c r="C57" s="56" t="s">
        <v>756</v>
      </c>
      <c r="D57" s="187"/>
      <c r="E57" s="64">
        <v>-1395013</v>
      </c>
      <c r="F57" s="255"/>
      <c r="G57" s="270"/>
      <c r="I57" s="252"/>
      <c r="J57" s="254"/>
    </row>
    <row r="58" spans="2:10" s="56" customFormat="1" ht="15.75" customHeight="1">
      <c r="B58" s="113" t="s">
        <v>104</v>
      </c>
      <c r="C58" s="56" t="s">
        <v>757</v>
      </c>
      <c r="D58" s="187"/>
      <c r="E58" s="64">
        <v>0</v>
      </c>
      <c r="F58" s="255"/>
      <c r="G58" s="270"/>
      <c r="I58" s="252"/>
      <c r="J58" s="254"/>
    </row>
    <row r="59" spans="2:10" s="56" customFormat="1" ht="15.75" customHeight="1">
      <c r="B59" s="113" t="s">
        <v>105</v>
      </c>
      <c r="C59" s="56" t="s">
        <v>693</v>
      </c>
      <c r="D59" s="187"/>
      <c r="E59" s="64">
        <v>-900000</v>
      </c>
      <c r="F59" s="255"/>
      <c r="G59" s="270"/>
      <c r="I59" s="252"/>
      <c r="J59" s="254"/>
    </row>
    <row r="60" spans="2:10" s="56" customFormat="1" ht="15.75" customHeight="1">
      <c r="B60" s="113" t="s">
        <v>106</v>
      </c>
      <c r="C60" s="56" t="s">
        <v>758</v>
      </c>
      <c r="D60" s="187"/>
      <c r="E60" s="64">
        <v>-12872</v>
      </c>
      <c r="F60" s="255"/>
      <c r="G60" s="270"/>
      <c r="I60" s="252"/>
      <c r="J60" s="254"/>
    </row>
    <row r="61" spans="2:10" s="56" customFormat="1" ht="15.75" customHeight="1">
      <c r="B61" s="113" t="s">
        <v>107</v>
      </c>
      <c r="C61" s="56" t="s">
        <v>347</v>
      </c>
      <c r="D61" s="232"/>
      <c r="E61" s="64">
        <v>0</v>
      </c>
      <c r="F61" s="255"/>
      <c r="G61" s="270"/>
      <c r="I61" s="252"/>
      <c r="J61" s="254"/>
    </row>
    <row r="62" spans="2:10" s="56" customFormat="1" ht="12.75" customHeight="1">
      <c r="B62" s="113"/>
      <c r="D62" s="187"/>
      <c r="E62" s="64"/>
      <c r="F62" s="255"/>
      <c r="G62" s="270"/>
      <c r="I62" s="252"/>
      <c r="J62" s="254"/>
    </row>
    <row r="63" spans="2:10" s="56" customFormat="1" ht="16.5">
      <c r="B63" s="107" t="s">
        <v>13</v>
      </c>
      <c r="C63" s="56" t="s">
        <v>759</v>
      </c>
      <c r="D63" s="232"/>
      <c r="E63" s="64">
        <v>334625</v>
      </c>
      <c r="F63" s="255"/>
      <c r="G63" s="270"/>
      <c r="I63" s="252"/>
      <c r="J63" s="254"/>
    </row>
    <row r="64" spans="2:10" s="56" customFormat="1" ht="12.75" customHeight="1">
      <c r="B64" s="57"/>
      <c r="D64" s="187"/>
      <c r="E64" s="70"/>
      <c r="F64" s="255"/>
      <c r="G64" s="270"/>
      <c r="I64" s="252"/>
      <c r="J64" s="254"/>
    </row>
    <row r="65" spans="2:10" s="56" customFormat="1" ht="16.5">
      <c r="B65" s="107" t="s">
        <v>16</v>
      </c>
      <c r="C65" s="56" t="s">
        <v>760</v>
      </c>
      <c r="D65" s="187"/>
      <c r="E65" s="64">
        <f>E36+E40+E54+E63</f>
        <v>-4532182</v>
      </c>
      <c r="F65" s="255"/>
      <c r="G65" s="270"/>
      <c r="I65" s="252"/>
      <c r="J65" s="254"/>
    </row>
    <row r="66" spans="2:10" s="56" customFormat="1" ht="12.75" customHeight="1">
      <c r="B66" s="107"/>
      <c r="C66" s="59"/>
      <c r="D66" s="187"/>
      <c r="E66" s="64"/>
      <c r="F66" s="255"/>
      <c r="G66" s="270"/>
      <c r="I66" s="252"/>
      <c r="J66" s="254"/>
    </row>
    <row r="67" spans="2:10" s="56" customFormat="1" ht="16.5">
      <c r="B67" s="107" t="s">
        <v>19</v>
      </c>
      <c r="C67" s="56" t="s">
        <v>761</v>
      </c>
      <c r="D67" s="232" t="s">
        <v>186</v>
      </c>
      <c r="E67" s="64">
        <v>12413924</v>
      </c>
      <c r="F67" s="255"/>
      <c r="G67" s="270"/>
      <c r="I67" s="252"/>
      <c r="J67" s="254"/>
    </row>
    <row r="68" spans="2:10" s="56" customFormat="1" ht="12.75" customHeight="1">
      <c r="B68" s="107"/>
      <c r="D68" s="232"/>
      <c r="E68" s="64"/>
      <c r="F68" s="255"/>
      <c r="G68" s="270"/>
      <c r="I68" s="252"/>
      <c r="J68" s="254"/>
    </row>
    <row r="69" spans="2:10" s="56" customFormat="1" ht="16.5">
      <c r="B69" s="107" t="s">
        <v>22</v>
      </c>
      <c r="C69" s="56" t="s">
        <v>762</v>
      </c>
      <c r="D69" s="232" t="s">
        <v>186</v>
      </c>
      <c r="E69" s="64">
        <f>E65+E67</f>
        <v>7881742</v>
      </c>
      <c r="F69" s="255"/>
      <c r="G69" s="270"/>
      <c r="I69" s="252"/>
      <c r="J69" s="254"/>
    </row>
    <row r="70" spans="1:7" s="237" customFormat="1" ht="15.75">
      <c r="A70" s="216"/>
      <c r="B70" s="233"/>
      <c r="C70" s="234"/>
      <c r="D70" s="235"/>
      <c r="E70" s="236"/>
      <c r="G70" s="401"/>
    </row>
    <row r="71" spans="1:7" s="237" customFormat="1" ht="15.75">
      <c r="A71" s="216"/>
      <c r="B71" s="238"/>
      <c r="C71" s="239"/>
      <c r="D71" s="240"/>
      <c r="E71" s="217"/>
      <c r="G71" s="401"/>
    </row>
    <row r="72" spans="1:7" s="422" customFormat="1" ht="33.75" customHeight="1">
      <c r="A72" s="421"/>
      <c r="B72" s="431" t="s">
        <v>353</v>
      </c>
      <c r="C72" s="431"/>
      <c r="D72" s="431"/>
      <c r="E72" s="431"/>
      <c r="G72" s="423"/>
    </row>
    <row r="73" spans="1:7" s="237" customFormat="1" ht="15.75">
      <c r="A73" s="216"/>
      <c r="B73" s="238"/>
      <c r="C73" s="239"/>
      <c r="D73" s="240"/>
      <c r="E73" s="241"/>
      <c r="G73" s="401"/>
    </row>
    <row r="74" spans="1:7" s="237" customFormat="1" ht="15.75">
      <c r="A74" s="216"/>
      <c r="B74" s="267" t="s">
        <v>663</v>
      </c>
      <c r="C74" s="239"/>
      <c r="D74" s="240"/>
      <c r="E74" s="241"/>
      <c r="G74" s="401"/>
    </row>
    <row r="75" spans="1:7" s="237" customFormat="1" ht="15.75">
      <c r="A75" s="216"/>
      <c r="B75" s="238"/>
      <c r="C75" s="239"/>
      <c r="D75" s="240"/>
      <c r="E75" s="217"/>
      <c r="G75" s="401"/>
    </row>
    <row r="76" spans="1:7" s="237" customFormat="1" ht="15.75">
      <c r="A76" s="216"/>
      <c r="B76" s="238"/>
      <c r="C76" s="239"/>
      <c r="D76" s="240"/>
      <c r="E76" s="217"/>
      <c r="G76" s="401"/>
    </row>
    <row r="77" spans="1:10" s="57" customFormat="1" ht="15.75">
      <c r="A77" s="430" t="s">
        <v>624</v>
      </c>
      <c r="B77" s="430"/>
      <c r="C77" s="430"/>
      <c r="D77" s="430"/>
      <c r="E77" s="430"/>
      <c r="F77" s="430"/>
      <c r="G77" s="430"/>
      <c r="H77" s="430"/>
      <c r="I77" s="430"/>
      <c r="J77" s="430"/>
    </row>
    <row r="78" spans="1:7" s="237" customFormat="1" ht="15.75">
      <c r="A78" s="216"/>
      <c r="B78" s="238"/>
      <c r="C78" s="239"/>
      <c r="D78" s="240"/>
      <c r="E78" s="217"/>
      <c r="G78" s="401"/>
    </row>
    <row r="79" spans="1:7" s="237" customFormat="1" ht="15.75">
      <c r="A79" s="216"/>
      <c r="B79" s="238"/>
      <c r="C79" s="239"/>
      <c r="D79" s="240"/>
      <c r="E79" s="217"/>
      <c r="G79" s="402"/>
    </row>
    <row r="80" spans="1:7" s="237" customFormat="1" ht="15.75">
      <c r="A80" s="216"/>
      <c r="B80" s="238"/>
      <c r="C80" s="239"/>
      <c r="D80" s="240"/>
      <c r="E80" s="217"/>
      <c r="G80" s="402"/>
    </row>
    <row r="81" spans="1:7" s="237" customFormat="1" ht="15.75">
      <c r="A81" s="216"/>
      <c r="B81" s="238"/>
      <c r="C81" s="239"/>
      <c r="D81" s="240"/>
      <c r="E81" s="217"/>
      <c r="G81" s="402"/>
    </row>
    <row r="82" spans="1:7" s="237" customFormat="1" ht="15.75">
      <c r="A82" s="216"/>
      <c r="B82" s="238"/>
      <c r="C82" s="239"/>
      <c r="D82" s="240"/>
      <c r="E82" s="217"/>
      <c r="G82" s="402"/>
    </row>
    <row r="83" spans="1:7" s="237" customFormat="1" ht="15.75">
      <c r="A83" s="216"/>
      <c r="B83" s="238"/>
      <c r="C83" s="239"/>
      <c r="D83" s="240"/>
      <c r="E83" s="217"/>
      <c r="G83" s="402"/>
    </row>
    <row r="84" spans="1:7" s="237" customFormat="1" ht="15.75">
      <c r="A84" s="216"/>
      <c r="B84" s="238"/>
      <c r="C84" s="239"/>
      <c r="D84" s="240"/>
      <c r="E84" s="217"/>
      <c r="G84" s="402"/>
    </row>
    <row r="85" spans="1:7" s="237" customFormat="1" ht="15.75">
      <c r="A85" s="242"/>
      <c r="B85" s="233"/>
      <c r="C85" s="234"/>
      <c r="D85" s="235"/>
      <c r="E85" s="236"/>
      <c r="G85" s="402"/>
    </row>
    <row r="86" s="237" customFormat="1" ht="12.75">
      <c r="G86" s="402"/>
    </row>
  </sheetData>
  <sheetProtection/>
  <mergeCells count="2">
    <mergeCell ref="A77:J77"/>
    <mergeCell ref="B72:E72"/>
  </mergeCells>
  <printOptions horizontalCentered="1"/>
  <pageMargins left="0.2362204724409449" right="0.2362204724409449" top="0.7086614173228347" bottom="0.5905511811023623" header="0.5118110236220472" footer="0.5905511811023623"/>
  <pageSetup fitToHeight="1" fitToWidth="1" horizontalDpi="600" verticalDpi="600" orientation="portrait" paperSize="9" scale="53" r:id="rId1"/>
  <headerFooter alignWithMargins="0">
    <oddFooter xml:space="preserve">&amp;C&amp;"DINPro-Medium,Regular"&amp;12 16&amp;R&amp;"DINPro-Light,Italic"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01"/>
  <sheetViews>
    <sheetView view="pageBreakPreview" zoomScale="75" zoomScaleNormal="75" zoomScaleSheetLayoutView="75" zoomScalePageLayoutView="0" workbookViewId="0" topLeftCell="A1">
      <pane xSplit="3" ySplit="8" topLeftCell="D9" activePane="bottomRight" state="frozen"/>
      <selection pane="topLeft" activeCell="E62" sqref="E62"/>
      <selection pane="topRight" activeCell="E62" sqref="E62"/>
      <selection pane="bottomLeft" activeCell="E62" sqref="E62"/>
      <selection pane="bottomRight" activeCell="D9" sqref="D9"/>
    </sheetView>
  </sheetViews>
  <sheetFormatPr defaultColWidth="9.140625" defaultRowHeight="12.75"/>
  <cols>
    <col min="1" max="1" width="1.421875" style="267" customWidth="1"/>
    <col min="2" max="2" width="7.7109375" style="267" customWidth="1"/>
    <col min="3" max="3" width="77.8515625" style="267" customWidth="1"/>
    <col min="4" max="4" width="23.28125" style="268" bestFit="1" customWidth="1"/>
    <col min="5" max="7" width="20.140625" style="267" bestFit="1" customWidth="1"/>
    <col min="8" max="10" width="22.7109375" style="270" bestFit="1" customWidth="1"/>
    <col min="11" max="12" width="16.7109375" style="267" bestFit="1" customWidth="1"/>
    <col min="13" max="13" width="18.140625" style="267" bestFit="1" customWidth="1"/>
    <col min="14" max="14" width="10.00390625" style="267" bestFit="1" customWidth="1"/>
    <col min="15" max="16384" width="9.140625" style="267" customWidth="1"/>
  </cols>
  <sheetData>
    <row r="1" ht="17.25" customHeight="1">
      <c r="F1" s="269"/>
    </row>
    <row r="2" spans="2:10" s="214" customFormat="1" ht="17.25" customHeight="1">
      <c r="B2" s="219" t="s">
        <v>0</v>
      </c>
      <c r="C2" s="271"/>
      <c r="D2" s="272"/>
      <c r="E2" s="271"/>
      <c r="F2" s="271"/>
      <c r="G2" s="271"/>
      <c r="H2" s="273"/>
      <c r="I2" s="273"/>
      <c r="J2" s="273"/>
    </row>
    <row r="3" spans="2:10" s="214" customFormat="1" ht="17.25" customHeight="1">
      <c r="B3" s="222" t="s">
        <v>763</v>
      </c>
      <c r="D3" s="227"/>
      <c r="H3" s="273"/>
      <c r="I3" s="273"/>
      <c r="J3" s="273"/>
    </row>
    <row r="4" spans="2:10" s="274" customFormat="1" ht="17.25" customHeight="1">
      <c r="B4" s="224" t="s">
        <v>291</v>
      </c>
      <c r="C4" s="224"/>
      <c r="D4" s="275"/>
      <c r="E4" s="276"/>
      <c r="F4" s="276"/>
      <c r="G4" s="277"/>
      <c r="H4" s="278"/>
      <c r="I4" s="278"/>
      <c r="J4" s="278"/>
    </row>
    <row r="5" spans="5:7" ht="17.25" customHeight="1">
      <c r="E5" s="279"/>
      <c r="F5" s="280"/>
      <c r="G5" s="280"/>
    </row>
    <row r="6" spans="4:10" s="214" customFormat="1" ht="15" customHeight="1">
      <c r="D6" s="227"/>
      <c r="E6" s="281"/>
      <c r="F6" s="281" t="s">
        <v>355</v>
      </c>
      <c r="G6" s="281"/>
      <c r="H6" s="273"/>
      <c r="I6" s="273"/>
      <c r="J6" s="273"/>
    </row>
    <row r="7" spans="3:10" s="214" customFormat="1" ht="15.75" customHeight="1">
      <c r="C7" s="282" t="s">
        <v>298</v>
      </c>
      <c r="D7" s="227" t="s">
        <v>293</v>
      </c>
      <c r="E7" s="281"/>
      <c r="F7" s="281" t="s">
        <v>181</v>
      </c>
      <c r="G7" s="283"/>
      <c r="H7" s="273"/>
      <c r="I7" s="273"/>
      <c r="J7" s="273"/>
    </row>
    <row r="8" spans="2:10" s="214" customFormat="1" ht="15.75" customHeight="1">
      <c r="B8" s="284"/>
      <c r="C8" s="285"/>
      <c r="D8" s="230" t="s">
        <v>294</v>
      </c>
      <c r="E8" s="286" t="s">
        <v>295</v>
      </c>
      <c r="F8" s="286" t="s">
        <v>296</v>
      </c>
      <c r="G8" s="286" t="s">
        <v>297</v>
      </c>
      <c r="H8" s="273"/>
      <c r="I8" s="273"/>
      <c r="J8" s="273"/>
    </row>
    <row r="9" spans="1:15" s="274" customFormat="1" ht="16.5">
      <c r="A9" s="287"/>
      <c r="B9" s="287" t="s">
        <v>1</v>
      </c>
      <c r="C9" s="287" t="s">
        <v>356</v>
      </c>
      <c r="D9" s="232" t="s">
        <v>52</v>
      </c>
      <c r="E9" s="288">
        <v>8461582</v>
      </c>
      <c r="F9" s="288">
        <v>26901584</v>
      </c>
      <c r="G9" s="288">
        <f aca="true" t="shared" si="0" ref="G9:G68">E9+F9</f>
        <v>35363166</v>
      </c>
      <c r="H9" s="255"/>
      <c r="I9" s="255"/>
      <c r="J9" s="255"/>
      <c r="K9" s="289">
        <f aca="true" t="shared" si="1" ref="K9:M12">+E9-H9</f>
        <v>8461582</v>
      </c>
      <c r="L9" s="289">
        <f t="shared" si="1"/>
        <v>26901584</v>
      </c>
      <c r="M9" s="289">
        <f t="shared" si="1"/>
        <v>35363166</v>
      </c>
      <c r="N9" s="289"/>
      <c r="O9" s="289"/>
    </row>
    <row r="10" spans="1:14" s="274" customFormat="1" ht="16.5">
      <c r="A10" s="287"/>
      <c r="B10" s="287" t="s">
        <v>5</v>
      </c>
      <c r="C10" s="290" t="s">
        <v>357</v>
      </c>
      <c r="D10" s="232" t="s">
        <v>53</v>
      </c>
      <c r="E10" s="288">
        <f>E11+E16</f>
        <v>5551804</v>
      </c>
      <c r="F10" s="288">
        <f>F11+F16</f>
        <v>2725703</v>
      </c>
      <c r="G10" s="288">
        <f t="shared" si="0"/>
        <v>8277507</v>
      </c>
      <c r="H10" s="255"/>
      <c r="I10" s="255"/>
      <c r="J10" s="255"/>
      <c r="K10" s="289">
        <f t="shared" si="1"/>
        <v>5551804</v>
      </c>
      <c r="L10" s="289">
        <f t="shared" si="1"/>
        <v>2725703</v>
      </c>
      <c r="M10" s="289">
        <f t="shared" si="1"/>
        <v>8277507</v>
      </c>
      <c r="N10" s="289"/>
    </row>
    <row r="11" spans="2:14" ht="15.75">
      <c r="B11" s="291" t="s">
        <v>6</v>
      </c>
      <c r="C11" s="267" t="s">
        <v>358</v>
      </c>
      <c r="E11" s="292">
        <f>+SUM(E12:E15)</f>
        <v>5551804</v>
      </c>
      <c r="F11" s="292">
        <f>+SUM(F12:F15)</f>
        <v>2725703</v>
      </c>
      <c r="G11" s="292">
        <f t="shared" si="0"/>
        <v>8277507</v>
      </c>
      <c r="H11" s="255"/>
      <c r="I11" s="255"/>
      <c r="J11" s="255"/>
      <c r="K11" s="289">
        <f t="shared" si="1"/>
        <v>5551804</v>
      </c>
      <c r="L11" s="289">
        <f t="shared" si="1"/>
        <v>2725703</v>
      </c>
      <c r="M11" s="289">
        <f t="shared" si="1"/>
        <v>8277507</v>
      </c>
      <c r="N11" s="289"/>
    </row>
    <row r="12" spans="2:14" ht="15.75">
      <c r="B12" s="291" t="s">
        <v>7</v>
      </c>
      <c r="C12" s="267" t="s">
        <v>305</v>
      </c>
      <c r="E12" s="292">
        <v>0</v>
      </c>
      <c r="F12" s="292">
        <v>0</v>
      </c>
      <c r="G12" s="292">
        <f t="shared" si="0"/>
        <v>0</v>
      </c>
      <c r="H12" s="255"/>
      <c r="I12" s="255"/>
      <c r="J12" s="255"/>
      <c r="K12" s="289">
        <f t="shared" si="1"/>
        <v>0</v>
      </c>
      <c r="L12" s="289">
        <f t="shared" si="1"/>
        <v>0</v>
      </c>
      <c r="M12" s="289">
        <f t="shared" si="1"/>
        <v>0</v>
      </c>
      <c r="N12" s="289"/>
    </row>
    <row r="13" spans="2:14" ht="15.75">
      <c r="B13" s="291" t="s">
        <v>8</v>
      </c>
      <c r="C13" s="267" t="s">
        <v>306</v>
      </c>
      <c r="E13" s="292">
        <v>0</v>
      </c>
      <c r="F13" s="292">
        <v>0</v>
      </c>
      <c r="G13" s="292">
        <f t="shared" si="0"/>
        <v>0</v>
      </c>
      <c r="H13" s="255"/>
      <c r="I13" s="255"/>
      <c r="J13" s="255"/>
      <c r="K13" s="289"/>
      <c r="L13" s="289"/>
      <c r="M13" s="289"/>
      <c r="N13" s="289"/>
    </row>
    <row r="14" spans="2:14" ht="15.75">
      <c r="B14" s="291" t="s">
        <v>9</v>
      </c>
      <c r="C14" s="267" t="s">
        <v>359</v>
      </c>
      <c r="E14" s="292">
        <v>5551804</v>
      </c>
      <c r="F14" s="292">
        <v>2725703</v>
      </c>
      <c r="G14" s="292">
        <f t="shared" si="0"/>
        <v>8277507</v>
      </c>
      <c r="H14" s="255"/>
      <c r="I14" s="255"/>
      <c r="J14" s="255"/>
      <c r="K14" s="289"/>
      <c r="L14" s="289"/>
      <c r="M14" s="289"/>
      <c r="N14" s="289"/>
    </row>
    <row r="15" spans="2:14" ht="15.75">
      <c r="B15" s="291" t="s">
        <v>159</v>
      </c>
      <c r="C15" s="267" t="s">
        <v>360</v>
      </c>
      <c r="E15" s="292">
        <v>0</v>
      </c>
      <c r="F15" s="292">
        <v>0</v>
      </c>
      <c r="G15" s="292">
        <f t="shared" si="0"/>
        <v>0</v>
      </c>
      <c r="H15" s="255"/>
      <c r="I15" s="255"/>
      <c r="J15" s="255"/>
      <c r="K15" s="289"/>
      <c r="L15" s="289"/>
      <c r="M15" s="289"/>
      <c r="N15" s="289"/>
    </row>
    <row r="16" spans="2:14" ht="15.75">
      <c r="B16" s="291" t="s">
        <v>10</v>
      </c>
      <c r="C16" s="267" t="s">
        <v>361</v>
      </c>
      <c r="E16" s="292">
        <f>SUM(E17:E20)</f>
        <v>0</v>
      </c>
      <c r="F16" s="292">
        <f>SUM(F17:F20)</f>
        <v>0</v>
      </c>
      <c r="G16" s="292">
        <f t="shared" si="0"/>
        <v>0</v>
      </c>
      <c r="H16" s="255"/>
      <c r="I16" s="255"/>
      <c r="J16" s="255"/>
      <c r="K16" s="289"/>
      <c r="L16" s="289"/>
      <c r="M16" s="289"/>
      <c r="N16" s="289"/>
    </row>
    <row r="17" spans="2:14" ht="15.75">
      <c r="B17" s="291" t="s">
        <v>110</v>
      </c>
      <c r="C17" s="267" t="s">
        <v>305</v>
      </c>
      <c r="E17" s="292">
        <v>0</v>
      </c>
      <c r="F17" s="292">
        <v>0</v>
      </c>
      <c r="G17" s="292">
        <f t="shared" si="0"/>
        <v>0</v>
      </c>
      <c r="H17" s="255"/>
      <c r="I17" s="255"/>
      <c r="J17" s="255"/>
      <c r="K17" s="289"/>
      <c r="L17" s="289"/>
      <c r="M17" s="289"/>
      <c r="N17" s="289"/>
    </row>
    <row r="18" spans="2:14" ht="15.75">
      <c r="B18" s="291" t="s">
        <v>111</v>
      </c>
      <c r="C18" s="267" t="s">
        <v>306</v>
      </c>
      <c r="E18" s="292">
        <v>0</v>
      </c>
      <c r="F18" s="292">
        <v>0</v>
      </c>
      <c r="G18" s="292">
        <f t="shared" si="0"/>
        <v>0</v>
      </c>
      <c r="H18" s="255"/>
      <c r="I18" s="255"/>
      <c r="J18" s="255"/>
      <c r="K18" s="289"/>
      <c r="L18" s="289"/>
      <c r="M18" s="289"/>
      <c r="N18" s="289"/>
    </row>
    <row r="19" spans="2:14" ht="15.75">
      <c r="B19" s="291" t="s">
        <v>112</v>
      </c>
      <c r="C19" s="267" t="s">
        <v>362</v>
      </c>
      <c r="E19" s="292">
        <v>0</v>
      </c>
      <c r="F19" s="292">
        <v>0</v>
      </c>
      <c r="G19" s="292">
        <f t="shared" si="0"/>
        <v>0</v>
      </c>
      <c r="H19" s="255"/>
      <c r="I19" s="255"/>
      <c r="J19" s="255"/>
      <c r="K19" s="289"/>
      <c r="L19" s="289"/>
      <c r="M19" s="289"/>
      <c r="N19" s="289"/>
    </row>
    <row r="20" spans="2:14" ht="15.75">
      <c r="B20" s="291" t="s">
        <v>221</v>
      </c>
      <c r="C20" s="267" t="s">
        <v>360</v>
      </c>
      <c r="E20" s="292">
        <v>0</v>
      </c>
      <c r="F20" s="292">
        <v>0</v>
      </c>
      <c r="G20" s="292">
        <f t="shared" si="0"/>
        <v>0</v>
      </c>
      <c r="H20" s="255"/>
      <c r="I20" s="255"/>
      <c r="J20" s="255"/>
      <c r="K20" s="289"/>
      <c r="L20" s="289"/>
      <c r="M20" s="289"/>
      <c r="N20" s="289"/>
    </row>
    <row r="21" spans="1:14" s="274" customFormat="1" ht="16.5">
      <c r="A21" s="287"/>
      <c r="B21" s="287" t="s">
        <v>12</v>
      </c>
      <c r="C21" s="290" t="s">
        <v>363</v>
      </c>
      <c r="D21" s="232" t="s">
        <v>60</v>
      </c>
      <c r="E21" s="288">
        <v>10397</v>
      </c>
      <c r="F21" s="288">
        <v>8106382</v>
      </c>
      <c r="G21" s="288">
        <f t="shared" si="0"/>
        <v>8116779</v>
      </c>
      <c r="H21" s="255"/>
      <c r="I21" s="255"/>
      <c r="J21" s="255"/>
      <c r="K21" s="289"/>
      <c r="L21" s="289"/>
      <c r="M21" s="289"/>
      <c r="N21" s="289"/>
    </row>
    <row r="22" spans="1:14" s="274" customFormat="1" ht="16.5">
      <c r="A22" s="287"/>
      <c r="B22" s="287" t="s">
        <v>13</v>
      </c>
      <c r="C22" s="290" t="s">
        <v>364</v>
      </c>
      <c r="D22" s="293"/>
      <c r="E22" s="288">
        <f>SUM(E23:E25)</f>
        <v>1552161</v>
      </c>
      <c r="F22" s="288">
        <f>SUM(F23:F25)</f>
        <v>0</v>
      </c>
      <c r="G22" s="288">
        <f t="shared" si="0"/>
        <v>1552161</v>
      </c>
      <c r="H22" s="255"/>
      <c r="I22" s="255"/>
      <c r="J22" s="255"/>
      <c r="K22" s="289"/>
      <c r="L22" s="289"/>
      <c r="M22" s="289"/>
      <c r="N22" s="289"/>
    </row>
    <row r="23" spans="1:14" ht="16.5">
      <c r="A23" s="269"/>
      <c r="B23" s="294" t="s">
        <v>14</v>
      </c>
      <c r="C23" s="295" t="s">
        <v>365</v>
      </c>
      <c r="D23" s="296"/>
      <c r="E23" s="292">
        <v>0</v>
      </c>
      <c r="F23" s="292">
        <v>0</v>
      </c>
      <c r="G23" s="292">
        <f t="shared" si="0"/>
        <v>0</v>
      </c>
      <c r="H23" s="255"/>
      <c r="I23" s="255"/>
      <c r="J23" s="255"/>
      <c r="K23" s="289"/>
      <c r="L23" s="289"/>
      <c r="M23" s="289"/>
      <c r="N23" s="289"/>
    </row>
    <row r="24" spans="2:14" ht="15.75">
      <c r="B24" s="297" t="s">
        <v>15</v>
      </c>
      <c r="C24" s="295" t="s">
        <v>366</v>
      </c>
      <c r="D24" s="296"/>
      <c r="E24" s="292">
        <v>1552161</v>
      </c>
      <c r="F24" s="292">
        <v>0</v>
      </c>
      <c r="G24" s="292">
        <f t="shared" si="0"/>
        <v>1552161</v>
      </c>
      <c r="H24" s="255"/>
      <c r="I24" s="255"/>
      <c r="J24" s="255"/>
      <c r="K24" s="289"/>
      <c r="L24" s="289"/>
      <c r="M24" s="289"/>
      <c r="N24" s="289"/>
    </row>
    <row r="25" spans="1:14" ht="16.5">
      <c r="A25" s="269"/>
      <c r="B25" s="291" t="s">
        <v>59</v>
      </c>
      <c r="C25" s="295" t="s">
        <v>367</v>
      </c>
      <c r="D25" s="296"/>
      <c r="E25" s="292">
        <v>0</v>
      </c>
      <c r="F25" s="292">
        <v>0</v>
      </c>
      <c r="G25" s="292">
        <f t="shared" si="0"/>
        <v>0</v>
      </c>
      <c r="H25" s="255"/>
      <c r="I25" s="255"/>
      <c r="J25" s="255"/>
      <c r="K25" s="289"/>
      <c r="L25" s="289"/>
      <c r="M25" s="289"/>
      <c r="N25" s="289"/>
    </row>
    <row r="26" spans="1:14" s="274" customFormat="1" ht="16.5">
      <c r="A26" s="287"/>
      <c r="B26" s="287" t="s">
        <v>16</v>
      </c>
      <c r="C26" s="290" t="s">
        <v>368</v>
      </c>
      <c r="D26" s="232" t="s">
        <v>61</v>
      </c>
      <c r="E26" s="288">
        <f>SUM(E27:E29)</f>
        <v>23452538</v>
      </c>
      <c r="F26" s="288">
        <f>SUM(F27:F29)</f>
        <v>17354032</v>
      </c>
      <c r="G26" s="288">
        <f t="shared" si="0"/>
        <v>40806570</v>
      </c>
      <c r="H26" s="255"/>
      <c r="I26" s="255"/>
      <c r="J26" s="255"/>
      <c r="K26" s="289"/>
      <c r="L26" s="289"/>
      <c r="M26" s="289"/>
      <c r="N26" s="289"/>
    </row>
    <row r="27" spans="1:14" ht="16.5">
      <c r="A27" s="269"/>
      <c r="B27" s="291" t="s">
        <v>17</v>
      </c>
      <c r="C27" s="295" t="s">
        <v>306</v>
      </c>
      <c r="D27" s="296"/>
      <c r="E27" s="292">
        <v>12848</v>
      </c>
      <c r="F27" s="292">
        <v>85027</v>
      </c>
      <c r="G27" s="292">
        <f t="shared" si="0"/>
        <v>97875</v>
      </c>
      <c r="H27" s="255"/>
      <c r="I27" s="255"/>
      <c r="J27" s="255"/>
      <c r="K27" s="289"/>
      <c r="L27" s="289"/>
      <c r="M27" s="289"/>
      <c r="N27" s="289"/>
    </row>
    <row r="28" spans="1:14" ht="16.5">
      <c r="A28" s="269"/>
      <c r="B28" s="291" t="s">
        <v>18</v>
      </c>
      <c r="C28" s="295" t="s">
        <v>305</v>
      </c>
      <c r="D28" s="296"/>
      <c r="E28" s="292">
        <v>23159176</v>
      </c>
      <c r="F28" s="292">
        <v>13657443</v>
      </c>
      <c r="G28" s="292">
        <f t="shared" si="0"/>
        <v>36816619</v>
      </c>
      <c r="H28" s="255"/>
      <c r="I28" s="255"/>
      <c r="J28" s="255"/>
      <c r="K28" s="289"/>
      <c r="L28" s="289"/>
      <c r="M28" s="289"/>
      <c r="N28" s="289"/>
    </row>
    <row r="29" spans="2:14" ht="15.75">
      <c r="B29" s="291" t="s">
        <v>82</v>
      </c>
      <c r="C29" s="298" t="s">
        <v>360</v>
      </c>
      <c r="D29" s="296"/>
      <c r="E29" s="292">
        <v>280514</v>
      </c>
      <c r="F29" s="292">
        <v>3611562</v>
      </c>
      <c r="G29" s="292">
        <f t="shared" si="0"/>
        <v>3892076</v>
      </c>
      <c r="H29" s="255"/>
      <c r="I29" s="255"/>
      <c r="J29" s="255"/>
      <c r="K29" s="289"/>
      <c r="L29" s="289"/>
      <c r="M29" s="289"/>
      <c r="N29" s="289"/>
    </row>
    <row r="30" spans="2:14" s="274" customFormat="1" ht="16.5">
      <c r="B30" s="287" t="s">
        <v>19</v>
      </c>
      <c r="C30" s="299" t="s">
        <v>369</v>
      </c>
      <c r="D30" s="232" t="s">
        <v>62</v>
      </c>
      <c r="E30" s="288">
        <f>+E31+E35-E36</f>
        <v>132232420</v>
      </c>
      <c r="F30" s="288">
        <f>+F31+F35-F36</f>
        <v>58276547</v>
      </c>
      <c r="G30" s="288">
        <f t="shared" si="0"/>
        <v>190508967</v>
      </c>
      <c r="H30" s="255"/>
      <c r="I30" s="255"/>
      <c r="J30" s="255"/>
      <c r="K30" s="289"/>
      <c r="L30" s="289"/>
      <c r="M30" s="289"/>
      <c r="N30" s="289"/>
    </row>
    <row r="31" spans="2:14" ht="15.75">
      <c r="B31" s="291" t="s">
        <v>20</v>
      </c>
      <c r="C31" s="267" t="s">
        <v>370</v>
      </c>
      <c r="D31" s="300"/>
      <c r="E31" s="292">
        <f>+SUM(E32:E34)</f>
        <v>132079801</v>
      </c>
      <c r="F31" s="292">
        <f>+SUM(F32:F34)</f>
        <v>58276547</v>
      </c>
      <c r="G31" s="292">
        <f t="shared" si="0"/>
        <v>190356348</v>
      </c>
      <c r="H31" s="255"/>
      <c r="I31" s="255"/>
      <c r="J31" s="255"/>
      <c r="K31" s="289"/>
      <c r="L31" s="289"/>
      <c r="M31" s="289"/>
      <c r="N31" s="289"/>
    </row>
    <row r="32" spans="2:14" ht="16.5">
      <c r="B32" s="291" t="s">
        <v>224</v>
      </c>
      <c r="C32" s="267" t="s">
        <v>371</v>
      </c>
      <c r="D32" s="301" t="s">
        <v>783</v>
      </c>
      <c r="E32" s="292">
        <v>3925476</v>
      </c>
      <c r="F32" s="292">
        <v>1981389</v>
      </c>
      <c r="G32" s="292">
        <f t="shared" si="0"/>
        <v>5906865</v>
      </c>
      <c r="H32" s="255"/>
      <c r="I32" s="255"/>
      <c r="J32" s="255"/>
      <c r="K32" s="289"/>
      <c r="L32" s="289"/>
      <c r="M32" s="289"/>
      <c r="N32" s="289"/>
    </row>
    <row r="33" spans="2:14" ht="15.75">
      <c r="B33" s="291" t="s">
        <v>226</v>
      </c>
      <c r="C33" s="267" t="s">
        <v>305</v>
      </c>
      <c r="D33" s="300"/>
      <c r="E33" s="292">
        <v>0</v>
      </c>
      <c r="F33" s="292">
        <v>0</v>
      </c>
      <c r="G33" s="292">
        <f t="shared" si="0"/>
        <v>0</v>
      </c>
      <c r="H33" s="255"/>
      <c r="I33" s="255"/>
      <c r="J33" s="255"/>
      <c r="K33" s="289"/>
      <c r="L33" s="289"/>
      <c r="M33" s="289"/>
      <c r="N33" s="289"/>
    </row>
    <row r="34" spans="2:14" ht="15.75">
      <c r="B34" s="291" t="s">
        <v>227</v>
      </c>
      <c r="C34" s="267" t="s">
        <v>347</v>
      </c>
      <c r="E34" s="292">
        <v>128154325</v>
      </c>
      <c r="F34" s="292">
        <v>56295158</v>
      </c>
      <c r="G34" s="292">
        <f t="shared" si="0"/>
        <v>184449483</v>
      </c>
      <c r="H34" s="255"/>
      <c r="I34" s="255"/>
      <c r="J34" s="255"/>
      <c r="K34" s="289"/>
      <c r="L34" s="289"/>
      <c r="M34" s="289"/>
      <c r="N34" s="289"/>
    </row>
    <row r="35" spans="2:14" ht="15.75">
      <c r="B35" s="291" t="s">
        <v>21</v>
      </c>
      <c r="C35" s="267" t="s">
        <v>372</v>
      </c>
      <c r="E35" s="292">
        <v>4532711</v>
      </c>
      <c r="F35" s="292">
        <v>0</v>
      </c>
      <c r="G35" s="292">
        <f t="shared" si="0"/>
        <v>4532711</v>
      </c>
      <c r="H35" s="255"/>
      <c r="I35" s="255"/>
      <c r="J35" s="255"/>
      <c r="K35" s="289"/>
      <c r="L35" s="289"/>
      <c r="M35" s="289"/>
      <c r="N35" s="289"/>
    </row>
    <row r="36" spans="2:14" ht="15.75">
      <c r="B36" s="291" t="s">
        <v>228</v>
      </c>
      <c r="C36" s="267" t="s">
        <v>373</v>
      </c>
      <c r="E36" s="292">
        <v>4380092</v>
      </c>
      <c r="F36" s="292">
        <v>0</v>
      </c>
      <c r="G36" s="292">
        <f t="shared" si="0"/>
        <v>4380092</v>
      </c>
      <c r="H36" s="255"/>
      <c r="I36" s="255"/>
      <c r="J36" s="255"/>
      <c r="K36" s="289"/>
      <c r="L36" s="289"/>
      <c r="M36" s="289"/>
      <c r="N36" s="289"/>
    </row>
    <row r="37" spans="2:14" s="274" customFormat="1" ht="16.5">
      <c r="B37" s="287" t="s">
        <v>22</v>
      </c>
      <c r="C37" s="287" t="s">
        <v>374</v>
      </c>
      <c r="D37" s="293"/>
      <c r="E37" s="302">
        <v>0</v>
      </c>
      <c r="F37" s="302">
        <v>0</v>
      </c>
      <c r="G37" s="303">
        <f t="shared" si="0"/>
        <v>0</v>
      </c>
      <c r="H37" s="255"/>
      <c r="I37" s="255"/>
      <c r="J37" s="255"/>
      <c r="K37" s="289"/>
      <c r="L37" s="289"/>
      <c r="M37" s="289"/>
      <c r="N37" s="289"/>
    </row>
    <row r="38" spans="1:14" s="274" customFormat="1" ht="16.5">
      <c r="A38" s="287"/>
      <c r="B38" s="287" t="s">
        <v>23</v>
      </c>
      <c r="C38" s="290" t="s">
        <v>375</v>
      </c>
      <c r="D38" s="232" t="s">
        <v>65</v>
      </c>
      <c r="E38" s="288">
        <f>SUM(E39:E40)</f>
        <v>5995041</v>
      </c>
      <c r="F38" s="288">
        <f>SUM(F39:F40)</f>
        <v>12887991</v>
      </c>
      <c r="G38" s="288">
        <f t="shared" si="0"/>
        <v>18883032</v>
      </c>
      <c r="H38" s="255"/>
      <c r="I38" s="255"/>
      <c r="J38" s="255"/>
      <c r="K38" s="289"/>
      <c r="L38" s="289"/>
      <c r="M38" s="289"/>
      <c r="N38" s="289"/>
    </row>
    <row r="39" spans="2:14" ht="15.75">
      <c r="B39" s="291" t="s">
        <v>229</v>
      </c>
      <c r="C39" s="267" t="s">
        <v>305</v>
      </c>
      <c r="E39" s="292">
        <v>5995041</v>
      </c>
      <c r="F39" s="292">
        <v>10148338</v>
      </c>
      <c r="G39" s="292">
        <f t="shared" si="0"/>
        <v>16143379</v>
      </c>
      <c r="H39" s="255"/>
      <c r="I39" s="255"/>
      <c r="J39" s="255"/>
      <c r="K39" s="289"/>
      <c r="L39" s="289"/>
      <c r="M39" s="289"/>
      <c r="N39" s="289"/>
    </row>
    <row r="40" spans="2:14" ht="15.75">
      <c r="B40" s="291" t="s">
        <v>230</v>
      </c>
      <c r="C40" s="267" t="s">
        <v>360</v>
      </c>
      <c r="E40" s="292">
        <v>0</v>
      </c>
      <c r="F40" s="292">
        <v>2739653</v>
      </c>
      <c r="G40" s="292">
        <f t="shared" si="0"/>
        <v>2739653</v>
      </c>
      <c r="H40" s="255"/>
      <c r="I40" s="255"/>
      <c r="J40" s="255"/>
      <c r="K40" s="289"/>
      <c r="L40" s="289"/>
      <c r="M40" s="289"/>
      <c r="N40" s="289"/>
    </row>
    <row r="41" spans="2:14" s="274" customFormat="1" ht="16.5">
      <c r="B41" s="290" t="s">
        <v>24</v>
      </c>
      <c r="C41" s="290" t="s">
        <v>376</v>
      </c>
      <c r="D41" s="232" t="s">
        <v>68</v>
      </c>
      <c r="E41" s="288">
        <f>SUM(E42:E43)</f>
        <v>3923</v>
      </c>
      <c r="F41" s="288">
        <f>SUM(F42:F43)</f>
        <v>0</v>
      </c>
      <c r="G41" s="288">
        <f t="shared" si="0"/>
        <v>3923</v>
      </c>
      <c r="H41" s="255"/>
      <c r="I41" s="255"/>
      <c r="J41" s="255"/>
      <c r="K41" s="289"/>
      <c r="L41" s="289"/>
      <c r="M41" s="289"/>
      <c r="N41" s="289"/>
    </row>
    <row r="42" spans="2:14" ht="15.75">
      <c r="B42" s="291" t="s">
        <v>63</v>
      </c>
      <c r="C42" s="267" t="s">
        <v>377</v>
      </c>
      <c r="E42" s="292">
        <v>0</v>
      </c>
      <c r="F42" s="292">
        <v>0</v>
      </c>
      <c r="G42" s="292">
        <f t="shared" si="0"/>
        <v>0</v>
      </c>
      <c r="H42" s="255"/>
      <c r="I42" s="255"/>
      <c r="J42" s="255"/>
      <c r="K42" s="289"/>
      <c r="L42" s="289"/>
      <c r="M42" s="289"/>
      <c r="N42" s="289"/>
    </row>
    <row r="43" spans="2:14" ht="15.75">
      <c r="B43" s="291" t="s">
        <v>64</v>
      </c>
      <c r="C43" s="267" t="s">
        <v>337</v>
      </c>
      <c r="E43" s="292">
        <f>SUM(E44:E45)</f>
        <v>3923</v>
      </c>
      <c r="F43" s="292">
        <f>SUM(F44:F45)</f>
        <v>0</v>
      </c>
      <c r="G43" s="292">
        <f t="shared" si="0"/>
        <v>3923</v>
      </c>
      <c r="H43" s="255"/>
      <c r="I43" s="255"/>
      <c r="J43" s="255"/>
      <c r="K43" s="289"/>
      <c r="L43" s="289"/>
      <c r="M43" s="289"/>
      <c r="N43" s="289"/>
    </row>
    <row r="44" spans="2:14" ht="15.75">
      <c r="B44" s="291" t="s">
        <v>231</v>
      </c>
      <c r="C44" s="267" t="s">
        <v>378</v>
      </c>
      <c r="E44" s="292">
        <v>0</v>
      </c>
      <c r="F44" s="292">
        <v>0</v>
      </c>
      <c r="G44" s="292">
        <f t="shared" si="0"/>
        <v>0</v>
      </c>
      <c r="H44" s="255"/>
      <c r="I44" s="255"/>
      <c r="J44" s="255"/>
      <c r="K44" s="289"/>
      <c r="L44" s="289"/>
      <c r="M44" s="289"/>
      <c r="N44" s="289"/>
    </row>
    <row r="45" spans="2:14" ht="15.75">
      <c r="B45" s="291" t="s">
        <v>232</v>
      </c>
      <c r="C45" s="267" t="s">
        <v>379</v>
      </c>
      <c r="E45" s="292">
        <v>3923</v>
      </c>
      <c r="F45" s="292">
        <v>0</v>
      </c>
      <c r="G45" s="292">
        <f t="shared" si="0"/>
        <v>3923</v>
      </c>
      <c r="H45" s="255"/>
      <c r="I45" s="255"/>
      <c r="J45" s="255"/>
      <c r="K45" s="289"/>
      <c r="L45" s="289"/>
      <c r="M45" s="289"/>
      <c r="N45" s="289"/>
    </row>
    <row r="46" spans="1:14" s="274" customFormat="1" ht="16.5">
      <c r="A46" s="287"/>
      <c r="B46" s="290" t="s">
        <v>25</v>
      </c>
      <c r="C46" s="290" t="s">
        <v>380</v>
      </c>
      <c r="D46" s="232" t="s">
        <v>235</v>
      </c>
      <c r="E46" s="288">
        <f>SUM(E47:E48)</f>
        <v>1150713</v>
      </c>
      <c r="F46" s="288">
        <f>SUM(F47:F48)</f>
        <v>2982385</v>
      </c>
      <c r="G46" s="288">
        <f t="shared" si="0"/>
        <v>4133098</v>
      </c>
      <c r="H46" s="255"/>
      <c r="I46" s="255"/>
      <c r="J46" s="255"/>
      <c r="K46" s="289"/>
      <c r="L46" s="289"/>
      <c r="M46" s="289"/>
      <c r="N46" s="289"/>
    </row>
    <row r="47" spans="2:14" ht="15.75">
      <c r="B47" s="291" t="s">
        <v>66</v>
      </c>
      <c r="C47" s="267" t="s">
        <v>381</v>
      </c>
      <c r="E47" s="292">
        <v>1150713</v>
      </c>
      <c r="F47" s="292">
        <v>2982385</v>
      </c>
      <c r="G47" s="292">
        <f t="shared" si="0"/>
        <v>4133098</v>
      </c>
      <c r="H47" s="255"/>
      <c r="I47" s="255"/>
      <c r="J47" s="255"/>
      <c r="K47" s="289"/>
      <c r="L47" s="289"/>
      <c r="M47" s="289"/>
      <c r="N47" s="289"/>
    </row>
    <row r="48" spans="2:14" ht="15.75">
      <c r="B48" s="291" t="s">
        <v>67</v>
      </c>
      <c r="C48" s="267" t="s">
        <v>382</v>
      </c>
      <c r="E48" s="292">
        <v>0</v>
      </c>
      <c r="F48" s="292">
        <v>0</v>
      </c>
      <c r="G48" s="292">
        <f t="shared" si="0"/>
        <v>0</v>
      </c>
      <c r="H48" s="255"/>
      <c r="I48" s="255"/>
      <c r="J48" s="255"/>
      <c r="K48" s="289"/>
      <c r="L48" s="289"/>
      <c r="M48" s="289"/>
      <c r="N48" s="289"/>
    </row>
    <row r="49" spans="1:14" s="274" customFormat="1" ht="16.5">
      <c r="A49" s="287"/>
      <c r="B49" s="290" t="s">
        <v>26</v>
      </c>
      <c r="C49" s="290" t="s">
        <v>383</v>
      </c>
      <c r="D49" s="293"/>
      <c r="E49" s="288">
        <f>+E50+E51</f>
        <v>0</v>
      </c>
      <c r="F49" s="288">
        <f>+F50+F51</f>
        <v>0</v>
      </c>
      <c r="G49" s="288">
        <f t="shared" si="0"/>
        <v>0</v>
      </c>
      <c r="H49" s="255"/>
      <c r="I49" s="255"/>
      <c r="J49" s="255"/>
      <c r="K49" s="289"/>
      <c r="L49" s="289"/>
      <c r="M49" s="289"/>
      <c r="N49" s="289"/>
    </row>
    <row r="50" spans="2:14" ht="15.75">
      <c r="B50" s="291" t="s">
        <v>79</v>
      </c>
      <c r="C50" s="267" t="s">
        <v>384</v>
      </c>
      <c r="E50" s="292">
        <v>0</v>
      </c>
      <c r="F50" s="292">
        <v>0</v>
      </c>
      <c r="G50" s="292">
        <f t="shared" si="0"/>
        <v>0</v>
      </c>
      <c r="H50" s="255"/>
      <c r="I50" s="255"/>
      <c r="J50" s="255"/>
      <c r="K50" s="289"/>
      <c r="L50" s="289"/>
      <c r="M50" s="289"/>
      <c r="N50" s="289"/>
    </row>
    <row r="51" spans="2:14" ht="15.75">
      <c r="B51" s="291" t="s">
        <v>80</v>
      </c>
      <c r="C51" s="267" t="s">
        <v>343</v>
      </c>
      <c r="E51" s="292">
        <f>SUM(E52:E53)</f>
        <v>0</v>
      </c>
      <c r="F51" s="292">
        <f>SUM(F52:F53)</f>
        <v>0</v>
      </c>
      <c r="G51" s="292">
        <f t="shared" si="0"/>
        <v>0</v>
      </c>
      <c r="H51" s="255"/>
      <c r="I51" s="255"/>
      <c r="J51" s="255"/>
      <c r="K51" s="289"/>
      <c r="L51" s="289"/>
      <c r="M51" s="289"/>
      <c r="N51" s="289"/>
    </row>
    <row r="52" spans="2:14" ht="15.75">
      <c r="B52" s="291" t="s">
        <v>233</v>
      </c>
      <c r="C52" s="267" t="s">
        <v>385</v>
      </c>
      <c r="E52" s="292">
        <v>0</v>
      </c>
      <c r="F52" s="292">
        <v>0</v>
      </c>
      <c r="G52" s="292">
        <f t="shared" si="0"/>
        <v>0</v>
      </c>
      <c r="H52" s="255"/>
      <c r="I52" s="255"/>
      <c r="J52" s="255"/>
      <c r="K52" s="289"/>
      <c r="L52" s="289"/>
      <c r="M52" s="289"/>
      <c r="N52" s="289"/>
    </row>
    <row r="53" spans="2:14" ht="15.75">
      <c r="B53" s="291" t="s">
        <v>234</v>
      </c>
      <c r="C53" s="267" t="s">
        <v>386</v>
      </c>
      <c r="E53" s="292">
        <v>0</v>
      </c>
      <c r="F53" s="292">
        <v>0</v>
      </c>
      <c r="G53" s="292">
        <f t="shared" si="0"/>
        <v>0</v>
      </c>
      <c r="H53" s="255"/>
      <c r="I53" s="255"/>
      <c r="J53" s="255"/>
      <c r="K53" s="289"/>
      <c r="L53" s="289"/>
      <c r="M53" s="289"/>
      <c r="N53" s="289"/>
    </row>
    <row r="54" spans="1:14" s="274" customFormat="1" ht="16.5">
      <c r="A54" s="287"/>
      <c r="B54" s="287" t="s">
        <v>27</v>
      </c>
      <c r="C54" s="290" t="s">
        <v>387</v>
      </c>
      <c r="D54" s="301" t="s">
        <v>241</v>
      </c>
      <c r="E54" s="288">
        <f>SUM(E55:E57)-E58</f>
        <v>0</v>
      </c>
      <c r="F54" s="288">
        <f>SUM(F55:F57)-F58</f>
        <v>0</v>
      </c>
      <c r="G54" s="288">
        <f t="shared" si="0"/>
        <v>0</v>
      </c>
      <c r="H54" s="255"/>
      <c r="I54" s="255"/>
      <c r="J54" s="255"/>
      <c r="K54" s="289"/>
      <c r="L54" s="289"/>
      <c r="M54" s="289"/>
      <c r="N54" s="289"/>
    </row>
    <row r="55" spans="2:14" ht="15.75">
      <c r="B55" s="291" t="s">
        <v>236</v>
      </c>
      <c r="C55" s="267" t="s">
        <v>321</v>
      </c>
      <c r="E55" s="292">
        <v>0</v>
      </c>
      <c r="F55" s="292">
        <v>0</v>
      </c>
      <c r="G55" s="292">
        <f t="shared" si="0"/>
        <v>0</v>
      </c>
      <c r="H55" s="255"/>
      <c r="I55" s="255"/>
      <c r="J55" s="255"/>
      <c r="K55" s="289"/>
      <c r="L55" s="289"/>
      <c r="M55" s="289"/>
      <c r="N55" s="289"/>
    </row>
    <row r="56" spans="2:14" ht="15.75">
      <c r="B56" s="291" t="s">
        <v>237</v>
      </c>
      <c r="C56" s="267" t="s">
        <v>322</v>
      </c>
      <c r="E56" s="292">
        <v>0</v>
      </c>
      <c r="F56" s="292">
        <v>0</v>
      </c>
      <c r="G56" s="292">
        <f t="shared" si="0"/>
        <v>0</v>
      </c>
      <c r="H56" s="255"/>
      <c r="I56" s="255"/>
      <c r="J56" s="255"/>
      <c r="K56" s="289"/>
      <c r="L56" s="289"/>
      <c r="M56" s="289"/>
      <c r="N56" s="289"/>
    </row>
    <row r="57" spans="2:14" ht="15.75">
      <c r="B57" s="291" t="s">
        <v>238</v>
      </c>
      <c r="C57" s="267" t="s">
        <v>347</v>
      </c>
      <c r="E57" s="292">
        <v>0</v>
      </c>
      <c r="F57" s="292">
        <v>0</v>
      </c>
      <c r="G57" s="292">
        <f t="shared" si="0"/>
        <v>0</v>
      </c>
      <c r="H57" s="255"/>
      <c r="I57" s="255"/>
      <c r="J57" s="255"/>
      <c r="K57" s="289"/>
      <c r="L57" s="289"/>
      <c r="M57" s="289"/>
      <c r="N57" s="289"/>
    </row>
    <row r="58" spans="2:14" ht="15.75">
      <c r="B58" s="291" t="s">
        <v>239</v>
      </c>
      <c r="C58" s="267" t="s">
        <v>388</v>
      </c>
      <c r="E58" s="292">
        <v>0</v>
      </c>
      <c r="F58" s="292">
        <v>0</v>
      </c>
      <c r="G58" s="292">
        <f t="shared" si="0"/>
        <v>0</v>
      </c>
      <c r="H58" s="255"/>
      <c r="I58" s="255"/>
      <c r="J58" s="255"/>
      <c r="K58" s="289"/>
      <c r="L58" s="289"/>
      <c r="M58" s="289"/>
      <c r="N58" s="289"/>
    </row>
    <row r="59" spans="1:14" s="274" customFormat="1" ht="16.5">
      <c r="A59" s="287"/>
      <c r="B59" s="287" t="s">
        <v>28</v>
      </c>
      <c r="C59" s="290" t="s">
        <v>389</v>
      </c>
      <c r="D59" s="301" t="s">
        <v>242</v>
      </c>
      <c r="E59" s="288">
        <f>SUM(E60:E62)</f>
        <v>973630</v>
      </c>
      <c r="F59" s="288">
        <f>SUM(F60:F62)</f>
        <v>161224</v>
      </c>
      <c r="G59" s="288">
        <f t="shared" si="0"/>
        <v>1134854</v>
      </c>
      <c r="H59" s="255"/>
      <c r="I59" s="255"/>
      <c r="J59" s="255"/>
      <c r="K59" s="289"/>
      <c r="L59" s="289"/>
      <c r="M59" s="289"/>
      <c r="N59" s="289"/>
    </row>
    <row r="60" spans="1:14" ht="16.5">
      <c r="A60" s="269"/>
      <c r="B60" s="291" t="s">
        <v>113</v>
      </c>
      <c r="C60" s="267" t="s">
        <v>390</v>
      </c>
      <c r="E60" s="292">
        <v>973630</v>
      </c>
      <c r="F60" s="292">
        <v>29776</v>
      </c>
      <c r="G60" s="292">
        <f t="shared" si="0"/>
        <v>1003406</v>
      </c>
      <c r="H60" s="255"/>
      <c r="I60" s="255"/>
      <c r="J60" s="255"/>
      <c r="K60" s="289"/>
      <c r="L60" s="289"/>
      <c r="M60" s="289"/>
      <c r="N60" s="289"/>
    </row>
    <row r="61" spans="1:14" ht="16.5">
      <c r="A61" s="269"/>
      <c r="B61" s="291" t="s">
        <v>114</v>
      </c>
      <c r="C61" s="267" t="s">
        <v>391</v>
      </c>
      <c r="E61" s="292">
        <v>0</v>
      </c>
      <c r="F61" s="292">
        <v>131448</v>
      </c>
      <c r="G61" s="292">
        <f t="shared" si="0"/>
        <v>131448</v>
      </c>
      <c r="H61" s="255"/>
      <c r="I61" s="255"/>
      <c r="J61" s="255"/>
      <c r="K61" s="289"/>
      <c r="L61" s="289"/>
      <c r="M61" s="289"/>
      <c r="N61" s="289"/>
    </row>
    <row r="62" spans="1:14" ht="16.5">
      <c r="A62" s="269"/>
      <c r="B62" s="291" t="s">
        <v>240</v>
      </c>
      <c r="C62" s="267" t="s">
        <v>392</v>
      </c>
      <c r="D62" s="296"/>
      <c r="E62" s="292">
        <v>0</v>
      </c>
      <c r="F62" s="292">
        <v>0</v>
      </c>
      <c r="G62" s="292">
        <f t="shared" si="0"/>
        <v>0</v>
      </c>
      <c r="H62" s="255"/>
      <c r="I62" s="255"/>
      <c r="J62" s="255"/>
      <c r="K62" s="289"/>
      <c r="L62" s="289"/>
      <c r="M62" s="289"/>
      <c r="N62" s="289"/>
    </row>
    <row r="63" spans="1:14" s="274" customFormat="1" ht="16.5">
      <c r="A63" s="287"/>
      <c r="B63" s="290" t="s">
        <v>29</v>
      </c>
      <c r="C63" s="290" t="s">
        <v>344</v>
      </c>
      <c r="D63" s="232"/>
      <c r="E63" s="288">
        <v>3409399</v>
      </c>
      <c r="F63" s="288">
        <v>7039</v>
      </c>
      <c r="G63" s="288">
        <f t="shared" si="0"/>
        <v>3416438</v>
      </c>
      <c r="H63" s="255"/>
      <c r="I63" s="255"/>
      <c r="J63" s="255"/>
      <c r="K63" s="289"/>
      <c r="L63" s="289"/>
      <c r="M63" s="289"/>
      <c r="N63" s="289"/>
    </row>
    <row r="64" spans="1:14" s="274" customFormat="1" ht="16.5">
      <c r="A64" s="287"/>
      <c r="B64" s="287" t="s">
        <v>30</v>
      </c>
      <c r="C64" s="290" t="s">
        <v>345</v>
      </c>
      <c r="D64" s="232"/>
      <c r="E64" s="288">
        <f>SUM(E65:E66)</f>
        <v>471637</v>
      </c>
      <c r="F64" s="288">
        <f>SUM(F65:F66)</f>
        <v>13</v>
      </c>
      <c r="G64" s="288">
        <f t="shared" si="0"/>
        <v>471650</v>
      </c>
      <c r="H64" s="255"/>
      <c r="I64" s="255"/>
      <c r="J64" s="255"/>
      <c r="K64" s="289"/>
      <c r="L64" s="289"/>
      <c r="M64" s="289"/>
      <c r="N64" s="289"/>
    </row>
    <row r="65" spans="2:14" ht="15.75">
      <c r="B65" s="291" t="s">
        <v>243</v>
      </c>
      <c r="C65" s="295" t="s">
        <v>346</v>
      </c>
      <c r="E65" s="292">
        <v>0</v>
      </c>
      <c r="F65" s="292">
        <v>0</v>
      </c>
      <c r="G65" s="292">
        <f t="shared" si="0"/>
        <v>0</v>
      </c>
      <c r="H65" s="255"/>
      <c r="I65" s="255"/>
      <c r="J65" s="255"/>
      <c r="K65" s="289"/>
      <c r="L65" s="289"/>
      <c r="M65" s="289"/>
      <c r="N65" s="289"/>
    </row>
    <row r="66" spans="2:14" ht="15.75">
      <c r="B66" s="291" t="s">
        <v>244</v>
      </c>
      <c r="C66" s="295" t="s">
        <v>347</v>
      </c>
      <c r="E66" s="292">
        <v>471637</v>
      </c>
      <c r="F66" s="292">
        <v>13</v>
      </c>
      <c r="G66" s="292">
        <f t="shared" si="0"/>
        <v>471650</v>
      </c>
      <c r="H66" s="255"/>
      <c r="I66" s="255"/>
      <c r="J66" s="255"/>
      <c r="K66" s="289"/>
      <c r="L66" s="289"/>
      <c r="M66" s="289"/>
      <c r="N66" s="289"/>
    </row>
    <row r="67" spans="2:14" s="274" customFormat="1" ht="16.5">
      <c r="B67" s="287" t="s">
        <v>31</v>
      </c>
      <c r="C67" s="290" t="s">
        <v>348</v>
      </c>
      <c r="D67" s="232" t="s">
        <v>245</v>
      </c>
      <c r="E67" s="302">
        <v>0</v>
      </c>
      <c r="F67" s="302">
        <v>0</v>
      </c>
      <c r="G67" s="288">
        <f t="shared" si="0"/>
        <v>0</v>
      </c>
      <c r="H67" s="255"/>
      <c r="I67" s="255"/>
      <c r="J67" s="255"/>
      <c r="K67" s="289"/>
      <c r="L67" s="289"/>
      <c r="M67" s="289"/>
      <c r="N67" s="289"/>
    </row>
    <row r="68" spans="2:14" s="274" customFormat="1" ht="16.5">
      <c r="B68" s="287" t="s">
        <v>32</v>
      </c>
      <c r="C68" s="290" t="s">
        <v>393</v>
      </c>
      <c r="D68" s="293"/>
      <c r="E68" s="288">
        <f>SUM(E69:E70)</f>
        <v>0</v>
      </c>
      <c r="F68" s="288">
        <f>SUM(F69:F70)</f>
        <v>9075</v>
      </c>
      <c r="G68" s="288">
        <f t="shared" si="0"/>
        <v>9075</v>
      </c>
      <c r="H68" s="255"/>
      <c r="I68" s="255"/>
      <c r="J68" s="255"/>
      <c r="K68" s="289"/>
      <c r="L68" s="289"/>
      <c r="M68" s="289"/>
      <c r="N68" s="289"/>
    </row>
    <row r="69" spans="2:14" ht="15.75">
      <c r="B69" s="291" t="s">
        <v>33</v>
      </c>
      <c r="C69" s="295" t="s">
        <v>394</v>
      </c>
      <c r="E69" s="292">
        <v>0</v>
      </c>
      <c r="F69" s="292">
        <v>0</v>
      </c>
      <c r="G69" s="292">
        <f>E69+F69</f>
        <v>0</v>
      </c>
      <c r="H69" s="255"/>
      <c r="I69" s="255"/>
      <c r="J69" s="255"/>
      <c r="K69" s="289"/>
      <c r="L69" s="289"/>
      <c r="M69" s="289"/>
      <c r="N69" s="289"/>
    </row>
    <row r="70" spans="2:14" ht="16.5">
      <c r="B70" s="291" t="s">
        <v>34</v>
      </c>
      <c r="C70" s="295" t="s">
        <v>395</v>
      </c>
      <c r="D70" s="232" t="s">
        <v>173</v>
      </c>
      <c r="E70" s="292">
        <v>0</v>
      </c>
      <c r="F70" s="292">
        <v>9075</v>
      </c>
      <c r="G70" s="292">
        <f>E70+F70</f>
        <v>9075</v>
      </c>
      <c r="H70" s="255"/>
      <c r="I70" s="255"/>
      <c r="J70" s="255"/>
      <c r="K70" s="289"/>
      <c r="L70" s="289"/>
      <c r="M70" s="289"/>
      <c r="N70" s="289"/>
    </row>
    <row r="71" spans="2:14" s="274" customFormat="1" ht="16.5">
      <c r="B71" s="287" t="s">
        <v>35</v>
      </c>
      <c r="C71" s="290" t="s">
        <v>330</v>
      </c>
      <c r="D71" s="293"/>
      <c r="E71" s="302"/>
      <c r="F71" s="302"/>
      <c r="G71" s="302"/>
      <c r="H71" s="255"/>
      <c r="I71" s="255"/>
      <c r="J71" s="255"/>
      <c r="K71" s="289"/>
      <c r="L71" s="289"/>
      <c r="M71" s="289"/>
      <c r="N71" s="289"/>
    </row>
    <row r="72" spans="2:14" s="274" customFormat="1" ht="16.5">
      <c r="B72" s="287"/>
      <c r="C72" s="290" t="s">
        <v>331</v>
      </c>
      <c r="D72" s="232" t="s">
        <v>180</v>
      </c>
      <c r="E72" s="288">
        <f>+SUM(E73:E74)</f>
        <v>57520</v>
      </c>
      <c r="F72" s="288">
        <f>+SUM(F73:F74)</f>
        <v>0</v>
      </c>
      <c r="G72" s="288">
        <f>E72+F72</f>
        <v>57520</v>
      </c>
      <c r="H72" s="255"/>
      <c r="I72" s="255"/>
      <c r="J72" s="255"/>
      <c r="K72" s="289"/>
      <c r="L72" s="289"/>
      <c r="M72" s="289"/>
      <c r="N72" s="289"/>
    </row>
    <row r="73" spans="2:14" ht="15.75">
      <c r="B73" s="267" t="s">
        <v>246</v>
      </c>
      <c r="C73" s="295" t="s">
        <v>332</v>
      </c>
      <c r="D73" s="296"/>
      <c r="E73" s="292">
        <v>57520</v>
      </c>
      <c r="F73" s="292">
        <v>0</v>
      </c>
      <c r="G73" s="292">
        <f>E73+F73</f>
        <v>57520</v>
      </c>
      <c r="H73" s="255"/>
      <c r="I73" s="255"/>
      <c r="J73" s="255"/>
      <c r="K73" s="289"/>
      <c r="L73" s="289"/>
      <c r="M73" s="289"/>
      <c r="N73" s="289"/>
    </row>
    <row r="74" spans="2:14" ht="15.75">
      <c r="B74" s="267" t="s">
        <v>247</v>
      </c>
      <c r="C74" s="295" t="s">
        <v>333</v>
      </c>
      <c r="D74" s="296"/>
      <c r="E74" s="292">
        <v>0</v>
      </c>
      <c r="F74" s="292">
        <v>0</v>
      </c>
      <c r="G74" s="292">
        <f>E74+F74</f>
        <v>0</v>
      </c>
      <c r="H74" s="255"/>
      <c r="I74" s="255"/>
      <c r="J74" s="255"/>
      <c r="K74" s="289"/>
      <c r="L74" s="289"/>
      <c r="M74" s="289"/>
      <c r="N74" s="289"/>
    </row>
    <row r="75" spans="1:14" s="274" customFormat="1" ht="16.5">
      <c r="A75" s="287"/>
      <c r="B75" s="290" t="s">
        <v>142</v>
      </c>
      <c r="C75" s="290" t="s">
        <v>351</v>
      </c>
      <c r="D75" s="232" t="s">
        <v>781</v>
      </c>
      <c r="E75" s="288">
        <v>1056629</v>
      </c>
      <c r="F75" s="288">
        <v>2239499</v>
      </c>
      <c r="G75" s="288">
        <f>E75+F75</f>
        <v>3296128</v>
      </c>
      <c r="H75" s="255"/>
      <c r="I75" s="255"/>
      <c r="J75" s="255"/>
      <c r="K75" s="289"/>
      <c r="L75" s="289"/>
      <c r="M75" s="289"/>
      <c r="N75" s="289"/>
    </row>
    <row r="76" spans="3:14" ht="15.75">
      <c r="C76" s="295"/>
      <c r="E76" s="292"/>
      <c r="F76" s="292"/>
      <c r="G76" s="292"/>
      <c r="H76" s="255"/>
      <c r="I76" s="255"/>
      <c r="J76" s="255"/>
      <c r="K76" s="289"/>
      <c r="L76" s="289"/>
      <c r="M76" s="289"/>
      <c r="N76" s="289"/>
    </row>
    <row r="77" spans="2:14" s="274" customFormat="1" ht="20.25" customHeight="1">
      <c r="B77" s="304"/>
      <c r="C77" s="305" t="s">
        <v>352</v>
      </c>
      <c r="D77" s="306"/>
      <c r="E77" s="307">
        <f>E75+E64+E63+E59+E54+E49+E46+E41+E38+E37+E30+E26+E22+E21+E10+E9+E68+E72+E67</f>
        <v>184379394</v>
      </c>
      <c r="F77" s="307">
        <f>F75+F64+F63+F59+F54+F49+F46+F41+F38+F37+F30+F26+F22+F21+F10+F9+F68+F72+F67</f>
        <v>131651474</v>
      </c>
      <c r="G77" s="307">
        <f>G75+G64+G63+G59+G54+G49+G46+G41+G38+G37+G30+G26+G22+G21+G10+G9+G68+G72+G67</f>
        <v>316030868</v>
      </c>
      <c r="H77" s="255"/>
      <c r="I77" s="255"/>
      <c r="J77" s="255"/>
      <c r="K77" s="289"/>
      <c r="L77" s="289"/>
      <c r="M77" s="289"/>
      <c r="N77" s="289"/>
    </row>
    <row r="78" spans="1:13" ht="15.75" customHeight="1">
      <c r="A78" s="269"/>
      <c r="B78" s="269"/>
      <c r="C78" s="308"/>
      <c r="D78" s="309"/>
      <c r="H78" s="278"/>
      <c r="I78" s="278"/>
      <c r="J78" s="278"/>
      <c r="K78" s="289"/>
      <c r="L78" s="289"/>
      <c r="M78" s="289"/>
    </row>
    <row r="79" spans="1:10" ht="33.75" customHeight="1">
      <c r="A79" s="269"/>
      <c r="B79" s="431" t="s">
        <v>353</v>
      </c>
      <c r="C79" s="431"/>
      <c r="D79" s="431"/>
      <c r="E79" s="431"/>
      <c r="F79" s="431"/>
      <c r="G79" s="431"/>
      <c r="H79" s="278"/>
      <c r="I79" s="278"/>
      <c r="J79" s="278"/>
    </row>
    <row r="80" spans="1:9" ht="15.75" customHeight="1">
      <c r="A80" s="269"/>
      <c r="B80" s="269"/>
      <c r="C80" s="308"/>
      <c r="D80" s="309"/>
      <c r="E80" s="292"/>
      <c r="F80" s="292"/>
      <c r="G80" s="292"/>
      <c r="H80" s="278"/>
      <c r="I80" s="278"/>
    </row>
    <row r="81" spans="1:10" ht="16.5">
      <c r="A81" s="269"/>
      <c r="B81" s="269"/>
      <c r="C81" s="308"/>
      <c r="D81" s="309"/>
      <c r="J81" s="278"/>
    </row>
    <row r="82" spans="1:9" ht="16.5">
      <c r="A82" s="269"/>
      <c r="B82" s="269"/>
      <c r="C82" s="308"/>
      <c r="D82" s="309"/>
      <c r="H82" s="278"/>
      <c r="I82" s="278"/>
    </row>
    <row r="83" spans="1:4" ht="16.5">
      <c r="A83" s="269"/>
      <c r="B83" s="269"/>
      <c r="C83" s="308"/>
      <c r="D83" s="309"/>
    </row>
    <row r="84" spans="1:8" ht="15.75">
      <c r="A84" s="430" t="s">
        <v>354</v>
      </c>
      <c r="B84" s="430"/>
      <c r="C84" s="430"/>
      <c r="D84" s="430"/>
      <c r="E84" s="430"/>
      <c r="F84" s="430"/>
      <c r="G84" s="430"/>
      <c r="H84" s="430"/>
    </row>
    <row r="85" spans="1:4" ht="16.5">
      <c r="A85" s="269"/>
      <c r="B85" s="269"/>
      <c r="C85" s="308"/>
      <c r="D85" s="309"/>
    </row>
    <row r="86" spans="1:4" ht="16.5">
      <c r="A86" s="269"/>
      <c r="B86" s="269"/>
      <c r="C86" s="308"/>
      <c r="D86" s="309"/>
    </row>
    <row r="87" spans="1:4" ht="16.5">
      <c r="A87" s="269"/>
      <c r="B87" s="269"/>
      <c r="C87" s="308"/>
      <c r="D87" s="309"/>
    </row>
    <row r="88" spans="1:4" ht="16.5">
      <c r="A88" s="269"/>
      <c r="B88" s="269"/>
      <c r="C88" s="308"/>
      <c r="D88" s="309"/>
    </row>
    <row r="89" spans="1:4" ht="16.5">
      <c r="A89" s="269"/>
      <c r="B89" s="269"/>
      <c r="C89" s="308"/>
      <c r="D89" s="309"/>
    </row>
    <row r="90" spans="1:4" ht="16.5">
      <c r="A90" s="269"/>
      <c r="B90" s="269"/>
      <c r="C90" s="308"/>
      <c r="D90" s="309"/>
    </row>
    <row r="91" spans="1:4" ht="16.5">
      <c r="A91" s="269"/>
      <c r="B91" s="269"/>
      <c r="C91" s="308"/>
      <c r="D91" s="309"/>
    </row>
    <row r="92" spans="1:4" ht="16.5">
      <c r="A92" s="269"/>
      <c r="B92" s="269"/>
      <c r="C92" s="308"/>
      <c r="D92" s="309"/>
    </row>
    <row r="93" spans="1:4" ht="16.5">
      <c r="A93" s="269"/>
      <c r="B93" s="269"/>
      <c r="C93" s="308"/>
      <c r="D93" s="309"/>
    </row>
    <row r="94" spans="1:4" ht="16.5">
      <c r="A94" s="269"/>
      <c r="B94" s="269"/>
      <c r="C94" s="308"/>
      <c r="D94" s="309"/>
    </row>
    <row r="101" spans="2:7" ht="15.75">
      <c r="B101" s="310"/>
      <c r="C101" s="310"/>
      <c r="D101" s="311"/>
      <c r="E101" s="310"/>
      <c r="F101" s="310"/>
      <c r="G101" s="310"/>
    </row>
  </sheetData>
  <sheetProtection/>
  <mergeCells count="2">
    <mergeCell ref="A84:H84"/>
    <mergeCell ref="B79:G79"/>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6" r:id="rId1"/>
  <headerFooter alignWithMargins="0">
    <oddHeader>&amp;C&amp;"DINPro-Medium,Bold"&amp;14
</oddHeader>
    <oddFooter>&amp;C&amp;"DINPro-Medium,Regular"&amp;14 4</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86"/>
  <sheetViews>
    <sheetView view="pageBreakPreview" zoomScale="75" zoomScaleNormal="75" zoomScaleSheetLayoutView="75" zoomScalePageLayoutView="0" workbookViewId="0" topLeftCell="A1">
      <pane xSplit="3" ySplit="8" topLeftCell="D9" activePane="bottomRight" state="frozen"/>
      <selection pane="topLeft" activeCell="E62" sqref="E62"/>
      <selection pane="topRight" activeCell="E62" sqref="E62"/>
      <selection pane="bottomLeft" activeCell="E62" sqref="E62"/>
      <selection pane="bottomRight" activeCell="D9" sqref="D9"/>
    </sheetView>
  </sheetViews>
  <sheetFormatPr defaultColWidth="9.140625" defaultRowHeight="12.75"/>
  <cols>
    <col min="1" max="1" width="2.421875" style="13" customWidth="1"/>
    <col min="2" max="2" width="7.8515625" style="13" customWidth="1"/>
    <col min="3" max="3" width="82.421875" style="13" customWidth="1"/>
    <col min="4" max="4" width="16.7109375" style="166" customWidth="1"/>
    <col min="5" max="5" width="20.140625" style="13" bestFit="1" customWidth="1"/>
    <col min="6" max="6" width="21.7109375" style="13" bestFit="1" customWidth="1"/>
    <col min="7" max="7" width="20.140625" style="13" bestFit="1" customWidth="1"/>
    <col min="8" max="8" width="1.28515625" style="13" customWidth="1"/>
    <col min="9" max="10" width="21.28125" style="257" bestFit="1" customWidth="1"/>
    <col min="11" max="11" width="15.57421875" style="13" bestFit="1" customWidth="1"/>
    <col min="12" max="12" width="15.00390625" style="13" bestFit="1" customWidth="1"/>
    <col min="13" max="13" width="13.7109375" style="13" bestFit="1" customWidth="1"/>
    <col min="14" max="14" width="15.00390625" style="13" bestFit="1" customWidth="1"/>
    <col min="15" max="15" width="12.140625" style="13" bestFit="1" customWidth="1"/>
    <col min="16" max="16384" width="9.140625" style="13" customWidth="1"/>
  </cols>
  <sheetData>
    <row r="1" spans="1:8" ht="17.25" customHeight="1">
      <c r="A1" s="2"/>
      <c r="B1" s="2"/>
      <c r="C1" s="2"/>
      <c r="D1" s="40"/>
      <c r="E1" s="2"/>
      <c r="F1" s="11"/>
      <c r="G1" s="2"/>
      <c r="H1" s="2"/>
    </row>
    <row r="2" spans="2:10" s="38" customFormat="1" ht="17.25" customHeight="1">
      <c r="B2" s="76" t="s">
        <v>0</v>
      </c>
      <c r="C2" s="108"/>
      <c r="D2" s="109"/>
      <c r="E2" s="108"/>
      <c r="F2" s="108"/>
      <c r="G2" s="108"/>
      <c r="H2" s="108"/>
      <c r="I2" s="258"/>
      <c r="J2" s="258"/>
    </row>
    <row r="3" spans="2:10" s="38" customFormat="1" ht="17.25" customHeight="1">
      <c r="B3" s="79" t="s">
        <v>766</v>
      </c>
      <c r="D3" s="110"/>
      <c r="I3" s="258"/>
      <c r="J3" s="258"/>
    </row>
    <row r="4" spans="2:10" s="27" customFormat="1" ht="17.25" customHeight="1">
      <c r="B4" s="81" t="s">
        <v>291</v>
      </c>
      <c r="C4" s="81"/>
      <c r="D4" s="82"/>
      <c r="E4" s="83"/>
      <c r="F4" s="83"/>
      <c r="G4" s="84"/>
      <c r="H4" s="84"/>
      <c r="I4" s="255"/>
      <c r="J4" s="255"/>
    </row>
    <row r="5" spans="1:8" ht="17.25" customHeight="1">
      <c r="A5" s="2"/>
      <c r="B5" s="2"/>
      <c r="C5" s="2"/>
      <c r="D5" s="40"/>
      <c r="E5" s="163"/>
      <c r="F5" s="163"/>
      <c r="G5" s="164"/>
      <c r="H5" s="164"/>
    </row>
    <row r="6" spans="4:10" s="26" customFormat="1" ht="15.75" customHeight="1">
      <c r="D6" s="80"/>
      <c r="E6" s="148"/>
      <c r="F6" s="167" t="s">
        <v>292</v>
      </c>
      <c r="G6" s="148"/>
      <c r="H6" s="78"/>
      <c r="I6" s="259"/>
      <c r="J6" s="259"/>
    </row>
    <row r="7" spans="3:10" s="26" customFormat="1" ht="15.75" customHeight="1">
      <c r="C7" s="87" t="s">
        <v>396</v>
      </c>
      <c r="D7" s="80" t="s">
        <v>293</v>
      </c>
      <c r="E7" s="148"/>
      <c r="F7" s="167" t="s">
        <v>767</v>
      </c>
      <c r="G7" s="176"/>
      <c r="H7" s="149"/>
      <c r="I7" s="259"/>
      <c r="J7" s="259"/>
    </row>
    <row r="8" spans="2:10" s="26" customFormat="1" ht="15.75" customHeight="1">
      <c r="B8" s="89"/>
      <c r="C8" s="90"/>
      <c r="D8" s="91" t="s">
        <v>294</v>
      </c>
      <c r="E8" s="92" t="s">
        <v>295</v>
      </c>
      <c r="F8" s="92" t="s">
        <v>296</v>
      </c>
      <c r="G8" s="92" t="s">
        <v>297</v>
      </c>
      <c r="H8" s="92"/>
      <c r="I8" s="259"/>
      <c r="J8" s="259"/>
    </row>
    <row r="9" spans="1:15" s="27" customFormat="1" ht="16.5">
      <c r="A9" s="93"/>
      <c r="B9" s="93" t="s">
        <v>1</v>
      </c>
      <c r="C9" s="93" t="s">
        <v>397</v>
      </c>
      <c r="D9" s="319" t="s">
        <v>71</v>
      </c>
      <c r="E9" s="94">
        <v>86499673</v>
      </c>
      <c r="F9" s="94">
        <v>111946609</v>
      </c>
      <c r="G9" s="94">
        <f>E9+F9</f>
        <v>198446282</v>
      </c>
      <c r="H9" s="94"/>
      <c r="I9" s="255"/>
      <c r="J9" s="255"/>
      <c r="K9" s="255"/>
      <c r="L9" s="100"/>
      <c r="M9" s="100"/>
      <c r="N9" s="100"/>
      <c r="O9" s="256"/>
    </row>
    <row r="10" spans="1:15" s="27" customFormat="1" ht="16.5">
      <c r="A10" s="93"/>
      <c r="B10" s="93" t="s">
        <v>5</v>
      </c>
      <c r="C10" s="95" t="s">
        <v>398</v>
      </c>
      <c r="D10" s="319" t="s">
        <v>273</v>
      </c>
      <c r="E10" s="94">
        <v>647770</v>
      </c>
      <c r="F10" s="94">
        <v>39386832</v>
      </c>
      <c r="G10" s="94">
        <f aca="true" t="shared" si="0" ref="G10:G58">E10+F10</f>
        <v>40034602</v>
      </c>
      <c r="H10" s="94"/>
      <c r="I10" s="255"/>
      <c r="J10" s="255"/>
      <c r="K10" s="255"/>
      <c r="L10" s="100"/>
      <c r="M10" s="100"/>
      <c r="N10" s="100"/>
      <c r="O10" s="256"/>
    </row>
    <row r="11" spans="1:15" s="27" customFormat="1" ht="16.5">
      <c r="A11" s="93"/>
      <c r="B11" s="93" t="s">
        <v>12</v>
      </c>
      <c r="C11" s="95" t="s">
        <v>364</v>
      </c>
      <c r="D11" s="150"/>
      <c r="E11" s="94">
        <v>183017</v>
      </c>
      <c r="F11" s="94">
        <v>21305995</v>
      </c>
      <c r="G11" s="94">
        <f t="shared" si="0"/>
        <v>21489012</v>
      </c>
      <c r="H11" s="94"/>
      <c r="I11" s="255"/>
      <c r="J11" s="255"/>
      <c r="K11" s="255"/>
      <c r="L11" s="100"/>
      <c r="M11" s="100"/>
      <c r="N11" s="100"/>
      <c r="O11" s="256"/>
    </row>
    <row r="12" spans="1:15" s="27" customFormat="1" ht="16.5">
      <c r="A12" s="93"/>
      <c r="B12" s="93" t="s">
        <v>13</v>
      </c>
      <c r="C12" s="95" t="s">
        <v>399</v>
      </c>
      <c r="D12" s="319" t="s">
        <v>274</v>
      </c>
      <c r="E12" s="94">
        <f>SUM(E13:E15)</f>
        <v>6439866</v>
      </c>
      <c r="F12" s="94">
        <f>SUM(F13:F15)</f>
        <v>7138015</v>
      </c>
      <c r="G12" s="94">
        <f t="shared" si="0"/>
        <v>13577881</v>
      </c>
      <c r="H12" s="94"/>
      <c r="I12" s="255"/>
      <c r="J12" s="255"/>
      <c r="K12" s="255"/>
      <c r="L12" s="100"/>
      <c r="M12" s="100"/>
      <c r="N12" s="100"/>
      <c r="O12" s="256"/>
    </row>
    <row r="13" spans="2:15" s="23" customFormat="1" ht="15.75">
      <c r="B13" s="28" t="s">
        <v>14</v>
      </c>
      <c r="C13" s="23" t="s">
        <v>400</v>
      </c>
      <c r="D13" s="98"/>
      <c r="E13" s="61">
        <v>4790669</v>
      </c>
      <c r="F13" s="61">
        <v>0</v>
      </c>
      <c r="G13" s="61">
        <f t="shared" si="0"/>
        <v>4790669</v>
      </c>
      <c r="H13" s="61"/>
      <c r="I13" s="255"/>
      <c r="J13" s="255"/>
      <c r="K13" s="255"/>
      <c r="L13" s="100"/>
      <c r="M13" s="100"/>
      <c r="N13" s="100"/>
      <c r="O13" s="256"/>
    </row>
    <row r="14" spans="2:15" s="23" customFormat="1" ht="15.75">
      <c r="B14" s="28" t="s">
        <v>15</v>
      </c>
      <c r="C14" s="23" t="s">
        <v>401</v>
      </c>
      <c r="D14" s="98"/>
      <c r="E14" s="61">
        <v>0</v>
      </c>
      <c r="F14" s="61">
        <v>0</v>
      </c>
      <c r="G14" s="61">
        <f t="shared" si="0"/>
        <v>0</v>
      </c>
      <c r="H14" s="61"/>
      <c r="I14" s="255"/>
      <c r="J14" s="255"/>
      <c r="K14" s="255"/>
      <c r="L14" s="100"/>
      <c r="M14" s="100"/>
      <c r="N14" s="100"/>
      <c r="O14" s="256"/>
    </row>
    <row r="15" spans="2:15" s="23" customFormat="1" ht="15.75">
      <c r="B15" s="28" t="s">
        <v>59</v>
      </c>
      <c r="C15" s="23" t="s">
        <v>402</v>
      </c>
      <c r="D15" s="98"/>
      <c r="E15" s="61">
        <v>1649197</v>
      </c>
      <c r="F15" s="61">
        <v>7138015</v>
      </c>
      <c r="G15" s="61">
        <f t="shared" si="0"/>
        <v>8787212</v>
      </c>
      <c r="H15" s="61"/>
      <c r="I15" s="255"/>
      <c r="J15" s="255"/>
      <c r="K15" s="255"/>
      <c r="L15" s="100"/>
      <c r="M15" s="100"/>
      <c r="N15" s="100"/>
      <c r="O15" s="256"/>
    </row>
    <row r="16" spans="1:15" s="27" customFormat="1" ht="16.5">
      <c r="A16" s="93"/>
      <c r="B16" s="93" t="s">
        <v>16</v>
      </c>
      <c r="C16" s="95" t="s">
        <v>403</v>
      </c>
      <c r="D16" s="150"/>
      <c r="E16" s="94">
        <f>SUM(E17:E18)</f>
        <v>0</v>
      </c>
      <c r="F16" s="94">
        <f>SUM(F17:F18)</f>
        <v>0</v>
      </c>
      <c r="G16" s="94">
        <f t="shared" si="0"/>
        <v>0</v>
      </c>
      <c r="H16" s="94"/>
      <c r="I16" s="255"/>
      <c r="J16" s="255"/>
      <c r="K16" s="255"/>
      <c r="L16" s="100"/>
      <c r="M16" s="100"/>
      <c r="N16" s="100"/>
      <c r="O16" s="256"/>
    </row>
    <row r="17" spans="1:15" s="23" customFormat="1" ht="16.5">
      <c r="A17" s="25"/>
      <c r="B17" s="23" t="s">
        <v>17</v>
      </c>
      <c r="C17" s="30" t="s">
        <v>404</v>
      </c>
      <c r="D17" s="105"/>
      <c r="E17" s="61">
        <v>0</v>
      </c>
      <c r="F17" s="61">
        <v>0</v>
      </c>
      <c r="G17" s="61">
        <f t="shared" si="0"/>
        <v>0</v>
      </c>
      <c r="H17" s="61"/>
      <c r="I17" s="255"/>
      <c r="J17" s="255"/>
      <c r="K17" s="255"/>
      <c r="L17" s="100"/>
      <c r="M17" s="100"/>
      <c r="N17" s="100"/>
      <c r="O17" s="256"/>
    </row>
    <row r="18" spans="1:15" s="23" customFormat="1" ht="16.5">
      <c r="A18" s="25"/>
      <c r="B18" s="23" t="s">
        <v>18</v>
      </c>
      <c r="C18" s="30" t="s">
        <v>347</v>
      </c>
      <c r="D18" s="105"/>
      <c r="E18" s="61">
        <v>0</v>
      </c>
      <c r="F18" s="61">
        <v>0</v>
      </c>
      <c r="G18" s="61">
        <f t="shared" si="0"/>
        <v>0</v>
      </c>
      <c r="H18" s="61"/>
      <c r="I18" s="255"/>
      <c r="J18" s="255"/>
      <c r="K18" s="255"/>
      <c r="L18" s="100"/>
      <c r="M18" s="100"/>
      <c r="N18" s="100"/>
      <c r="O18" s="256"/>
    </row>
    <row r="19" spans="1:15" s="27" customFormat="1" ht="16.5">
      <c r="A19" s="23"/>
      <c r="B19" s="93" t="s">
        <v>19</v>
      </c>
      <c r="C19" s="95" t="s">
        <v>405</v>
      </c>
      <c r="D19" s="150"/>
      <c r="E19" s="94">
        <v>0</v>
      </c>
      <c r="F19" s="94">
        <v>0</v>
      </c>
      <c r="G19" s="94">
        <f t="shared" si="0"/>
        <v>0</v>
      </c>
      <c r="H19" s="94"/>
      <c r="I19" s="255"/>
      <c r="J19" s="255"/>
      <c r="K19" s="255"/>
      <c r="L19" s="100"/>
      <c r="M19" s="100"/>
      <c r="N19" s="100"/>
      <c r="O19" s="256"/>
    </row>
    <row r="20" spans="1:15" s="27" customFormat="1" ht="16.5">
      <c r="A20" s="23"/>
      <c r="B20" s="93" t="s">
        <v>22</v>
      </c>
      <c r="C20" s="97" t="s">
        <v>406</v>
      </c>
      <c r="D20" s="319" t="s">
        <v>275</v>
      </c>
      <c r="E20" s="94">
        <f>+SUM(E21+E22)</f>
        <v>9524529</v>
      </c>
      <c r="F20" s="94">
        <f>+SUM(F21+F22)</f>
        <v>1701775</v>
      </c>
      <c r="G20" s="94">
        <f t="shared" si="0"/>
        <v>11226304</v>
      </c>
      <c r="H20" s="94"/>
      <c r="I20" s="255"/>
      <c r="J20" s="255"/>
      <c r="K20" s="255"/>
      <c r="L20" s="100"/>
      <c r="M20" s="100"/>
      <c r="N20" s="100"/>
      <c r="O20" s="256"/>
    </row>
    <row r="21" spans="2:15" s="23" customFormat="1" ht="15.75">
      <c r="B21" s="28" t="s">
        <v>188</v>
      </c>
      <c r="C21" s="23" t="s">
        <v>407</v>
      </c>
      <c r="D21" s="98"/>
      <c r="E21" s="61">
        <v>9503190</v>
      </c>
      <c r="F21" s="61">
        <v>1701775</v>
      </c>
      <c r="G21" s="61">
        <f t="shared" si="0"/>
        <v>11204965</v>
      </c>
      <c r="H21" s="61"/>
      <c r="I21" s="255">
        <v>9503190</v>
      </c>
      <c r="J21" s="255">
        <v>1701775</v>
      </c>
      <c r="K21" s="255">
        <v>11204965</v>
      </c>
      <c r="L21" s="100">
        <f aca="true" t="shared" si="1" ref="L21:N23">+E21-I21</f>
        <v>0</v>
      </c>
      <c r="M21" s="100">
        <f t="shared" si="1"/>
        <v>0</v>
      </c>
      <c r="N21" s="100">
        <f t="shared" si="1"/>
        <v>0</v>
      </c>
      <c r="O21" s="256"/>
    </row>
    <row r="22" spans="2:15" s="23" customFormat="1" ht="15.75">
      <c r="B22" s="28" t="s">
        <v>189</v>
      </c>
      <c r="C22" s="23" t="s">
        <v>408</v>
      </c>
      <c r="D22" s="98"/>
      <c r="E22" s="61">
        <v>21339</v>
      </c>
      <c r="F22" s="61">
        <v>0</v>
      </c>
      <c r="G22" s="61">
        <f t="shared" si="0"/>
        <v>21339</v>
      </c>
      <c r="H22" s="61"/>
      <c r="I22" s="255">
        <v>21339</v>
      </c>
      <c r="J22" s="255">
        <v>0</v>
      </c>
      <c r="K22" s="255">
        <v>21339</v>
      </c>
      <c r="L22" s="100">
        <f t="shared" si="1"/>
        <v>0</v>
      </c>
      <c r="M22" s="100">
        <f t="shared" si="1"/>
        <v>0</v>
      </c>
      <c r="N22" s="100">
        <f t="shared" si="1"/>
        <v>0</v>
      </c>
      <c r="O22" s="256"/>
    </row>
    <row r="23" spans="2:15" s="23" customFormat="1" ht="16.5">
      <c r="B23" s="93" t="s">
        <v>23</v>
      </c>
      <c r="C23" s="97" t="s">
        <v>409</v>
      </c>
      <c r="D23" s="319"/>
      <c r="E23" s="61">
        <v>0</v>
      </c>
      <c r="F23" s="61">
        <v>0</v>
      </c>
      <c r="G23" s="61">
        <v>0</v>
      </c>
      <c r="H23" s="61"/>
      <c r="I23" s="255">
        <v>0</v>
      </c>
      <c r="J23" s="255">
        <v>0</v>
      </c>
      <c r="K23" s="255">
        <v>0</v>
      </c>
      <c r="L23" s="100">
        <f t="shared" si="1"/>
        <v>0</v>
      </c>
      <c r="M23" s="100">
        <f t="shared" si="1"/>
        <v>0</v>
      </c>
      <c r="N23" s="100">
        <f t="shared" si="1"/>
        <v>0</v>
      </c>
      <c r="O23" s="256"/>
    </row>
    <row r="24" spans="1:15" s="27" customFormat="1" ht="16.5">
      <c r="A24" s="93"/>
      <c r="B24" s="93" t="s">
        <v>24</v>
      </c>
      <c r="C24" s="97" t="s">
        <v>410</v>
      </c>
      <c r="D24" s="319" t="s">
        <v>76</v>
      </c>
      <c r="E24" s="94">
        <f>SUM(E25:E27)-E28</f>
        <v>57</v>
      </c>
      <c r="F24" s="94">
        <f>SUM(F25:F27)-F28</f>
        <v>0</v>
      </c>
      <c r="G24" s="94">
        <f t="shared" si="0"/>
        <v>57</v>
      </c>
      <c r="H24" s="94"/>
      <c r="I24" s="255"/>
      <c r="J24" s="255"/>
      <c r="K24" s="255"/>
      <c r="L24" s="100"/>
      <c r="M24" s="100"/>
      <c r="N24" s="100"/>
      <c r="O24" s="256"/>
    </row>
    <row r="25" spans="2:15" s="23" customFormat="1" ht="15.75">
      <c r="B25" s="28" t="s">
        <v>63</v>
      </c>
      <c r="C25" s="23" t="s">
        <v>411</v>
      </c>
      <c r="D25" s="98"/>
      <c r="E25" s="61">
        <v>60</v>
      </c>
      <c r="F25" s="61">
        <v>0</v>
      </c>
      <c r="G25" s="61">
        <f t="shared" si="0"/>
        <v>60</v>
      </c>
      <c r="H25" s="61"/>
      <c r="I25" s="255"/>
      <c r="J25" s="255"/>
      <c r="K25" s="255"/>
      <c r="L25" s="100"/>
      <c r="M25" s="100"/>
      <c r="N25" s="100"/>
      <c r="O25" s="256"/>
    </row>
    <row r="26" spans="2:15" s="23" customFormat="1" ht="15.75">
      <c r="B26" s="28" t="s">
        <v>64</v>
      </c>
      <c r="C26" s="23" t="s">
        <v>412</v>
      </c>
      <c r="D26" s="98"/>
      <c r="E26" s="61">
        <v>0</v>
      </c>
      <c r="F26" s="61">
        <v>0</v>
      </c>
      <c r="G26" s="61">
        <f t="shared" si="0"/>
        <v>0</v>
      </c>
      <c r="H26" s="61"/>
      <c r="I26" s="255"/>
      <c r="J26" s="255"/>
      <c r="K26" s="255"/>
      <c r="L26" s="100"/>
      <c r="M26" s="100"/>
      <c r="N26" s="100"/>
      <c r="O26" s="256"/>
    </row>
    <row r="27" spans="2:15" s="23" customFormat="1" ht="15.75">
      <c r="B27" s="28" t="s">
        <v>196</v>
      </c>
      <c r="C27" s="23" t="s">
        <v>347</v>
      </c>
      <c r="D27" s="98"/>
      <c r="E27" s="61">
        <v>0</v>
      </c>
      <c r="F27" s="61">
        <v>0</v>
      </c>
      <c r="G27" s="61">
        <f t="shared" si="0"/>
        <v>0</v>
      </c>
      <c r="H27" s="61"/>
      <c r="I27" s="255"/>
      <c r="J27" s="255"/>
      <c r="K27" s="255"/>
      <c r="L27" s="100"/>
      <c r="M27" s="100"/>
      <c r="N27" s="100"/>
      <c r="O27" s="256"/>
    </row>
    <row r="28" spans="2:15" s="23" customFormat="1" ht="15.75">
      <c r="B28" s="28" t="s">
        <v>197</v>
      </c>
      <c r="C28" s="23" t="s">
        <v>413</v>
      </c>
      <c r="D28" s="98"/>
      <c r="E28" s="61">
        <v>3</v>
      </c>
      <c r="F28" s="61">
        <v>0</v>
      </c>
      <c r="G28" s="61">
        <f t="shared" si="0"/>
        <v>3</v>
      </c>
      <c r="H28" s="61"/>
      <c r="I28" s="255"/>
      <c r="J28" s="255"/>
      <c r="K28" s="255"/>
      <c r="L28" s="100"/>
      <c r="M28" s="100"/>
      <c r="N28" s="100"/>
      <c r="O28" s="256"/>
    </row>
    <row r="29" spans="1:15" s="27" customFormat="1" ht="18" customHeight="1">
      <c r="A29" s="93"/>
      <c r="B29" s="93" t="s">
        <v>198</v>
      </c>
      <c r="C29" s="95" t="s">
        <v>414</v>
      </c>
      <c r="D29" s="319" t="s">
        <v>77</v>
      </c>
      <c r="E29" s="94">
        <f>SUM(E30:E33)</f>
        <v>1003060</v>
      </c>
      <c r="F29" s="94">
        <f>SUM(F30:F33)</f>
        <v>1174</v>
      </c>
      <c r="G29" s="94">
        <f t="shared" si="0"/>
        <v>1004234</v>
      </c>
      <c r="H29" s="94"/>
      <c r="I29" s="255"/>
      <c r="J29" s="255"/>
      <c r="K29" s="255"/>
      <c r="L29" s="100"/>
      <c r="M29" s="100"/>
      <c r="N29" s="100"/>
      <c r="O29" s="256"/>
    </row>
    <row r="30" spans="2:15" s="23" customFormat="1" ht="15.75">
      <c r="B30" s="28" t="s">
        <v>66</v>
      </c>
      <c r="C30" s="30" t="s">
        <v>415</v>
      </c>
      <c r="D30" s="105"/>
      <c r="E30" s="61">
        <v>0</v>
      </c>
      <c r="F30" s="61">
        <v>0</v>
      </c>
      <c r="G30" s="61">
        <f t="shared" si="0"/>
        <v>0</v>
      </c>
      <c r="H30" s="61"/>
      <c r="I30" s="255"/>
      <c r="J30" s="255"/>
      <c r="K30" s="255"/>
      <c r="L30" s="100"/>
      <c r="M30" s="100"/>
      <c r="N30" s="100"/>
      <c r="O30" s="256"/>
    </row>
    <row r="31" spans="2:15" s="23" customFormat="1" ht="15.75">
      <c r="B31" s="28" t="s">
        <v>67</v>
      </c>
      <c r="C31" s="23" t="s">
        <v>416</v>
      </c>
      <c r="D31" s="98"/>
      <c r="E31" s="61">
        <v>306639</v>
      </c>
      <c r="F31" s="61">
        <v>0</v>
      </c>
      <c r="G31" s="61">
        <f t="shared" si="0"/>
        <v>306639</v>
      </c>
      <c r="H31" s="61"/>
      <c r="I31" s="255"/>
      <c r="J31" s="255"/>
      <c r="K31" s="255"/>
      <c r="L31" s="100"/>
      <c r="M31" s="100"/>
      <c r="N31" s="100"/>
      <c r="O31" s="256"/>
    </row>
    <row r="32" spans="2:15" s="23" customFormat="1" ht="15.75">
      <c r="B32" s="28" t="s">
        <v>108</v>
      </c>
      <c r="C32" s="23" t="s">
        <v>417</v>
      </c>
      <c r="D32" s="105"/>
      <c r="E32" s="61">
        <v>0</v>
      </c>
      <c r="F32" s="61">
        <v>0</v>
      </c>
      <c r="G32" s="61">
        <f t="shared" si="0"/>
        <v>0</v>
      </c>
      <c r="H32" s="61"/>
      <c r="I32" s="255"/>
      <c r="J32" s="255"/>
      <c r="K32" s="255"/>
      <c r="L32" s="100"/>
      <c r="M32" s="100"/>
      <c r="N32" s="100"/>
      <c r="O32" s="256"/>
    </row>
    <row r="33" spans="2:15" s="23" customFormat="1" ht="15.75">
      <c r="B33" s="28" t="s">
        <v>109</v>
      </c>
      <c r="C33" s="23" t="s">
        <v>418</v>
      </c>
      <c r="D33" s="98"/>
      <c r="E33" s="61">
        <v>696421</v>
      </c>
      <c r="F33" s="61">
        <v>1174</v>
      </c>
      <c r="G33" s="61">
        <f t="shared" si="0"/>
        <v>697595</v>
      </c>
      <c r="H33" s="61"/>
      <c r="I33" s="255"/>
      <c r="J33" s="255"/>
      <c r="K33" s="255"/>
      <c r="L33" s="100"/>
      <c r="M33" s="100"/>
      <c r="N33" s="100"/>
      <c r="O33" s="256"/>
    </row>
    <row r="34" spans="2:15" s="27" customFormat="1" ht="16.5">
      <c r="B34" s="93" t="s">
        <v>26</v>
      </c>
      <c r="C34" s="93" t="s">
        <v>419</v>
      </c>
      <c r="D34" s="319" t="s">
        <v>78</v>
      </c>
      <c r="E34" s="94">
        <v>723895</v>
      </c>
      <c r="F34" s="94">
        <v>37507</v>
      </c>
      <c r="G34" s="94">
        <f t="shared" si="0"/>
        <v>761402</v>
      </c>
      <c r="H34" s="94"/>
      <c r="I34" s="255"/>
      <c r="J34" s="255"/>
      <c r="K34" s="255"/>
      <c r="L34" s="100"/>
      <c r="M34" s="100"/>
      <c r="N34" s="100"/>
      <c r="O34" s="256"/>
    </row>
    <row r="35" spans="2:15" s="27" customFormat="1" ht="16.5">
      <c r="B35" s="93" t="s">
        <v>27</v>
      </c>
      <c r="C35" s="93" t="s">
        <v>420</v>
      </c>
      <c r="D35" s="152"/>
      <c r="E35" s="94">
        <v>0</v>
      </c>
      <c r="F35" s="94">
        <v>0</v>
      </c>
      <c r="G35" s="94">
        <f t="shared" si="0"/>
        <v>0</v>
      </c>
      <c r="H35" s="94"/>
      <c r="I35" s="255"/>
      <c r="J35" s="255"/>
      <c r="K35" s="255"/>
      <c r="L35" s="100"/>
      <c r="M35" s="100"/>
      <c r="N35" s="100"/>
      <c r="O35" s="256"/>
    </row>
    <row r="36" spans="2:15" s="27" customFormat="1" ht="15.75" customHeight="1">
      <c r="B36" s="93" t="s">
        <v>28</v>
      </c>
      <c r="C36" s="93" t="s">
        <v>421</v>
      </c>
      <c r="D36" s="150"/>
      <c r="E36" s="94"/>
      <c r="F36" s="94"/>
      <c r="G36" s="94"/>
      <c r="H36" s="94"/>
      <c r="I36" s="255"/>
      <c r="J36" s="255"/>
      <c r="K36" s="255"/>
      <c r="L36" s="100"/>
      <c r="M36" s="100"/>
      <c r="N36" s="100"/>
      <c r="O36" s="256"/>
    </row>
    <row r="37" spans="2:15" s="27" customFormat="1" ht="15.75" customHeight="1">
      <c r="B37" s="93"/>
      <c r="C37" s="93" t="s">
        <v>422</v>
      </c>
      <c r="D37" s="150"/>
      <c r="E37" s="94">
        <f>+SUM(E38:E39)</f>
        <v>0</v>
      </c>
      <c r="F37" s="94">
        <f>+SUM(F38:F39)</f>
        <v>0</v>
      </c>
      <c r="G37" s="94">
        <f>E37+F37</f>
        <v>0</v>
      </c>
      <c r="H37" s="94"/>
      <c r="I37" s="255"/>
      <c r="J37" s="255"/>
      <c r="K37" s="255"/>
      <c r="L37" s="100"/>
      <c r="M37" s="100"/>
      <c r="N37" s="100"/>
      <c r="O37" s="256"/>
    </row>
    <row r="38" spans="2:15" s="23" customFormat="1" ht="15.75" customHeight="1">
      <c r="B38" s="23" t="s">
        <v>113</v>
      </c>
      <c r="C38" s="23" t="s">
        <v>332</v>
      </c>
      <c r="D38" s="105"/>
      <c r="E38" s="61">
        <v>0</v>
      </c>
      <c r="F38" s="61">
        <v>0</v>
      </c>
      <c r="G38" s="61">
        <f>E38+F38</f>
        <v>0</v>
      </c>
      <c r="H38" s="61"/>
      <c r="I38" s="255"/>
      <c r="J38" s="255"/>
      <c r="K38" s="255"/>
      <c r="L38" s="100"/>
      <c r="M38" s="100"/>
      <c r="N38" s="100"/>
      <c r="O38" s="256"/>
    </row>
    <row r="39" spans="2:15" s="23" customFormat="1" ht="15.75" customHeight="1">
      <c r="B39" s="23" t="s">
        <v>114</v>
      </c>
      <c r="C39" s="23" t="s">
        <v>333</v>
      </c>
      <c r="D39" s="105"/>
      <c r="E39" s="61">
        <v>0</v>
      </c>
      <c r="F39" s="61">
        <v>0</v>
      </c>
      <c r="G39" s="61">
        <f>E39+F39</f>
        <v>0</v>
      </c>
      <c r="H39" s="61"/>
      <c r="I39" s="255"/>
      <c r="J39" s="255"/>
      <c r="K39" s="255"/>
      <c r="L39" s="100"/>
      <c r="M39" s="100"/>
      <c r="N39" s="100"/>
      <c r="O39" s="256"/>
    </row>
    <row r="40" spans="2:15" s="27" customFormat="1" ht="16.5">
      <c r="B40" s="93" t="s">
        <v>29</v>
      </c>
      <c r="C40" s="93" t="s">
        <v>423</v>
      </c>
      <c r="D40" s="319" t="s">
        <v>154</v>
      </c>
      <c r="E40" s="94">
        <f>+SUM(E41:E42)</f>
        <v>0</v>
      </c>
      <c r="F40" s="94">
        <f>+SUM(F41:F42)</f>
        <v>4127282</v>
      </c>
      <c r="G40" s="94">
        <f t="shared" si="0"/>
        <v>4127282</v>
      </c>
      <c r="H40" s="94"/>
      <c r="I40" s="255"/>
      <c r="J40" s="255"/>
      <c r="K40" s="255"/>
      <c r="L40" s="100"/>
      <c r="M40" s="100"/>
      <c r="N40" s="100"/>
      <c r="O40" s="256"/>
    </row>
    <row r="41" spans="2:15" s="23" customFormat="1" ht="15.75" customHeight="1">
      <c r="B41" s="23" t="s">
        <v>143</v>
      </c>
      <c r="C41" s="23" t="s">
        <v>362</v>
      </c>
      <c r="D41" s="105"/>
      <c r="E41" s="61">
        <v>0</v>
      </c>
      <c r="F41" s="61">
        <v>0</v>
      </c>
      <c r="G41" s="61">
        <f t="shared" si="0"/>
        <v>0</v>
      </c>
      <c r="H41" s="61"/>
      <c r="I41" s="255"/>
      <c r="J41" s="255"/>
      <c r="K41" s="255"/>
      <c r="L41" s="100"/>
      <c r="M41" s="100"/>
      <c r="N41" s="100"/>
      <c r="O41" s="256"/>
    </row>
    <row r="42" spans="2:15" s="23" customFormat="1" ht="15.75" customHeight="1">
      <c r="B42" s="23" t="s">
        <v>144</v>
      </c>
      <c r="C42" s="23" t="s">
        <v>424</v>
      </c>
      <c r="D42" s="105"/>
      <c r="E42" s="61">
        <v>0</v>
      </c>
      <c r="F42" s="61">
        <v>4127282</v>
      </c>
      <c r="G42" s="61">
        <f t="shared" si="0"/>
        <v>4127282</v>
      </c>
      <c r="H42" s="61"/>
      <c r="I42" s="255"/>
      <c r="J42" s="255"/>
      <c r="K42" s="255"/>
      <c r="L42" s="100"/>
      <c r="M42" s="100"/>
      <c r="N42" s="100"/>
      <c r="O42" s="256"/>
    </row>
    <row r="43" spans="2:15" s="27" customFormat="1" ht="16.5">
      <c r="B43" s="93" t="s">
        <v>30</v>
      </c>
      <c r="C43" s="93" t="s">
        <v>425</v>
      </c>
      <c r="D43" s="152"/>
      <c r="E43" s="94">
        <v>5284309</v>
      </c>
      <c r="F43" s="94">
        <v>3095903</v>
      </c>
      <c r="G43" s="94">
        <f t="shared" si="0"/>
        <v>8380212</v>
      </c>
      <c r="H43" s="94"/>
      <c r="I43" s="255"/>
      <c r="J43" s="255"/>
      <c r="K43" s="255"/>
      <c r="L43" s="100"/>
      <c r="M43" s="100"/>
      <c r="N43" s="100"/>
      <c r="O43" s="256"/>
    </row>
    <row r="44" spans="2:15" s="27" customFormat="1" ht="16.5">
      <c r="B44" s="93" t="s">
        <v>31</v>
      </c>
      <c r="C44" s="93" t="s">
        <v>426</v>
      </c>
      <c r="D44" s="319" t="s">
        <v>183</v>
      </c>
      <c r="E44" s="94">
        <f>+E45+E46+E50+E51+E52+E57</f>
        <v>41104203</v>
      </c>
      <c r="F44" s="168">
        <f>+F45+F46+F50+F51+F52+F57</f>
        <v>784083</v>
      </c>
      <c r="G44" s="94">
        <f t="shared" si="0"/>
        <v>41888286</v>
      </c>
      <c r="H44" s="94"/>
      <c r="I44" s="255"/>
      <c r="J44" s="255"/>
      <c r="K44" s="255"/>
      <c r="L44" s="100"/>
      <c r="M44" s="100"/>
      <c r="N44" s="100"/>
      <c r="O44" s="256"/>
    </row>
    <row r="45" spans="2:15" s="23" customFormat="1" ht="15.75">
      <c r="B45" s="28" t="s">
        <v>69</v>
      </c>
      <c r="C45" s="23" t="s">
        <v>427</v>
      </c>
      <c r="D45" s="98"/>
      <c r="E45" s="169">
        <v>4000000</v>
      </c>
      <c r="F45" s="169">
        <v>0</v>
      </c>
      <c r="G45" s="61">
        <f t="shared" si="0"/>
        <v>4000000</v>
      </c>
      <c r="H45" s="61"/>
      <c r="I45" s="255"/>
      <c r="J45" s="255"/>
      <c r="K45" s="255"/>
      <c r="L45" s="100"/>
      <c r="M45" s="100"/>
      <c r="N45" s="100"/>
      <c r="O45" s="256"/>
    </row>
    <row r="46" spans="2:15" s="23" customFormat="1" ht="15.75">
      <c r="B46" s="28" t="s">
        <v>70</v>
      </c>
      <c r="C46" s="23" t="s">
        <v>428</v>
      </c>
      <c r="D46" s="105"/>
      <c r="E46" s="61">
        <f>SUM(E47:E49)</f>
        <v>3686298</v>
      </c>
      <c r="F46" s="169">
        <f>SUM(F47:F49)</f>
        <v>0</v>
      </c>
      <c r="G46" s="61">
        <f t="shared" si="0"/>
        <v>3686298</v>
      </c>
      <c r="H46" s="61"/>
      <c r="I46" s="255"/>
      <c r="J46" s="255"/>
      <c r="K46" s="255"/>
      <c r="L46" s="100"/>
      <c r="M46" s="100"/>
      <c r="N46" s="100"/>
      <c r="O46" s="256"/>
    </row>
    <row r="47" spans="2:15" s="23" customFormat="1" ht="15.75">
      <c r="B47" s="28" t="s">
        <v>115</v>
      </c>
      <c r="C47" s="23" t="s">
        <v>429</v>
      </c>
      <c r="D47" s="105"/>
      <c r="E47" s="169">
        <v>1700000</v>
      </c>
      <c r="F47" s="169">
        <v>0</v>
      </c>
      <c r="G47" s="61">
        <f t="shared" si="0"/>
        <v>1700000</v>
      </c>
      <c r="H47" s="61"/>
      <c r="I47" s="255"/>
      <c r="J47" s="255"/>
      <c r="K47" s="255"/>
      <c r="L47" s="100"/>
      <c r="M47" s="100"/>
      <c r="N47" s="100"/>
      <c r="O47" s="256"/>
    </row>
    <row r="48" spans="2:15" s="23" customFormat="1" ht="15.75">
      <c r="B48" s="28" t="s">
        <v>116</v>
      </c>
      <c r="C48" s="23" t="s">
        <v>430</v>
      </c>
      <c r="D48" s="98"/>
      <c r="E48" s="169">
        <v>0</v>
      </c>
      <c r="F48" s="169">
        <v>0</v>
      </c>
      <c r="G48" s="61">
        <f t="shared" si="0"/>
        <v>0</v>
      </c>
      <c r="H48" s="61"/>
      <c r="I48" s="255"/>
      <c r="J48" s="255"/>
      <c r="K48" s="255"/>
      <c r="L48" s="100"/>
      <c r="M48" s="100"/>
      <c r="N48" s="100"/>
      <c r="O48" s="256"/>
    </row>
    <row r="49" spans="2:15" s="23" customFormat="1" ht="15.75">
      <c r="B49" s="37" t="s">
        <v>117</v>
      </c>
      <c r="C49" s="36" t="s">
        <v>431</v>
      </c>
      <c r="D49" s="98"/>
      <c r="E49" s="169">
        <v>1986298</v>
      </c>
      <c r="F49" s="169">
        <v>0</v>
      </c>
      <c r="G49" s="61">
        <f t="shared" si="0"/>
        <v>1986298</v>
      </c>
      <c r="H49" s="61"/>
      <c r="I49" s="255"/>
      <c r="J49" s="255"/>
      <c r="K49" s="255"/>
      <c r="L49" s="100"/>
      <c r="M49" s="100"/>
      <c r="N49" s="100"/>
      <c r="O49" s="256"/>
    </row>
    <row r="50" spans="2:15" s="23" customFormat="1" ht="15.75">
      <c r="B50" s="28" t="s">
        <v>118</v>
      </c>
      <c r="C50" s="23" t="s">
        <v>432</v>
      </c>
      <c r="D50" s="105"/>
      <c r="E50" s="61">
        <v>2787835</v>
      </c>
      <c r="F50" s="61">
        <v>1615448</v>
      </c>
      <c r="G50" s="61">
        <f t="shared" si="0"/>
        <v>4403283</v>
      </c>
      <c r="H50" s="61"/>
      <c r="I50" s="255"/>
      <c r="J50" s="255"/>
      <c r="K50" s="255"/>
      <c r="L50" s="100"/>
      <c r="M50" s="100"/>
      <c r="N50" s="100"/>
      <c r="O50" s="256"/>
    </row>
    <row r="51" spans="2:15" s="23" customFormat="1" ht="15.75">
      <c r="B51" s="28" t="s">
        <v>119</v>
      </c>
      <c r="C51" s="23" t="s">
        <v>433</v>
      </c>
      <c r="D51" s="98"/>
      <c r="E51" s="61">
        <v>-915278</v>
      </c>
      <c r="F51" s="61">
        <v>-831365</v>
      </c>
      <c r="G51" s="61">
        <f t="shared" si="0"/>
        <v>-1746643</v>
      </c>
      <c r="H51" s="61"/>
      <c r="I51" s="255"/>
      <c r="J51" s="255"/>
      <c r="K51" s="255"/>
      <c r="L51" s="100"/>
      <c r="M51" s="100"/>
      <c r="N51" s="100"/>
      <c r="O51" s="256"/>
    </row>
    <row r="52" spans="2:15" s="23" customFormat="1" ht="15.75">
      <c r="B52" s="28" t="s">
        <v>199</v>
      </c>
      <c r="C52" s="23" t="s">
        <v>434</v>
      </c>
      <c r="D52" s="98"/>
      <c r="E52" s="61">
        <f>+SUM(E53:E56)</f>
        <v>28233739</v>
      </c>
      <c r="F52" s="61">
        <f>+SUM(F53:F56)</f>
        <v>0</v>
      </c>
      <c r="G52" s="61">
        <f t="shared" si="0"/>
        <v>28233739</v>
      </c>
      <c r="H52" s="61"/>
      <c r="I52" s="255"/>
      <c r="J52" s="255"/>
      <c r="K52" s="255"/>
      <c r="L52" s="100"/>
      <c r="M52" s="100"/>
      <c r="N52" s="100"/>
      <c r="O52" s="256"/>
    </row>
    <row r="53" spans="2:15" s="23" customFormat="1" ht="15.75">
      <c r="B53" s="28" t="s">
        <v>200</v>
      </c>
      <c r="C53" s="23" t="s">
        <v>435</v>
      </c>
      <c r="D53" s="98"/>
      <c r="E53" s="61">
        <v>1532027</v>
      </c>
      <c r="F53" s="61">
        <v>0</v>
      </c>
      <c r="G53" s="61">
        <f t="shared" si="0"/>
        <v>1532027</v>
      </c>
      <c r="H53" s="61"/>
      <c r="I53" s="255"/>
      <c r="J53" s="255"/>
      <c r="K53" s="255"/>
      <c r="L53" s="100"/>
      <c r="M53" s="100"/>
      <c r="N53" s="100"/>
      <c r="O53" s="256"/>
    </row>
    <row r="54" spans="2:15" s="23" customFormat="1" ht="15.75">
      <c r="B54" s="28" t="s">
        <v>201</v>
      </c>
      <c r="C54" s="23" t="s">
        <v>436</v>
      </c>
      <c r="D54" s="98"/>
      <c r="E54" s="61">
        <v>0</v>
      </c>
      <c r="F54" s="61">
        <v>0</v>
      </c>
      <c r="G54" s="61">
        <f t="shared" si="0"/>
        <v>0</v>
      </c>
      <c r="H54" s="61"/>
      <c r="I54" s="255"/>
      <c r="J54" s="255"/>
      <c r="K54" s="255"/>
      <c r="L54" s="100"/>
      <c r="M54" s="100"/>
      <c r="N54" s="100"/>
      <c r="O54" s="256"/>
    </row>
    <row r="55" spans="2:15" s="23" customFormat="1" ht="15.75">
      <c r="B55" s="28" t="s">
        <v>202</v>
      </c>
      <c r="C55" s="23" t="s">
        <v>437</v>
      </c>
      <c r="D55" s="98"/>
      <c r="E55" s="61">
        <v>26429072</v>
      </c>
      <c r="F55" s="61">
        <v>0</v>
      </c>
      <c r="G55" s="61">
        <f t="shared" si="0"/>
        <v>26429072</v>
      </c>
      <c r="H55" s="61"/>
      <c r="I55" s="255"/>
      <c r="J55" s="255"/>
      <c r="K55" s="255"/>
      <c r="L55" s="100"/>
      <c r="M55" s="100"/>
      <c r="N55" s="100"/>
      <c r="O55" s="256"/>
    </row>
    <row r="56" spans="2:15" s="23" customFormat="1" ht="15.75">
      <c r="B56" s="28" t="s">
        <v>203</v>
      </c>
      <c r="C56" s="23" t="s">
        <v>438</v>
      </c>
      <c r="D56" s="98"/>
      <c r="E56" s="61">
        <v>272640</v>
      </c>
      <c r="F56" s="61">
        <v>0</v>
      </c>
      <c r="G56" s="61">
        <f t="shared" si="0"/>
        <v>272640</v>
      </c>
      <c r="H56" s="61"/>
      <c r="I56" s="255"/>
      <c r="J56" s="255"/>
      <c r="K56" s="255"/>
      <c r="L56" s="100"/>
      <c r="M56" s="100"/>
      <c r="N56" s="100"/>
      <c r="O56" s="256"/>
    </row>
    <row r="57" spans="2:15" s="23" customFormat="1" ht="15.75">
      <c r="B57" s="28" t="s">
        <v>204</v>
      </c>
      <c r="C57" s="23" t="s">
        <v>439</v>
      </c>
      <c r="D57" s="98"/>
      <c r="E57" s="61">
        <f>+SUM(E58:E59)</f>
        <v>3311609</v>
      </c>
      <c r="F57" s="61">
        <f>+SUM(F58:F59)</f>
        <v>0</v>
      </c>
      <c r="G57" s="61">
        <f t="shared" si="0"/>
        <v>3311609</v>
      </c>
      <c r="H57" s="61"/>
      <c r="I57" s="255"/>
      <c r="J57" s="255"/>
      <c r="K57" s="255"/>
      <c r="L57" s="100"/>
      <c r="M57" s="100"/>
      <c r="N57" s="100"/>
      <c r="O57" s="256"/>
    </row>
    <row r="58" spans="2:15" s="23" customFormat="1" ht="15.75">
      <c r="B58" s="28" t="s">
        <v>206</v>
      </c>
      <c r="C58" s="30" t="s">
        <v>440</v>
      </c>
      <c r="D58" s="105"/>
      <c r="E58" s="169">
        <v>0</v>
      </c>
      <c r="F58" s="169">
        <v>0</v>
      </c>
      <c r="G58" s="61">
        <f t="shared" si="0"/>
        <v>0</v>
      </c>
      <c r="H58" s="61"/>
      <c r="I58" s="255"/>
      <c r="J58" s="255"/>
      <c r="K58" s="255"/>
      <c r="L58" s="100"/>
      <c r="M58" s="100"/>
      <c r="N58" s="100"/>
      <c r="O58" s="256"/>
    </row>
    <row r="59" spans="2:15" s="23" customFormat="1" ht="15.75">
      <c r="B59" s="28" t="s">
        <v>205</v>
      </c>
      <c r="C59" s="30" t="s">
        <v>441</v>
      </c>
      <c r="D59" s="105"/>
      <c r="E59" s="169">
        <v>3311609</v>
      </c>
      <c r="F59" s="169">
        <v>0</v>
      </c>
      <c r="G59" s="61">
        <f>E59+F59</f>
        <v>3311609</v>
      </c>
      <c r="H59" s="61"/>
      <c r="I59" s="255"/>
      <c r="J59" s="255"/>
      <c r="K59" s="255"/>
      <c r="L59" s="100"/>
      <c r="M59" s="100"/>
      <c r="N59" s="100"/>
      <c r="O59" s="256"/>
    </row>
    <row r="60" spans="1:15" ht="15.75">
      <c r="A60" s="2"/>
      <c r="B60" s="2"/>
      <c r="C60" s="12"/>
      <c r="D60" s="111"/>
      <c r="E60" s="169"/>
      <c r="F60" s="169"/>
      <c r="G60" s="74"/>
      <c r="H60" s="74"/>
      <c r="I60" s="255"/>
      <c r="J60" s="255"/>
      <c r="K60" s="255"/>
      <c r="L60" s="100"/>
      <c r="M60" s="100"/>
      <c r="N60" s="100"/>
      <c r="O60" s="256"/>
    </row>
    <row r="61" spans="2:15" s="27" customFormat="1" ht="16.5">
      <c r="B61" s="101"/>
      <c r="C61" s="102" t="s">
        <v>442</v>
      </c>
      <c r="D61" s="165"/>
      <c r="E61" s="104">
        <f>E44+E43+E40+E35+E29+E23+E24+E20+E19+E16+E12+E11+E9+E10+E34+E37</f>
        <v>151410379</v>
      </c>
      <c r="F61" s="104">
        <f>F44+F43+F40+F35+F29+F23+F24+F20+F19+F16+F12+F11+F9+F10+F34+F37</f>
        <v>189525175</v>
      </c>
      <c r="G61" s="104">
        <f>+E61+F61</f>
        <v>340935554</v>
      </c>
      <c r="H61" s="74"/>
      <c r="I61" s="255"/>
      <c r="J61" s="255"/>
      <c r="K61" s="255"/>
      <c r="L61" s="100"/>
      <c r="M61" s="100"/>
      <c r="N61" s="100"/>
      <c r="O61" s="256"/>
    </row>
    <row r="62" spans="1:15" ht="15.75">
      <c r="A62" s="14"/>
      <c r="B62" s="14"/>
      <c r="C62" s="15"/>
      <c r="D62" s="41"/>
      <c r="H62" s="74"/>
      <c r="I62" s="255"/>
      <c r="J62" s="255"/>
      <c r="K62" s="255"/>
      <c r="L62" s="100"/>
      <c r="M62" s="100"/>
      <c r="N62" s="100"/>
      <c r="O62" s="256"/>
    </row>
    <row r="63" spans="1:15" ht="33.75" customHeight="1">
      <c r="A63" s="14"/>
      <c r="B63" s="431" t="s">
        <v>353</v>
      </c>
      <c r="C63" s="431"/>
      <c r="D63" s="431"/>
      <c r="E63" s="431"/>
      <c r="F63" s="431"/>
      <c r="G63" s="431"/>
      <c r="I63" s="255"/>
      <c r="J63" s="255"/>
      <c r="K63" s="255"/>
      <c r="M63" s="256"/>
      <c r="N63" s="256"/>
      <c r="O63" s="256"/>
    </row>
    <row r="64" spans="1:15" ht="15.75">
      <c r="A64" s="14"/>
      <c r="B64" s="14"/>
      <c r="C64" s="15"/>
      <c r="D64" s="41"/>
      <c r="I64" s="255"/>
      <c r="J64" s="255"/>
      <c r="K64" s="255"/>
      <c r="M64" s="256"/>
      <c r="N64" s="256"/>
      <c r="O64" s="256"/>
    </row>
    <row r="65" spans="1:11" ht="15.75">
      <c r="A65" s="14"/>
      <c r="B65" s="14"/>
      <c r="C65" s="15"/>
      <c r="D65" s="41"/>
      <c r="I65" s="255"/>
      <c r="J65" s="255"/>
      <c r="K65" s="255"/>
    </row>
    <row r="66" spans="1:11" ht="15.75">
      <c r="A66" s="14"/>
      <c r="B66" s="14"/>
      <c r="C66" s="15"/>
      <c r="D66" s="41"/>
      <c r="I66" s="255"/>
      <c r="J66" s="255"/>
      <c r="K66" s="255"/>
    </row>
    <row r="67" spans="1:11" ht="15.75">
      <c r="A67" s="14"/>
      <c r="B67" s="14"/>
      <c r="C67" s="15"/>
      <c r="D67" s="41"/>
      <c r="I67" s="255"/>
      <c r="J67" s="255"/>
      <c r="K67" s="255"/>
    </row>
    <row r="68" spans="1:11" ht="15.75">
      <c r="A68" s="14"/>
      <c r="B68" s="14"/>
      <c r="C68" s="15"/>
      <c r="D68" s="41"/>
      <c r="I68" s="255"/>
      <c r="J68" s="255"/>
      <c r="K68" s="255"/>
    </row>
    <row r="69" spans="1:11" ht="15.75">
      <c r="A69" s="14"/>
      <c r="B69" s="14"/>
      <c r="C69" s="15"/>
      <c r="D69" s="41"/>
      <c r="I69" s="255"/>
      <c r="J69" s="255"/>
      <c r="K69" s="255"/>
    </row>
    <row r="70" spans="1:11" ht="15.75">
      <c r="A70" s="14"/>
      <c r="B70" s="14"/>
      <c r="C70" s="15"/>
      <c r="D70" s="41"/>
      <c r="I70" s="255"/>
      <c r="J70" s="255"/>
      <c r="K70" s="255"/>
    </row>
    <row r="71" spans="1:11" s="20" customFormat="1" ht="15.75">
      <c r="A71" s="430" t="s">
        <v>354</v>
      </c>
      <c r="B71" s="430"/>
      <c r="C71" s="430"/>
      <c r="D71" s="430"/>
      <c r="E71" s="430"/>
      <c r="F71" s="430"/>
      <c r="G71" s="430"/>
      <c r="H71" s="430"/>
      <c r="I71" s="255"/>
      <c r="J71" s="255"/>
      <c r="K71" s="255"/>
    </row>
    <row r="72" spans="1:4" ht="12.75">
      <c r="A72" s="14"/>
      <c r="B72" s="14"/>
      <c r="C72" s="15"/>
      <c r="D72" s="41"/>
    </row>
    <row r="73" spans="1:4" ht="12.75">
      <c r="A73" s="14"/>
      <c r="B73" s="14"/>
      <c r="C73" s="15"/>
      <c r="D73" s="41"/>
    </row>
    <row r="74" spans="1:11" ht="13.5" customHeight="1">
      <c r="A74" s="14"/>
      <c r="B74" s="14"/>
      <c r="C74" s="15"/>
      <c r="D74" s="41"/>
      <c r="K74" s="20"/>
    </row>
    <row r="75" spans="1:4" ht="13.5" customHeight="1">
      <c r="A75" s="14"/>
      <c r="B75" s="14"/>
      <c r="C75" s="15"/>
      <c r="D75" s="41"/>
    </row>
    <row r="76" spans="1:10" ht="13.5" customHeight="1">
      <c r="A76" s="14"/>
      <c r="B76" s="14"/>
      <c r="C76" s="15"/>
      <c r="D76" s="41"/>
      <c r="I76" s="260"/>
      <c r="J76" s="260"/>
    </row>
    <row r="77" spans="1:4" ht="13.5" customHeight="1">
      <c r="A77" s="14"/>
      <c r="B77" s="14"/>
      <c r="C77" s="15"/>
      <c r="D77" s="41"/>
    </row>
    <row r="78" spans="1:4" ht="13.5" customHeight="1">
      <c r="A78" s="14"/>
      <c r="B78" s="14"/>
      <c r="C78" s="15"/>
      <c r="D78" s="41"/>
    </row>
    <row r="79" spans="1:4" ht="13.5" customHeight="1">
      <c r="A79" s="14"/>
      <c r="B79" s="14"/>
      <c r="C79" s="15"/>
      <c r="D79" s="41"/>
    </row>
    <row r="80" spans="1:4" ht="13.5" customHeight="1">
      <c r="A80" s="14"/>
      <c r="B80" s="14"/>
      <c r="C80" s="15"/>
      <c r="D80" s="41"/>
    </row>
    <row r="81" spans="1:4" ht="13.5" customHeight="1">
      <c r="A81" s="14"/>
      <c r="B81" s="14"/>
      <c r="C81" s="15"/>
      <c r="D81" s="41"/>
    </row>
    <row r="82" spans="1:4" ht="13.5" customHeight="1">
      <c r="A82" s="14"/>
      <c r="B82" s="14"/>
      <c r="C82" s="15"/>
      <c r="D82" s="41"/>
    </row>
    <row r="83" spans="1:4" ht="13.5" customHeight="1">
      <c r="A83" s="14"/>
      <c r="B83" s="14"/>
      <c r="C83" s="15"/>
      <c r="D83" s="41"/>
    </row>
    <row r="84" spans="1:4" ht="13.5" customHeight="1">
      <c r="A84" s="14"/>
      <c r="B84" s="14"/>
      <c r="C84" s="15"/>
      <c r="D84" s="41"/>
    </row>
    <row r="85" spans="1:4" ht="13.5" customHeight="1">
      <c r="A85" s="14"/>
      <c r="B85" s="14"/>
      <c r="C85" s="15"/>
      <c r="D85" s="41"/>
    </row>
    <row r="86" spans="1:8" ht="13.5" customHeight="1">
      <c r="A86" s="14"/>
      <c r="B86" s="66"/>
      <c r="C86" s="67"/>
      <c r="D86" s="68"/>
      <c r="E86" s="3"/>
      <c r="F86" s="3"/>
      <c r="G86" s="3"/>
      <c r="H86" s="3"/>
    </row>
    <row r="87" ht="13.5" customHeight="1"/>
  </sheetData>
  <sheetProtection/>
  <mergeCells count="2">
    <mergeCell ref="A71:H71"/>
    <mergeCell ref="B63:G63"/>
  </mergeCells>
  <printOptions horizontalCentered="1"/>
  <pageMargins left="0.5905511811023623" right="0.31496062992125984" top="0.9055118110236221" bottom="0.5905511811023623" header="0.3937007874015748" footer="0.5905511811023623"/>
  <pageSetup fitToHeight="1" fitToWidth="1" horizontalDpi="600" verticalDpi="600" orientation="portrait" paperSize="9" scale="54" r:id="rId1"/>
  <headerFooter alignWithMargins="0">
    <oddFooter>&amp;C&amp;"DINPro-Medium,Regular"&amp;14 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8"/>
  <sheetViews>
    <sheetView view="pageBreakPreview" zoomScale="75" zoomScaleNormal="75" zoomScaleSheetLayoutView="75" zoomScalePageLayoutView="0" workbookViewId="0" topLeftCell="A1">
      <pane xSplit="3" ySplit="8" topLeftCell="D9" activePane="bottomRight" state="frozen"/>
      <selection pane="topLeft" activeCell="E62" sqref="E62"/>
      <selection pane="topRight" activeCell="E62" sqref="E62"/>
      <selection pane="bottomLeft" activeCell="E62" sqref="E62"/>
      <selection pane="bottomRight" activeCell="D9" sqref="D9"/>
    </sheetView>
  </sheetViews>
  <sheetFormatPr defaultColWidth="9.140625" defaultRowHeight="12.75"/>
  <cols>
    <col min="1" max="1" width="2.421875" style="217" customWidth="1"/>
    <col min="2" max="2" width="7.8515625" style="217" customWidth="1"/>
    <col min="3" max="3" width="82.421875" style="217" customWidth="1"/>
    <col min="4" max="4" width="16.7109375" style="334" customWidth="1"/>
    <col min="5" max="7" width="20.140625" style="217" bestFit="1" customWidth="1"/>
    <col min="8" max="8" width="1.28515625" style="217" customWidth="1"/>
    <col min="9" max="10" width="21.28125" style="312" bestFit="1" customWidth="1"/>
    <col min="11" max="11" width="15.57421875" style="217" bestFit="1" customWidth="1"/>
    <col min="12" max="12" width="15.00390625" style="217" bestFit="1" customWidth="1"/>
    <col min="13" max="13" width="13.7109375" style="217" bestFit="1" customWidth="1"/>
    <col min="14" max="14" width="15.00390625" style="217" bestFit="1" customWidth="1"/>
    <col min="15" max="15" width="12.140625" style="217" bestFit="1" customWidth="1"/>
    <col min="16" max="16384" width="9.140625" style="217" customWidth="1"/>
  </cols>
  <sheetData>
    <row r="1" spans="1:8" ht="17.25" customHeight="1">
      <c r="A1" s="212"/>
      <c r="B1" s="212"/>
      <c r="C1" s="212"/>
      <c r="D1" s="215"/>
      <c r="E1" s="212"/>
      <c r="F1" s="216"/>
      <c r="G1" s="212"/>
      <c r="H1" s="212"/>
    </row>
    <row r="2" spans="2:10" s="218" customFormat="1" ht="17.25" customHeight="1">
      <c r="B2" s="219" t="s">
        <v>0</v>
      </c>
      <c r="C2" s="220"/>
      <c r="D2" s="221"/>
      <c r="E2" s="220"/>
      <c r="F2" s="220"/>
      <c r="G2" s="220"/>
      <c r="H2" s="220"/>
      <c r="I2" s="313"/>
      <c r="J2" s="313"/>
    </row>
    <row r="3" spans="2:10" s="218" customFormat="1" ht="17.25" customHeight="1">
      <c r="B3" s="222" t="s">
        <v>626</v>
      </c>
      <c r="D3" s="223"/>
      <c r="I3" s="313"/>
      <c r="J3" s="313"/>
    </row>
    <row r="4" spans="2:10" s="274" customFormat="1" ht="17.25" customHeight="1">
      <c r="B4" s="224" t="s">
        <v>291</v>
      </c>
      <c r="C4" s="224"/>
      <c r="D4" s="275"/>
      <c r="E4" s="276"/>
      <c r="F4" s="276"/>
      <c r="G4" s="277"/>
      <c r="H4" s="277"/>
      <c r="I4" s="278"/>
      <c r="J4" s="278"/>
    </row>
    <row r="5" spans="1:8" ht="17.25" customHeight="1">
      <c r="A5" s="212"/>
      <c r="B5" s="212"/>
      <c r="C5" s="212"/>
      <c r="D5" s="215"/>
      <c r="E5" s="314"/>
      <c r="F5" s="314"/>
      <c r="G5" s="315"/>
      <c r="H5" s="315"/>
    </row>
    <row r="6" spans="4:10" s="214" customFormat="1" ht="15.75" customHeight="1">
      <c r="D6" s="227"/>
      <c r="E6" s="316"/>
      <c r="F6" s="281" t="s">
        <v>355</v>
      </c>
      <c r="G6" s="316"/>
      <c r="H6" s="272"/>
      <c r="I6" s="273"/>
      <c r="J6" s="273"/>
    </row>
    <row r="7" spans="3:10" s="214" customFormat="1" ht="15.75" customHeight="1">
      <c r="C7" s="282" t="s">
        <v>396</v>
      </c>
      <c r="D7" s="227" t="s">
        <v>293</v>
      </c>
      <c r="E7" s="316"/>
      <c r="F7" s="281" t="s">
        <v>181</v>
      </c>
      <c r="G7" s="317"/>
      <c r="H7" s="318"/>
      <c r="I7" s="273"/>
      <c r="J7" s="273"/>
    </row>
    <row r="8" spans="2:10" s="214" customFormat="1" ht="15.75" customHeight="1">
      <c r="B8" s="284"/>
      <c r="C8" s="285"/>
      <c r="D8" s="230" t="s">
        <v>294</v>
      </c>
      <c r="E8" s="286" t="s">
        <v>295</v>
      </c>
      <c r="F8" s="286" t="s">
        <v>296</v>
      </c>
      <c r="G8" s="286" t="s">
        <v>297</v>
      </c>
      <c r="H8" s="286"/>
      <c r="I8" s="273"/>
      <c r="J8" s="273"/>
    </row>
    <row r="9" spans="1:15" s="274" customFormat="1" ht="16.5">
      <c r="A9" s="287"/>
      <c r="B9" s="287" t="s">
        <v>1</v>
      </c>
      <c r="C9" s="287" t="s">
        <v>397</v>
      </c>
      <c r="D9" s="319" t="s">
        <v>71</v>
      </c>
      <c r="E9" s="288">
        <f>SUM(E10:E11)</f>
        <v>92793964</v>
      </c>
      <c r="F9" s="288">
        <f>SUM(F10:F11)</f>
        <v>92110485</v>
      </c>
      <c r="G9" s="288">
        <f>E9+F9</f>
        <v>184904449</v>
      </c>
      <c r="H9" s="288"/>
      <c r="I9" s="255"/>
      <c r="J9" s="255"/>
      <c r="K9" s="255"/>
      <c r="L9" s="302"/>
      <c r="M9" s="302"/>
      <c r="N9" s="302"/>
      <c r="O9" s="289"/>
    </row>
    <row r="10" spans="1:15" s="267" customFormat="1" ht="16.5">
      <c r="A10" s="269"/>
      <c r="B10" s="267" t="s">
        <v>2</v>
      </c>
      <c r="C10" s="267" t="s">
        <v>443</v>
      </c>
      <c r="D10" s="319" t="s">
        <v>225</v>
      </c>
      <c r="E10" s="292">
        <v>2731503</v>
      </c>
      <c r="F10" s="292">
        <v>3491122</v>
      </c>
      <c r="G10" s="292">
        <f>E10+F10</f>
        <v>6222625</v>
      </c>
      <c r="H10" s="303"/>
      <c r="I10" s="255"/>
      <c r="J10" s="255"/>
      <c r="K10" s="255"/>
      <c r="L10" s="302"/>
      <c r="M10" s="302"/>
      <c r="N10" s="302"/>
      <c r="O10" s="289"/>
    </row>
    <row r="11" spans="1:15" s="267" customFormat="1" ht="16.5">
      <c r="A11" s="269"/>
      <c r="B11" s="267" t="s">
        <v>3</v>
      </c>
      <c r="C11" s="267" t="s">
        <v>347</v>
      </c>
      <c r="D11" s="309"/>
      <c r="E11" s="292">
        <v>90062461</v>
      </c>
      <c r="F11" s="292">
        <v>88619363</v>
      </c>
      <c r="G11" s="292">
        <f>E11+F11</f>
        <v>178681824</v>
      </c>
      <c r="H11" s="303"/>
      <c r="I11" s="255"/>
      <c r="J11" s="255"/>
      <c r="K11" s="255"/>
      <c r="L11" s="302"/>
      <c r="M11" s="302"/>
      <c r="N11" s="302"/>
      <c r="O11" s="289"/>
    </row>
    <row r="12" spans="1:15" s="274" customFormat="1" ht="16.5">
      <c r="A12" s="287"/>
      <c r="B12" s="287" t="s">
        <v>5</v>
      </c>
      <c r="C12" s="290" t="s">
        <v>444</v>
      </c>
      <c r="D12" s="319" t="s">
        <v>248</v>
      </c>
      <c r="E12" s="288">
        <v>4177354</v>
      </c>
      <c r="F12" s="288">
        <v>1342899</v>
      </c>
      <c r="G12" s="288">
        <f aca="true" t="shared" si="0" ref="G12:G71">E12+F12</f>
        <v>5520253</v>
      </c>
      <c r="H12" s="288"/>
      <c r="I12" s="255"/>
      <c r="J12" s="255"/>
      <c r="K12" s="255"/>
      <c r="L12" s="302"/>
      <c r="M12" s="302"/>
      <c r="N12" s="302"/>
      <c r="O12" s="289"/>
    </row>
    <row r="13" spans="1:15" s="274" customFormat="1" ht="16.5">
      <c r="A13" s="287"/>
      <c r="B13" s="287" t="s">
        <v>12</v>
      </c>
      <c r="C13" s="290" t="s">
        <v>398</v>
      </c>
      <c r="D13" s="319" t="s">
        <v>141</v>
      </c>
      <c r="E13" s="288">
        <v>235654</v>
      </c>
      <c r="F13" s="288">
        <v>29436126</v>
      </c>
      <c r="G13" s="288">
        <f t="shared" si="0"/>
        <v>29671780</v>
      </c>
      <c r="H13" s="288"/>
      <c r="I13" s="255"/>
      <c r="J13" s="255"/>
      <c r="K13" s="255"/>
      <c r="L13" s="302"/>
      <c r="M13" s="302"/>
      <c r="N13" s="302"/>
      <c r="O13" s="289"/>
    </row>
    <row r="14" spans="1:15" s="274" customFormat="1" ht="16.5">
      <c r="A14" s="287"/>
      <c r="B14" s="287" t="s">
        <v>13</v>
      </c>
      <c r="C14" s="290" t="s">
        <v>364</v>
      </c>
      <c r="D14" s="320"/>
      <c r="E14" s="288">
        <f>SUM(E15:E17)</f>
        <v>4009373</v>
      </c>
      <c r="F14" s="288">
        <f>SUM(F15:F17)</f>
        <v>23273667</v>
      </c>
      <c r="G14" s="288">
        <f t="shared" si="0"/>
        <v>27283040</v>
      </c>
      <c r="H14" s="288"/>
      <c r="I14" s="255"/>
      <c r="J14" s="255"/>
      <c r="K14" s="255"/>
      <c r="L14" s="302"/>
      <c r="M14" s="302"/>
      <c r="N14" s="302"/>
      <c r="O14" s="289"/>
    </row>
    <row r="15" spans="1:15" s="267" customFormat="1" ht="16.5">
      <c r="A15" s="269"/>
      <c r="B15" s="291" t="s">
        <v>14</v>
      </c>
      <c r="C15" s="295" t="s">
        <v>445</v>
      </c>
      <c r="D15" s="309"/>
      <c r="E15" s="292">
        <v>0</v>
      </c>
      <c r="F15" s="292">
        <v>0</v>
      </c>
      <c r="G15" s="292">
        <f t="shared" si="0"/>
        <v>0</v>
      </c>
      <c r="H15" s="292"/>
      <c r="I15" s="255"/>
      <c r="J15" s="255"/>
      <c r="K15" s="255"/>
      <c r="L15" s="302"/>
      <c r="M15" s="302"/>
      <c r="N15" s="302"/>
      <c r="O15" s="289"/>
    </row>
    <row r="16" spans="1:15" s="267" customFormat="1" ht="16.5">
      <c r="A16" s="269"/>
      <c r="B16" s="291" t="s">
        <v>15</v>
      </c>
      <c r="C16" s="295" t="s">
        <v>446</v>
      </c>
      <c r="D16" s="309"/>
      <c r="E16" s="292">
        <v>0</v>
      </c>
      <c r="F16" s="292">
        <v>0</v>
      </c>
      <c r="G16" s="292">
        <f t="shared" si="0"/>
        <v>0</v>
      </c>
      <c r="H16" s="292"/>
      <c r="I16" s="255"/>
      <c r="J16" s="255"/>
      <c r="K16" s="255"/>
      <c r="L16" s="302"/>
      <c r="M16" s="302"/>
      <c r="N16" s="302"/>
      <c r="O16" s="289"/>
    </row>
    <row r="17" spans="1:15" s="267" customFormat="1" ht="16.5">
      <c r="A17" s="269"/>
      <c r="B17" s="291" t="s">
        <v>59</v>
      </c>
      <c r="C17" s="295" t="s">
        <v>447</v>
      </c>
      <c r="D17" s="309"/>
      <c r="E17" s="292">
        <v>4009373</v>
      </c>
      <c r="F17" s="292">
        <v>23273667</v>
      </c>
      <c r="G17" s="292">
        <f t="shared" si="0"/>
        <v>27283040</v>
      </c>
      <c r="H17" s="292"/>
      <c r="I17" s="255"/>
      <c r="J17" s="255"/>
      <c r="K17" s="255"/>
      <c r="L17" s="302"/>
      <c r="M17" s="302"/>
      <c r="N17" s="302"/>
      <c r="O17" s="289"/>
    </row>
    <row r="18" spans="1:15" s="274" customFormat="1" ht="16.5">
      <c r="A18" s="287"/>
      <c r="B18" s="287" t="s">
        <v>16</v>
      </c>
      <c r="C18" s="290" t="s">
        <v>399</v>
      </c>
      <c r="D18" s="319" t="s">
        <v>179</v>
      </c>
      <c r="E18" s="288">
        <f>SUM(E19:E21)</f>
        <v>6112509</v>
      </c>
      <c r="F18" s="288">
        <f>SUM(F19:F21)</f>
        <v>7740640</v>
      </c>
      <c r="G18" s="288">
        <f t="shared" si="0"/>
        <v>13853149</v>
      </c>
      <c r="H18" s="288"/>
      <c r="I18" s="255"/>
      <c r="J18" s="255"/>
      <c r="K18" s="255"/>
      <c r="L18" s="302"/>
      <c r="M18" s="302"/>
      <c r="N18" s="302"/>
      <c r="O18" s="289"/>
    </row>
    <row r="19" spans="2:15" s="267" customFormat="1" ht="15.75">
      <c r="B19" s="291" t="s">
        <v>17</v>
      </c>
      <c r="C19" s="267" t="s">
        <v>400</v>
      </c>
      <c r="D19" s="300"/>
      <c r="E19" s="292">
        <v>3783736</v>
      </c>
      <c r="F19" s="292">
        <v>0</v>
      </c>
      <c r="G19" s="292">
        <f t="shared" si="0"/>
        <v>3783736</v>
      </c>
      <c r="H19" s="292"/>
      <c r="I19" s="255"/>
      <c r="J19" s="255"/>
      <c r="K19" s="255"/>
      <c r="L19" s="302"/>
      <c r="M19" s="302"/>
      <c r="N19" s="302"/>
      <c r="O19" s="289"/>
    </row>
    <row r="20" spans="2:15" s="267" customFormat="1" ht="15.75">
      <c r="B20" s="291" t="s">
        <v>18</v>
      </c>
      <c r="C20" s="267" t="s">
        <v>401</v>
      </c>
      <c r="D20" s="300"/>
      <c r="E20" s="292">
        <v>0</v>
      </c>
      <c r="F20" s="292">
        <v>0</v>
      </c>
      <c r="G20" s="292">
        <f t="shared" si="0"/>
        <v>0</v>
      </c>
      <c r="H20" s="292"/>
      <c r="I20" s="255"/>
      <c r="J20" s="255"/>
      <c r="K20" s="255"/>
      <c r="L20" s="302"/>
      <c r="M20" s="302"/>
      <c r="N20" s="302"/>
      <c r="O20" s="289"/>
    </row>
    <row r="21" spans="2:15" s="267" customFormat="1" ht="15.75">
      <c r="B21" s="291" t="s">
        <v>82</v>
      </c>
      <c r="C21" s="267" t="s">
        <v>402</v>
      </c>
      <c r="D21" s="300"/>
      <c r="E21" s="292">
        <v>2328773</v>
      </c>
      <c r="F21" s="292">
        <v>7740640</v>
      </c>
      <c r="G21" s="292">
        <f t="shared" si="0"/>
        <v>10069413</v>
      </c>
      <c r="H21" s="292"/>
      <c r="I21" s="255"/>
      <c r="J21" s="255"/>
      <c r="K21" s="255"/>
      <c r="L21" s="302"/>
      <c r="M21" s="302"/>
      <c r="N21" s="302"/>
      <c r="O21" s="289"/>
    </row>
    <row r="22" spans="1:15" s="274" customFormat="1" ht="16.5">
      <c r="A22" s="287"/>
      <c r="B22" s="287" t="s">
        <v>19</v>
      </c>
      <c r="C22" s="290" t="s">
        <v>403</v>
      </c>
      <c r="D22" s="320"/>
      <c r="E22" s="288">
        <f>SUM(E23:E24)</f>
        <v>0</v>
      </c>
      <c r="F22" s="288">
        <f>SUM(F23:F24)</f>
        <v>0</v>
      </c>
      <c r="G22" s="288">
        <f t="shared" si="0"/>
        <v>0</v>
      </c>
      <c r="H22" s="288"/>
      <c r="I22" s="255"/>
      <c r="J22" s="255"/>
      <c r="K22" s="255"/>
      <c r="L22" s="302"/>
      <c r="M22" s="302"/>
      <c r="N22" s="302"/>
      <c r="O22" s="289"/>
    </row>
    <row r="23" spans="1:15" s="267" customFormat="1" ht="16.5">
      <c r="A23" s="269"/>
      <c r="B23" s="267" t="s">
        <v>20</v>
      </c>
      <c r="C23" s="295" t="s">
        <v>404</v>
      </c>
      <c r="D23" s="309"/>
      <c r="E23" s="292">
        <v>0</v>
      </c>
      <c r="F23" s="292">
        <v>0</v>
      </c>
      <c r="G23" s="292">
        <f t="shared" si="0"/>
        <v>0</v>
      </c>
      <c r="H23" s="292"/>
      <c r="I23" s="255"/>
      <c r="J23" s="255"/>
      <c r="K23" s="255"/>
      <c r="L23" s="302"/>
      <c r="M23" s="302"/>
      <c r="N23" s="302"/>
      <c r="O23" s="289"/>
    </row>
    <row r="24" spans="1:15" s="267" customFormat="1" ht="16.5">
      <c r="A24" s="269"/>
      <c r="B24" s="267" t="s">
        <v>21</v>
      </c>
      <c r="C24" s="295" t="s">
        <v>347</v>
      </c>
      <c r="D24" s="309"/>
      <c r="E24" s="292">
        <v>0</v>
      </c>
      <c r="F24" s="292">
        <v>0</v>
      </c>
      <c r="G24" s="292">
        <f t="shared" si="0"/>
        <v>0</v>
      </c>
      <c r="H24" s="292"/>
      <c r="I24" s="255"/>
      <c r="J24" s="255"/>
      <c r="K24" s="255"/>
      <c r="L24" s="302"/>
      <c r="M24" s="302"/>
      <c r="N24" s="302"/>
      <c r="O24" s="289"/>
    </row>
    <row r="25" spans="1:15" s="274" customFormat="1" ht="16.5">
      <c r="A25" s="287"/>
      <c r="B25" s="287" t="s">
        <v>22</v>
      </c>
      <c r="C25" s="290" t="s">
        <v>448</v>
      </c>
      <c r="D25" s="320"/>
      <c r="E25" s="288">
        <v>4376386</v>
      </c>
      <c r="F25" s="288">
        <v>1540811</v>
      </c>
      <c r="G25" s="288">
        <f t="shared" si="0"/>
        <v>5917197</v>
      </c>
      <c r="H25" s="288"/>
      <c r="I25" s="255"/>
      <c r="J25" s="255"/>
      <c r="K25" s="255"/>
      <c r="L25" s="302"/>
      <c r="M25" s="302"/>
      <c r="N25" s="302"/>
      <c r="O25" s="289"/>
    </row>
    <row r="26" spans="1:15" s="274" customFormat="1" ht="16.5">
      <c r="A26" s="287"/>
      <c r="B26" s="287" t="s">
        <v>23</v>
      </c>
      <c r="C26" s="299" t="s">
        <v>425</v>
      </c>
      <c r="D26" s="319" t="s">
        <v>75</v>
      </c>
      <c r="E26" s="288">
        <v>916386</v>
      </c>
      <c r="F26" s="288">
        <v>185251</v>
      </c>
      <c r="G26" s="288">
        <f t="shared" si="0"/>
        <v>1101637</v>
      </c>
      <c r="H26" s="288"/>
      <c r="I26" s="255"/>
      <c r="J26" s="255"/>
      <c r="K26" s="255"/>
      <c r="L26" s="302"/>
      <c r="M26" s="302"/>
      <c r="N26" s="302"/>
      <c r="O26" s="289"/>
    </row>
    <row r="27" spans="1:15" s="274" customFormat="1" ht="16.5">
      <c r="A27" s="287"/>
      <c r="B27" s="287" t="s">
        <v>24</v>
      </c>
      <c r="C27" s="290" t="s">
        <v>449</v>
      </c>
      <c r="D27" s="320"/>
      <c r="E27" s="288">
        <v>0</v>
      </c>
      <c r="F27" s="288">
        <v>0</v>
      </c>
      <c r="G27" s="288">
        <f t="shared" si="0"/>
        <v>0</v>
      </c>
      <c r="H27" s="288"/>
      <c r="I27" s="255"/>
      <c r="J27" s="255"/>
      <c r="K27" s="255"/>
      <c r="L27" s="302"/>
      <c r="M27" s="302"/>
      <c r="N27" s="302"/>
      <c r="O27" s="289"/>
    </row>
    <row r="28" spans="1:15" s="274" customFormat="1" ht="16.5">
      <c r="A28" s="287"/>
      <c r="B28" s="287" t="s">
        <v>25</v>
      </c>
      <c r="C28" s="299" t="s">
        <v>450</v>
      </c>
      <c r="D28" s="319" t="s">
        <v>76</v>
      </c>
      <c r="E28" s="288">
        <f>SUM(E29:E31)-E32</f>
        <v>5899</v>
      </c>
      <c r="F28" s="288">
        <f>SUM(F29:F31)-F32</f>
        <v>0</v>
      </c>
      <c r="G28" s="288">
        <f t="shared" si="0"/>
        <v>5899</v>
      </c>
      <c r="H28" s="288"/>
      <c r="I28" s="255"/>
      <c r="J28" s="255"/>
      <c r="K28" s="255"/>
      <c r="L28" s="302"/>
      <c r="M28" s="302"/>
      <c r="N28" s="302"/>
      <c r="O28" s="289"/>
    </row>
    <row r="29" spans="2:15" s="267" customFormat="1" ht="15.75">
      <c r="B29" s="291" t="s">
        <v>66</v>
      </c>
      <c r="C29" s="267" t="s">
        <v>451</v>
      </c>
      <c r="D29" s="300"/>
      <c r="E29" s="292">
        <v>7504</v>
      </c>
      <c r="F29" s="292">
        <v>0</v>
      </c>
      <c r="G29" s="292">
        <f t="shared" si="0"/>
        <v>7504</v>
      </c>
      <c r="H29" s="292"/>
      <c r="I29" s="255"/>
      <c r="J29" s="255"/>
      <c r="K29" s="255"/>
      <c r="L29" s="302"/>
      <c r="M29" s="302"/>
      <c r="N29" s="302"/>
      <c r="O29" s="289"/>
    </row>
    <row r="30" spans="2:15" s="267" customFormat="1" ht="15.75">
      <c r="B30" s="291" t="s">
        <v>67</v>
      </c>
      <c r="C30" s="267" t="s">
        <v>452</v>
      </c>
      <c r="D30" s="300"/>
      <c r="E30" s="292">
        <v>0</v>
      </c>
      <c r="F30" s="292">
        <v>0</v>
      </c>
      <c r="G30" s="292">
        <f t="shared" si="0"/>
        <v>0</v>
      </c>
      <c r="H30" s="292"/>
      <c r="I30" s="255"/>
      <c r="J30" s="255"/>
      <c r="K30" s="255"/>
      <c r="L30" s="302"/>
      <c r="M30" s="302"/>
      <c r="N30" s="302"/>
      <c r="O30" s="289"/>
    </row>
    <row r="31" spans="2:15" s="267" customFormat="1" ht="15.75">
      <c r="B31" s="291" t="s">
        <v>108</v>
      </c>
      <c r="C31" s="267" t="s">
        <v>347</v>
      </c>
      <c r="D31" s="300"/>
      <c r="E31" s="292">
        <v>0</v>
      </c>
      <c r="F31" s="292">
        <v>0</v>
      </c>
      <c r="G31" s="292">
        <f t="shared" si="0"/>
        <v>0</v>
      </c>
      <c r="H31" s="292"/>
      <c r="I31" s="255"/>
      <c r="J31" s="255"/>
      <c r="K31" s="255"/>
      <c r="L31" s="302"/>
      <c r="M31" s="302"/>
      <c r="N31" s="302"/>
      <c r="O31" s="289"/>
    </row>
    <row r="32" spans="2:15" s="267" customFormat="1" ht="15.75">
      <c r="B32" s="291" t="s">
        <v>109</v>
      </c>
      <c r="C32" s="267" t="s">
        <v>413</v>
      </c>
      <c r="D32" s="300"/>
      <c r="E32" s="292">
        <v>1605</v>
      </c>
      <c r="F32" s="292">
        <v>0</v>
      </c>
      <c r="G32" s="292">
        <f t="shared" si="0"/>
        <v>1605</v>
      </c>
      <c r="H32" s="292"/>
      <c r="I32" s="255"/>
      <c r="J32" s="255"/>
      <c r="K32" s="255"/>
      <c r="L32" s="302"/>
      <c r="M32" s="302"/>
      <c r="N32" s="302"/>
      <c r="O32" s="289"/>
    </row>
    <row r="33" spans="1:15" s="274" customFormat="1" ht="16.5">
      <c r="A33" s="287"/>
      <c r="B33" s="287" t="s">
        <v>249</v>
      </c>
      <c r="C33" s="299" t="s">
        <v>453</v>
      </c>
      <c r="D33" s="232" t="s">
        <v>250</v>
      </c>
      <c r="E33" s="288">
        <f>SUM(E34:E36)</f>
        <v>0</v>
      </c>
      <c r="F33" s="288">
        <f>SUM(F34:F36)</f>
        <v>74911</v>
      </c>
      <c r="G33" s="288">
        <f t="shared" si="0"/>
        <v>74911</v>
      </c>
      <c r="H33" s="288"/>
      <c r="I33" s="255"/>
      <c r="J33" s="255"/>
      <c r="K33" s="255"/>
      <c r="L33" s="302"/>
      <c r="M33" s="302"/>
      <c r="N33" s="302"/>
      <c r="O33" s="289"/>
    </row>
    <row r="34" spans="2:15" s="267" customFormat="1" ht="15.75">
      <c r="B34" s="291" t="s">
        <v>79</v>
      </c>
      <c r="C34" s="267" t="s">
        <v>390</v>
      </c>
      <c r="D34" s="300"/>
      <c r="E34" s="292">
        <v>0</v>
      </c>
      <c r="F34" s="292">
        <v>74911</v>
      </c>
      <c r="G34" s="292">
        <f t="shared" si="0"/>
        <v>74911</v>
      </c>
      <c r="H34" s="292"/>
      <c r="I34" s="255"/>
      <c r="J34" s="255"/>
      <c r="K34" s="255"/>
      <c r="L34" s="302"/>
      <c r="M34" s="302"/>
      <c r="N34" s="302"/>
      <c r="O34" s="289"/>
    </row>
    <row r="35" spans="2:15" s="267" customFormat="1" ht="15.75">
      <c r="B35" s="291" t="s">
        <v>80</v>
      </c>
      <c r="C35" s="267" t="s">
        <v>454</v>
      </c>
      <c r="D35" s="300"/>
      <c r="E35" s="292">
        <v>0</v>
      </c>
      <c r="F35" s="292">
        <v>0</v>
      </c>
      <c r="G35" s="292">
        <f t="shared" si="0"/>
        <v>0</v>
      </c>
      <c r="H35" s="292"/>
      <c r="I35" s="255"/>
      <c r="J35" s="255"/>
      <c r="K35" s="255"/>
      <c r="L35" s="302"/>
      <c r="M35" s="302"/>
      <c r="N35" s="302"/>
      <c r="O35" s="289"/>
    </row>
    <row r="36" spans="2:15" s="267" customFormat="1" ht="15.75">
      <c r="B36" s="291" t="s">
        <v>81</v>
      </c>
      <c r="C36" s="267" t="s">
        <v>392</v>
      </c>
      <c r="D36" s="300"/>
      <c r="E36" s="292">
        <v>0</v>
      </c>
      <c r="F36" s="292">
        <v>0</v>
      </c>
      <c r="G36" s="292">
        <f t="shared" si="0"/>
        <v>0</v>
      </c>
      <c r="H36" s="292"/>
      <c r="I36" s="255"/>
      <c r="J36" s="255"/>
      <c r="K36" s="255"/>
      <c r="L36" s="302"/>
      <c r="M36" s="302"/>
      <c r="N36" s="302"/>
      <c r="O36" s="289"/>
    </row>
    <row r="37" spans="1:15" s="274" customFormat="1" ht="18" customHeight="1">
      <c r="A37" s="287"/>
      <c r="B37" s="287" t="s">
        <v>251</v>
      </c>
      <c r="C37" s="290" t="s">
        <v>414</v>
      </c>
      <c r="D37" s="319" t="s">
        <v>77</v>
      </c>
      <c r="E37" s="288">
        <f>SUM(E38:E42)</f>
        <v>2804045</v>
      </c>
      <c r="F37" s="288">
        <f>SUM(F38:F42)</f>
        <v>987236</v>
      </c>
      <c r="G37" s="288">
        <f t="shared" si="0"/>
        <v>3791281</v>
      </c>
      <c r="H37" s="288"/>
      <c r="I37" s="255"/>
      <c r="J37" s="255"/>
      <c r="K37" s="255"/>
      <c r="L37" s="302"/>
      <c r="M37" s="302"/>
      <c r="N37" s="302"/>
      <c r="O37" s="289"/>
    </row>
    <row r="38" spans="2:15" s="267" customFormat="1" ht="15.75">
      <c r="B38" s="291" t="s">
        <v>236</v>
      </c>
      <c r="C38" s="295" t="s">
        <v>455</v>
      </c>
      <c r="D38" s="309"/>
      <c r="E38" s="292">
        <v>1671841</v>
      </c>
      <c r="F38" s="292">
        <v>982170</v>
      </c>
      <c r="G38" s="292">
        <f t="shared" si="0"/>
        <v>2654011</v>
      </c>
      <c r="H38" s="292"/>
      <c r="I38" s="255"/>
      <c r="J38" s="255"/>
      <c r="K38" s="255"/>
      <c r="L38" s="302"/>
      <c r="M38" s="302"/>
      <c r="N38" s="302"/>
      <c r="O38" s="289"/>
    </row>
    <row r="39" spans="2:15" s="267" customFormat="1" ht="15.75">
      <c r="B39" s="291" t="s">
        <v>237</v>
      </c>
      <c r="C39" s="267" t="s">
        <v>415</v>
      </c>
      <c r="D39" s="300"/>
      <c r="E39" s="292">
        <v>0</v>
      </c>
      <c r="F39" s="292">
        <v>0</v>
      </c>
      <c r="G39" s="292">
        <f t="shared" si="0"/>
        <v>0</v>
      </c>
      <c r="H39" s="292"/>
      <c r="I39" s="255"/>
      <c r="J39" s="255"/>
      <c r="K39" s="255"/>
      <c r="L39" s="302"/>
      <c r="M39" s="302"/>
      <c r="N39" s="302"/>
      <c r="O39" s="289"/>
    </row>
    <row r="40" spans="2:15" s="267" customFormat="1" ht="15.75">
      <c r="B40" s="291" t="s">
        <v>238</v>
      </c>
      <c r="C40" s="267" t="s">
        <v>416</v>
      </c>
      <c r="D40" s="309"/>
      <c r="E40" s="292">
        <v>290127</v>
      </c>
      <c r="F40" s="292">
        <v>0</v>
      </c>
      <c r="G40" s="292">
        <f t="shared" si="0"/>
        <v>290127</v>
      </c>
      <c r="H40" s="292"/>
      <c r="I40" s="255"/>
      <c r="J40" s="255"/>
      <c r="K40" s="255"/>
      <c r="L40" s="302"/>
      <c r="M40" s="302"/>
      <c r="N40" s="302"/>
      <c r="O40" s="289"/>
    </row>
    <row r="41" spans="2:15" s="267" customFormat="1" ht="15.75">
      <c r="B41" s="291" t="s">
        <v>239</v>
      </c>
      <c r="C41" s="267" t="s">
        <v>417</v>
      </c>
      <c r="D41" s="300"/>
      <c r="E41" s="292">
        <v>0</v>
      </c>
      <c r="F41" s="292">
        <v>0</v>
      </c>
      <c r="G41" s="292">
        <f t="shared" si="0"/>
        <v>0</v>
      </c>
      <c r="H41" s="292"/>
      <c r="I41" s="255"/>
      <c r="J41" s="255"/>
      <c r="K41" s="255"/>
      <c r="L41" s="302"/>
      <c r="M41" s="302"/>
      <c r="N41" s="302"/>
      <c r="O41" s="289"/>
    </row>
    <row r="42" spans="2:15" s="267" customFormat="1" ht="15.75">
      <c r="B42" s="291" t="s">
        <v>252</v>
      </c>
      <c r="C42" s="267" t="s">
        <v>418</v>
      </c>
      <c r="D42" s="300"/>
      <c r="E42" s="292">
        <v>842077</v>
      </c>
      <c r="F42" s="292">
        <v>5066</v>
      </c>
      <c r="G42" s="292">
        <f t="shared" si="0"/>
        <v>847143</v>
      </c>
      <c r="H42" s="292"/>
      <c r="I42" s="255"/>
      <c r="J42" s="255"/>
      <c r="K42" s="255"/>
      <c r="L42" s="302"/>
      <c r="M42" s="302"/>
      <c r="N42" s="302"/>
      <c r="O42" s="289"/>
    </row>
    <row r="43" spans="2:15" s="274" customFormat="1" ht="16.5">
      <c r="B43" s="287" t="s">
        <v>28</v>
      </c>
      <c r="C43" s="287" t="s">
        <v>456</v>
      </c>
      <c r="D43" s="319" t="s">
        <v>78</v>
      </c>
      <c r="E43" s="288">
        <f>+E44+E45</f>
        <v>1542106</v>
      </c>
      <c r="F43" s="288">
        <f>+F44+F45</f>
        <v>39661</v>
      </c>
      <c r="G43" s="288">
        <f t="shared" si="0"/>
        <v>1581767</v>
      </c>
      <c r="H43" s="288"/>
      <c r="I43" s="255"/>
      <c r="J43" s="255"/>
      <c r="K43" s="255"/>
      <c r="L43" s="302"/>
      <c r="M43" s="302"/>
      <c r="N43" s="302"/>
      <c r="O43" s="289"/>
    </row>
    <row r="44" spans="2:15" s="267" customFormat="1" ht="15.75">
      <c r="B44" s="291" t="s">
        <v>113</v>
      </c>
      <c r="C44" s="267" t="s">
        <v>457</v>
      </c>
      <c r="D44" s="300"/>
      <c r="E44" s="292">
        <v>1149942</v>
      </c>
      <c r="F44" s="292">
        <v>39661</v>
      </c>
      <c r="G44" s="292">
        <f t="shared" si="0"/>
        <v>1189603</v>
      </c>
      <c r="H44" s="292"/>
      <c r="I44" s="255"/>
      <c r="J44" s="255"/>
      <c r="K44" s="255"/>
      <c r="L44" s="302"/>
      <c r="M44" s="302"/>
      <c r="N44" s="302"/>
      <c r="O44" s="289"/>
    </row>
    <row r="45" spans="2:15" s="267" customFormat="1" ht="15.75">
      <c r="B45" s="291" t="s">
        <v>114</v>
      </c>
      <c r="C45" s="267" t="s">
        <v>458</v>
      </c>
      <c r="D45" s="300"/>
      <c r="E45" s="292">
        <v>392164</v>
      </c>
      <c r="F45" s="292">
        <v>0</v>
      </c>
      <c r="G45" s="292">
        <f t="shared" si="0"/>
        <v>392164</v>
      </c>
      <c r="H45" s="292"/>
      <c r="I45" s="255"/>
      <c r="J45" s="255"/>
      <c r="K45" s="255"/>
      <c r="L45" s="302"/>
      <c r="M45" s="302"/>
      <c r="N45" s="302"/>
      <c r="O45" s="289"/>
    </row>
    <row r="46" spans="2:15" s="274" customFormat="1" ht="15.75" customHeight="1">
      <c r="B46" s="287" t="s">
        <v>29</v>
      </c>
      <c r="C46" s="287" t="s">
        <v>421</v>
      </c>
      <c r="D46" s="320"/>
      <c r="E46" s="288"/>
      <c r="F46" s="288"/>
      <c r="G46" s="288"/>
      <c r="H46" s="288"/>
      <c r="I46" s="255"/>
      <c r="J46" s="255"/>
      <c r="K46" s="255"/>
      <c r="L46" s="302"/>
      <c r="M46" s="302"/>
      <c r="N46" s="302"/>
      <c r="O46" s="289"/>
    </row>
    <row r="47" spans="2:15" s="274" customFormat="1" ht="15.75" customHeight="1">
      <c r="B47" s="287"/>
      <c r="C47" s="287" t="s">
        <v>459</v>
      </c>
      <c r="D47" s="320"/>
      <c r="E47" s="288">
        <f>+SUM(E48:E49)</f>
        <v>0</v>
      </c>
      <c r="F47" s="288">
        <f>+SUM(F48:F49)</f>
        <v>0</v>
      </c>
      <c r="G47" s="288">
        <f>E47+F47</f>
        <v>0</v>
      </c>
      <c r="H47" s="288"/>
      <c r="I47" s="255"/>
      <c r="J47" s="255"/>
      <c r="K47" s="255"/>
      <c r="L47" s="302"/>
      <c r="M47" s="302"/>
      <c r="N47" s="302"/>
      <c r="O47" s="289"/>
    </row>
    <row r="48" spans="2:15" s="267" customFormat="1" ht="15.75" customHeight="1">
      <c r="B48" s="267" t="s">
        <v>143</v>
      </c>
      <c r="C48" s="267" t="s">
        <v>332</v>
      </c>
      <c r="D48" s="309"/>
      <c r="E48" s="292">
        <v>0</v>
      </c>
      <c r="F48" s="292">
        <v>0</v>
      </c>
      <c r="G48" s="292">
        <f>E48+F48</f>
        <v>0</v>
      </c>
      <c r="H48" s="292"/>
      <c r="I48" s="255"/>
      <c r="J48" s="255"/>
      <c r="K48" s="255"/>
      <c r="L48" s="302"/>
      <c r="M48" s="302"/>
      <c r="N48" s="302"/>
      <c r="O48" s="289"/>
    </row>
    <row r="49" spans="2:15" s="267" customFormat="1" ht="15.75" customHeight="1">
      <c r="B49" s="267" t="s">
        <v>144</v>
      </c>
      <c r="C49" s="267" t="s">
        <v>333</v>
      </c>
      <c r="D49" s="309"/>
      <c r="E49" s="292">
        <v>0</v>
      </c>
      <c r="F49" s="292">
        <v>0</v>
      </c>
      <c r="G49" s="292">
        <f>E49+F49</f>
        <v>0</v>
      </c>
      <c r="H49" s="292"/>
      <c r="I49" s="255"/>
      <c r="J49" s="255"/>
      <c r="K49" s="255"/>
      <c r="L49" s="302"/>
      <c r="M49" s="302"/>
      <c r="N49" s="302"/>
      <c r="O49" s="289"/>
    </row>
    <row r="50" spans="2:15" s="274" customFormat="1" ht="16.5">
      <c r="B50" s="287" t="s">
        <v>253</v>
      </c>
      <c r="C50" s="287" t="s">
        <v>460</v>
      </c>
      <c r="D50" s="319" t="s">
        <v>154</v>
      </c>
      <c r="E50" s="288">
        <v>0</v>
      </c>
      <c r="F50" s="288">
        <v>1900999</v>
      </c>
      <c r="G50" s="288">
        <f t="shared" si="0"/>
        <v>1900999</v>
      </c>
      <c r="H50" s="288"/>
      <c r="I50" s="255"/>
      <c r="J50" s="255"/>
      <c r="K50" s="255"/>
      <c r="L50" s="302"/>
      <c r="M50" s="302"/>
      <c r="N50" s="302"/>
      <c r="O50" s="289"/>
    </row>
    <row r="51" spans="2:15" s="274" customFormat="1" ht="16.5">
      <c r="B51" s="287" t="s">
        <v>31</v>
      </c>
      <c r="C51" s="287" t="s">
        <v>426</v>
      </c>
      <c r="D51" s="319" t="s">
        <v>183</v>
      </c>
      <c r="E51" s="288">
        <f>E52+E53+E65+E70</f>
        <v>39258454</v>
      </c>
      <c r="F51" s="321">
        <f>F52+F53+F65+F70</f>
        <v>1166052</v>
      </c>
      <c r="G51" s="288">
        <f t="shared" si="0"/>
        <v>40424506</v>
      </c>
      <c r="H51" s="288"/>
      <c r="I51" s="255"/>
      <c r="J51" s="255"/>
      <c r="K51" s="255"/>
      <c r="L51" s="302"/>
      <c r="M51" s="302"/>
      <c r="N51" s="302"/>
      <c r="O51" s="289"/>
    </row>
    <row r="52" spans="2:15" s="267" customFormat="1" ht="15.75">
      <c r="B52" s="291" t="s">
        <v>69</v>
      </c>
      <c r="C52" s="267" t="s">
        <v>427</v>
      </c>
      <c r="D52" s="300"/>
      <c r="E52" s="322">
        <v>4000000</v>
      </c>
      <c r="F52" s="322">
        <v>0</v>
      </c>
      <c r="G52" s="292">
        <f t="shared" si="0"/>
        <v>4000000</v>
      </c>
      <c r="H52" s="292"/>
      <c r="I52" s="255"/>
      <c r="J52" s="255"/>
      <c r="K52" s="255"/>
      <c r="L52" s="302"/>
      <c r="M52" s="302"/>
      <c r="N52" s="302"/>
      <c r="O52" s="289"/>
    </row>
    <row r="53" spans="2:15" s="267" customFormat="1" ht="15.75">
      <c r="B53" s="291" t="s">
        <v>70</v>
      </c>
      <c r="C53" s="267" t="s">
        <v>428</v>
      </c>
      <c r="D53" s="309"/>
      <c r="E53" s="292">
        <f>SUM(E54:E64)</f>
        <v>5429322</v>
      </c>
      <c r="F53" s="322">
        <f>SUM(F54:F64)</f>
        <v>1166052</v>
      </c>
      <c r="G53" s="292">
        <f t="shared" si="0"/>
        <v>6595374</v>
      </c>
      <c r="H53" s="292"/>
      <c r="I53" s="255"/>
      <c r="J53" s="255"/>
      <c r="K53" s="255"/>
      <c r="L53" s="302"/>
      <c r="M53" s="302"/>
      <c r="N53" s="302"/>
      <c r="O53" s="289"/>
    </row>
    <row r="54" spans="2:15" s="267" customFormat="1" ht="15.75">
      <c r="B54" s="291" t="s">
        <v>115</v>
      </c>
      <c r="C54" s="267" t="s">
        <v>429</v>
      </c>
      <c r="D54" s="309"/>
      <c r="E54" s="322">
        <v>1700000</v>
      </c>
      <c r="F54" s="322">
        <v>0</v>
      </c>
      <c r="G54" s="292">
        <f t="shared" si="0"/>
        <v>1700000</v>
      </c>
      <c r="H54" s="292"/>
      <c r="I54" s="255"/>
      <c r="J54" s="255"/>
      <c r="K54" s="255"/>
      <c r="L54" s="302"/>
      <c r="M54" s="302"/>
      <c r="N54" s="302"/>
      <c r="O54" s="289"/>
    </row>
    <row r="55" spans="2:15" s="267" customFormat="1" ht="15.75">
      <c r="B55" s="291" t="s">
        <v>116</v>
      </c>
      <c r="C55" s="267" t="s">
        <v>430</v>
      </c>
      <c r="D55" s="300"/>
      <c r="E55" s="322">
        <v>0</v>
      </c>
      <c r="F55" s="322">
        <v>0</v>
      </c>
      <c r="G55" s="292">
        <f t="shared" si="0"/>
        <v>0</v>
      </c>
      <c r="H55" s="292"/>
      <c r="I55" s="255"/>
      <c r="J55" s="255"/>
      <c r="K55" s="255"/>
      <c r="L55" s="302"/>
      <c r="M55" s="302"/>
      <c r="N55" s="302"/>
      <c r="O55" s="289"/>
    </row>
    <row r="56" spans="2:15" s="267" customFormat="1" ht="16.5">
      <c r="B56" s="291" t="s">
        <v>117</v>
      </c>
      <c r="C56" s="267" t="s">
        <v>461</v>
      </c>
      <c r="D56" s="232"/>
      <c r="E56" s="322">
        <v>93155</v>
      </c>
      <c r="F56" s="322">
        <v>1071594</v>
      </c>
      <c r="G56" s="292">
        <f t="shared" si="0"/>
        <v>1164749</v>
      </c>
      <c r="H56" s="292"/>
      <c r="I56" s="255"/>
      <c r="J56" s="255"/>
      <c r="K56" s="255"/>
      <c r="L56" s="302"/>
      <c r="M56" s="302"/>
      <c r="N56" s="302"/>
      <c r="O56" s="289"/>
    </row>
    <row r="57" spans="2:15" s="267" customFormat="1" ht="16.5">
      <c r="B57" s="291" t="s">
        <v>254</v>
      </c>
      <c r="C57" s="267" t="s">
        <v>462</v>
      </c>
      <c r="D57" s="232"/>
      <c r="E57" s="322">
        <v>2343606</v>
      </c>
      <c r="F57" s="322">
        <v>5356</v>
      </c>
      <c r="G57" s="292">
        <f t="shared" si="0"/>
        <v>2348962</v>
      </c>
      <c r="H57" s="292"/>
      <c r="I57" s="255"/>
      <c r="J57" s="255"/>
      <c r="K57" s="255"/>
      <c r="L57" s="302"/>
      <c r="M57" s="302"/>
      <c r="N57" s="302"/>
      <c r="O57" s="289"/>
    </row>
    <row r="58" spans="2:15" s="267" customFormat="1" ht="15.75">
      <c r="B58" s="291" t="s">
        <v>255</v>
      </c>
      <c r="C58" s="267" t="s">
        <v>463</v>
      </c>
      <c r="D58" s="309"/>
      <c r="E58" s="322">
        <v>0</v>
      </c>
      <c r="F58" s="322">
        <v>0</v>
      </c>
      <c r="G58" s="292">
        <f t="shared" si="0"/>
        <v>0</v>
      </c>
      <c r="H58" s="292"/>
      <c r="I58" s="255"/>
      <c r="J58" s="255"/>
      <c r="K58" s="255"/>
      <c r="L58" s="302"/>
      <c r="M58" s="302"/>
      <c r="N58" s="302"/>
      <c r="O58" s="289"/>
    </row>
    <row r="59" spans="2:15" s="267" customFormat="1" ht="15.75">
      <c r="B59" s="291" t="s">
        <v>256</v>
      </c>
      <c r="C59" s="267" t="s">
        <v>464</v>
      </c>
      <c r="D59" s="309"/>
      <c r="E59" s="322">
        <v>0</v>
      </c>
      <c r="F59" s="322">
        <v>0</v>
      </c>
      <c r="G59" s="292">
        <f t="shared" si="0"/>
        <v>0</v>
      </c>
      <c r="H59" s="292"/>
      <c r="I59" s="255"/>
      <c r="J59" s="255"/>
      <c r="K59" s="255"/>
      <c r="L59" s="302"/>
      <c r="M59" s="302"/>
      <c r="N59" s="302"/>
      <c r="O59" s="289"/>
    </row>
    <row r="60" spans="2:15" s="267" customFormat="1" ht="15.75" customHeight="1">
      <c r="B60" s="291" t="s">
        <v>257</v>
      </c>
      <c r="C60" s="323" t="s">
        <v>465</v>
      </c>
      <c r="D60" s="309"/>
      <c r="E60" s="322">
        <v>6440</v>
      </c>
      <c r="F60" s="322">
        <v>0</v>
      </c>
      <c r="G60" s="292">
        <f t="shared" si="0"/>
        <v>6440</v>
      </c>
      <c r="H60" s="292"/>
      <c r="I60" s="255"/>
      <c r="J60" s="255"/>
      <c r="K60" s="255"/>
      <c r="L60" s="302"/>
      <c r="M60" s="302"/>
      <c r="N60" s="302"/>
      <c r="O60" s="289"/>
    </row>
    <row r="61" spans="2:15" s="267" customFormat="1" ht="15.75">
      <c r="B61" s="324" t="s">
        <v>258</v>
      </c>
      <c r="C61" s="323" t="s">
        <v>466</v>
      </c>
      <c r="D61" s="309"/>
      <c r="E61" s="322">
        <v>-5729</v>
      </c>
      <c r="F61" s="322">
        <v>89102</v>
      </c>
      <c r="G61" s="292">
        <f t="shared" si="0"/>
        <v>83373</v>
      </c>
      <c r="H61" s="292"/>
      <c r="I61" s="255"/>
      <c r="J61" s="255"/>
      <c r="K61" s="255"/>
      <c r="L61" s="302"/>
      <c r="M61" s="302"/>
      <c r="N61" s="302"/>
      <c r="O61" s="289"/>
    </row>
    <row r="62" spans="2:15" s="267" customFormat="1" ht="15.75">
      <c r="B62" s="324" t="s">
        <v>259</v>
      </c>
      <c r="C62" s="323" t="s">
        <v>467</v>
      </c>
      <c r="D62" s="309"/>
      <c r="E62" s="292"/>
      <c r="F62" s="292"/>
      <c r="G62" s="292"/>
      <c r="H62" s="292"/>
      <c r="I62" s="255"/>
      <c r="J62" s="255"/>
      <c r="K62" s="255"/>
      <c r="L62" s="302"/>
      <c r="M62" s="302"/>
      <c r="N62" s="302"/>
      <c r="O62" s="289"/>
    </row>
    <row r="63" spans="3:15" s="267" customFormat="1" ht="15.75">
      <c r="C63" s="323" t="s">
        <v>468</v>
      </c>
      <c r="D63" s="309"/>
      <c r="E63" s="322">
        <v>0</v>
      </c>
      <c r="F63" s="322">
        <v>0</v>
      </c>
      <c r="G63" s="292">
        <f t="shared" si="0"/>
        <v>0</v>
      </c>
      <c r="H63" s="292"/>
      <c r="I63" s="255"/>
      <c r="J63" s="255"/>
      <c r="K63" s="255"/>
      <c r="L63" s="302"/>
      <c r="M63" s="302"/>
      <c r="N63" s="302"/>
      <c r="O63" s="289"/>
    </row>
    <row r="64" spans="2:15" s="267" customFormat="1" ht="15.75">
      <c r="B64" s="324" t="s">
        <v>260</v>
      </c>
      <c r="C64" s="323" t="s">
        <v>431</v>
      </c>
      <c r="D64" s="300"/>
      <c r="E64" s="322">
        <v>1291850</v>
      </c>
      <c r="F64" s="322">
        <v>0</v>
      </c>
      <c r="G64" s="292">
        <f t="shared" si="0"/>
        <v>1291850</v>
      </c>
      <c r="H64" s="292"/>
      <c r="I64" s="255"/>
      <c r="J64" s="255"/>
      <c r="K64" s="255"/>
      <c r="L64" s="302"/>
      <c r="M64" s="302"/>
      <c r="N64" s="302"/>
      <c r="O64" s="289"/>
    </row>
    <row r="65" spans="2:15" s="267" customFormat="1" ht="15.75">
      <c r="B65" s="291" t="s">
        <v>118</v>
      </c>
      <c r="C65" s="267" t="s">
        <v>434</v>
      </c>
      <c r="D65" s="309"/>
      <c r="E65" s="292">
        <f>SUM(E66:E69)</f>
        <v>23790063</v>
      </c>
      <c r="F65" s="292">
        <f>SUM(F66:F69)</f>
        <v>0</v>
      </c>
      <c r="G65" s="292">
        <f t="shared" si="0"/>
        <v>23790063</v>
      </c>
      <c r="H65" s="292"/>
      <c r="I65" s="255"/>
      <c r="J65" s="255"/>
      <c r="K65" s="255"/>
      <c r="L65" s="302"/>
      <c r="M65" s="302"/>
      <c r="N65" s="302"/>
      <c r="O65" s="289"/>
    </row>
    <row r="66" spans="2:15" s="267" customFormat="1" ht="15.75">
      <c r="B66" s="291" t="s">
        <v>261</v>
      </c>
      <c r="C66" s="267" t="s">
        <v>435</v>
      </c>
      <c r="D66" s="309"/>
      <c r="E66" s="322">
        <v>1392027</v>
      </c>
      <c r="F66" s="322">
        <v>0</v>
      </c>
      <c r="G66" s="292">
        <f t="shared" si="0"/>
        <v>1392027</v>
      </c>
      <c r="H66" s="292"/>
      <c r="I66" s="255"/>
      <c r="J66" s="255"/>
      <c r="K66" s="255"/>
      <c r="L66" s="302"/>
      <c r="M66" s="302"/>
      <c r="N66" s="302"/>
      <c r="O66" s="289"/>
    </row>
    <row r="67" spans="2:15" s="267" customFormat="1" ht="15.75">
      <c r="B67" s="291" t="s">
        <v>262</v>
      </c>
      <c r="C67" s="267" t="s">
        <v>436</v>
      </c>
      <c r="D67" s="300"/>
      <c r="E67" s="322">
        <v>0</v>
      </c>
      <c r="F67" s="322">
        <v>0</v>
      </c>
      <c r="G67" s="292">
        <f t="shared" si="0"/>
        <v>0</v>
      </c>
      <c r="H67" s="292"/>
      <c r="I67" s="255"/>
      <c r="J67" s="255"/>
      <c r="K67" s="255"/>
      <c r="L67" s="302"/>
      <c r="M67" s="302"/>
      <c r="N67" s="302"/>
      <c r="O67" s="289"/>
    </row>
    <row r="68" spans="2:15" s="267" customFormat="1" ht="15.75">
      <c r="B68" s="291" t="s">
        <v>263</v>
      </c>
      <c r="C68" s="267" t="s">
        <v>437</v>
      </c>
      <c r="D68" s="309"/>
      <c r="E68" s="322">
        <v>22137126</v>
      </c>
      <c r="F68" s="322">
        <v>0</v>
      </c>
      <c r="G68" s="292">
        <f t="shared" si="0"/>
        <v>22137126</v>
      </c>
      <c r="H68" s="292"/>
      <c r="I68" s="255"/>
      <c r="J68" s="255"/>
      <c r="K68" s="255"/>
      <c r="L68" s="302"/>
      <c r="M68" s="302"/>
      <c r="N68" s="302"/>
      <c r="O68" s="289"/>
    </row>
    <row r="69" spans="2:15" s="267" customFormat="1" ht="16.5">
      <c r="B69" s="291" t="s">
        <v>264</v>
      </c>
      <c r="C69" s="267" t="s">
        <v>438</v>
      </c>
      <c r="D69" s="325"/>
      <c r="E69" s="322">
        <v>260910</v>
      </c>
      <c r="F69" s="322">
        <v>0</v>
      </c>
      <c r="G69" s="322">
        <f t="shared" si="0"/>
        <v>260910</v>
      </c>
      <c r="H69" s="292"/>
      <c r="I69" s="255"/>
      <c r="J69" s="255"/>
      <c r="K69" s="255"/>
      <c r="L69" s="302"/>
      <c r="M69" s="302"/>
      <c r="N69" s="302"/>
      <c r="O69" s="289"/>
    </row>
    <row r="70" spans="2:15" s="267" customFormat="1" ht="15.75">
      <c r="B70" s="291" t="s">
        <v>119</v>
      </c>
      <c r="C70" s="267" t="s">
        <v>439</v>
      </c>
      <c r="D70" s="300"/>
      <c r="E70" s="292">
        <f>SUM(E71:E72)</f>
        <v>6039069</v>
      </c>
      <c r="F70" s="292">
        <f>SUM(F71:F72)</f>
        <v>0</v>
      </c>
      <c r="G70" s="292">
        <f t="shared" si="0"/>
        <v>6039069</v>
      </c>
      <c r="H70" s="292"/>
      <c r="I70" s="255"/>
      <c r="J70" s="255"/>
      <c r="K70" s="255"/>
      <c r="L70" s="302"/>
      <c r="M70" s="302"/>
      <c r="N70" s="302"/>
      <c r="O70" s="289"/>
    </row>
    <row r="71" spans="2:15" s="267" customFormat="1" ht="15.75">
      <c r="B71" s="291" t="s">
        <v>265</v>
      </c>
      <c r="C71" s="295" t="s">
        <v>440</v>
      </c>
      <c r="D71" s="309"/>
      <c r="E71" s="322">
        <v>0</v>
      </c>
      <c r="F71" s="322">
        <v>0</v>
      </c>
      <c r="G71" s="292">
        <f t="shared" si="0"/>
        <v>0</v>
      </c>
      <c r="H71" s="292"/>
      <c r="I71" s="255"/>
      <c r="J71" s="255"/>
      <c r="K71" s="255"/>
      <c r="L71" s="302"/>
      <c r="M71" s="302"/>
      <c r="N71" s="302"/>
      <c r="O71" s="289"/>
    </row>
    <row r="72" spans="2:15" s="267" customFormat="1" ht="15.75">
      <c r="B72" s="291" t="s">
        <v>266</v>
      </c>
      <c r="C72" s="295" t="s">
        <v>441</v>
      </c>
      <c r="D72" s="309"/>
      <c r="E72" s="322">
        <v>6039069</v>
      </c>
      <c r="F72" s="322">
        <v>0</v>
      </c>
      <c r="G72" s="292">
        <f>E72+F72</f>
        <v>6039069</v>
      </c>
      <c r="H72" s="292"/>
      <c r="I72" s="255"/>
      <c r="J72" s="255"/>
      <c r="K72" s="255"/>
      <c r="L72" s="302"/>
      <c r="M72" s="302"/>
      <c r="N72" s="302"/>
      <c r="O72" s="289"/>
    </row>
    <row r="73" spans="1:15" ht="15.75">
      <c r="A73" s="212"/>
      <c r="B73" s="212"/>
      <c r="C73" s="326"/>
      <c r="D73" s="225"/>
      <c r="E73" s="322"/>
      <c r="F73" s="322"/>
      <c r="G73" s="327"/>
      <c r="H73" s="327"/>
      <c r="I73" s="255"/>
      <c r="J73" s="255"/>
      <c r="K73" s="255"/>
      <c r="L73" s="302"/>
      <c r="M73" s="302"/>
      <c r="N73" s="302"/>
      <c r="O73" s="289"/>
    </row>
    <row r="74" spans="2:15" s="274" customFormat="1" ht="16.5">
      <c r="B74" s="304"/>
      <c r="C74" s="305" t="s">
        <v>442</v>
      </c>
      <c r="D74" s="328"/>
      <c r="E74" s="307">
        <f>E51+E50+E37+E33+E28+E27+E26+E25+E22+E18+E14+E9+E12+E13+E43+E47</f>
        <v>156232130</v>
      </c>
      <c r="F74" s="307">
        <f>F51+F50+F37+F33+F28+F27+F26+F25+F22+F18+F14+F9+F12+F13+F43+F47</f>
        <v>159798738</v>
      </c>
      <c r="G74" s="307">
        <f>G51+G50+G37+G33+G28+G27+G26+G25+G22+G18+G14+G9+G12+G13+G43+G47</f>
        <v>316030868</v>
      </c>
      <c r="H74" s="307"/>
      <c r="I74" s="255"/>
      <c r="J74" s="255"/>
      <c r="K74" s="255"/>
      <c r="L74" s="302"/>
      <c r="M74" s="302"/>
      <c r="N74" s="302"/>
      <c r="O74" s="289"/>
    </row>
    <row r="75" spans="1:15" ht="15.75">
      <c r="A75" s="237"/>
      <c r="B75" s="237"/>
      <c r="C75" s="329"/>
      <c r="D75" s="330"/>
      <c r="I75" s="270"/>
      <c r="J75" s="270"/>
      <c r="K75" s="302"/>
      <c r="L75" s="302"/>
      <c r="M75" s="302"/>
      <c r="N75" s="302"/>
      <c r="O75" s="289"/>
    </row>
    <row r="76" spans="1:15" ht="33.75" customHeight="1">
      <c r="A76" s="237"/>
      <c r="B76" s="431" t="s">
        <v>353</v>
      </c>
      <c r="C76" s="431"/>
      <c r="D76" s="431"/>
      <c r="E76" s="431"/>
      <c r="F76" s="431"/>
      <c r="G76" s="431"/>
      <c r="I76" s="270"/>
      <c r="J76" s="270"/>
      <c r="K76" s="274"/>
      <c r="M76" s="289"/>
      <c r="N76" s="289"/>
      <c r="O76" s="289"/>
    </row>
    <row r="77" spans="1:15" ht="15.75">
      <c r="A77" s="237"/>
      <c r="B77" s="237"/>
      <c r="C77" s="329"/>
      <c r="D77" s="330"/>
      <c r="M77" s="289"/>
      <c r="N77" s="289"/>
      <c r="O77" s="289"/>
    </row>
    <row r="78" spans="1:10" ht="15.75">
      <c r="A78" s="237"/>
      <c r="B78" s="237"/>
      <c r="C78" s="329"/>
      <c r="D78" s="330"/>
      <c r="I78" s="278"/>
      <c r="J78" s="278"/>
    </row>
    <row r="79" spans="1:4" ht="12.75">
      <c r="A79" s="237"/>
      <c r="B79" s="237"/>
      <c r="C79" s="329"/>
      <c r="D79" s="330"/>
    </row>
    <row r="80" spans="1:4" ht="12.75">
      <c r="A80" s="237"/>
      <c r="B80" s="237"/>
      <c r="C80" s="329"/>
      <c r="D80" s="330"/>
    </row>
    <row r="81" spans="1:4" ht="12.75">
      <c r="A81" s="237"/>
      <c r="B81" s="237"/>
      <c r="C81" s="329"/>
      <c r="D81" s="330"/>
    </row>
    <row r="82" spans="1:4" ht="12.75">
      <c r="A82" s="237"/>
      <c r="B82" s="237"/>
      <c r="C82" s="329"/>
      <c r="D82" s="330"/>
    </row>
    <row r="83" spans="1:4" ht="12.75">
      <c r="A83" s="237"/>
      <c r="B83" s="237"/>
      <c r="C83" s="329"/>
      <c r="D83" s="330"/>
    </row>
    <row r="84" spans="1:11" s="213" customFormat="1" ht="15.75">
      <c r="A84" s="430" t="s">
        <v>354</v>
      </c>
      <c r="B84" s="430"/>
      <c r="C84" s="430"/>
      <c r="D84" s="430"/>
      <c r="E84" s="430"/>
      <c r="F84" s="430"/>
      <c r="G84" s="430"/>
      <c r="H84" s="430"/>
      <c r="I84" s="312"/>
      <c r="J84" s="312"/>
      <c r="K84" s="217"/>
    </row>
    <row r="85" spans="1:4" ht="12.75">
      <c r="A85" s="237"/>
      <c r="B85" s="237"/>
      <c r="C85" s="329"/>
      <c r="D85" s="330"/>
    </row>
    <row r="86" spans="1:11" ht="13.5">
      <c r="A86" s="237"/>
      <c r="B86" s="237"/>
      <c r="C86" s="329"/>
      <c r="D86" s="330"/>
      <c r="K86" s="213"/>
    </row>
    <row r="87" spans="1:4" ht="13.5" customHeight="1">
      <c r="A87" s="237"/>
      <c r="B87" s="237"/>
      <c r="C87" s="329"/>
      <c r="D87" s="330"/>
    </row>
    <row r="88" spans="1:4" ht="13.5" customHeight="1">
      <c r="A88" s="237"/>
      <c r="B88" s="237"/>
      <c r="C88" s="329"/>
      <c r="D88" s="330"/>
    </row>
    <row r="89" spans="1:4" ht="13.5" customHeight="1">
      <c r="A89" s="237"/>
      <c r="B89" s="237"/>
      <c r="C89" s="329"/>
      <c r="D89" s="330"/>
    </row>
    <row r="90" spans="1:4" ht="13.5" customHeight="1">
      <c r="A90" s="237"/>
      <c r="B90" s="237"/>
      <c r="C90" s="329"/>
      <c r="D90" s="330"/>
    </row>
    <row r="91" spans="1:4" ht="13.5" customHeight="1">
      <c r="A91" s="237"/>
      <c r="B91" s="237"/>
      <c r="C91" s="329"/>
      <c r="D91" s="330"/>
    </row>
    <row r="92" spans="1:4" ht="13.5" customHeight="1">
      <c r="A92" s="237"/>
      <c r="B92" s="237"/>
      <c r="C92" s="329"/>
      <c r="D92" s="330"/>
    </row>
    <row r="93" spans="1:4" ht="13.5" customHeight="1">
      <c r="A93" s="237"/>
      <c r="B93" s="237"/>
      <c r="C93" s="329"/>
      <c r="D93" s="330"/>
    </row>
    <row r="94" spans="1:4" ht="13.5" customHeight="1">
      <c r="A94" s="237"/>
      <c r="B94" s="237"/>
      <c r="C94" s="329"/>
      <c r="D94" s="330"/>
    </row>
    <row r="95" spans="1:4" ht="13.5" customHeight="1">
      <c r="A95" s="237"/>
      <c r="B95" s="237"/>
      <c r="C95" s="329"/>
      <c r="D95" s="330"/>
    </row>
    <row r="96" spans="1:4" ht="13.5" customHeight="1">
      <c r="A96" s="237"/>
      <c r="B96" s="237"/>
      <c r="C96" s="329"/>
      <c r="D96" s="330"/>
    </row>
    <row r="97" spans="1:4" ht="13.5" customHeight="1">
      <c r="A97" s="237"/>
      <c r="B97" s="237"/>
      <c r="C97" s="329"/>
      <c r="D97" s="330"/>
    </row>
    <row r="98" spans="1:8" ht="13.5" customHeight="1">
      <c r="A98" s="237"/>
      <c r="B98" s="331"/>
      <c r="C98" s="332"/>
      <c r="D98" s="333"/>
      <c r="E98" s="236"/>
      <c r="F98" s="236"/>
      <c r="G98" s="236"/>
      <c r="H98" s="236"/>
    </row>
    <row r="99" ht="13.5" customHeight="1"/>
  </sheetData>
  <sheetProtection/>
  <mergeCells count="2">
    <mergeCell ref="A84:H84"/>
    <mergeCell ref="B76:G76"/>
  </mergeCells>
  <printOptions horizontalCentered="1"/>
  <pageMargins left="0.5905511811023623" right="0.31496062992125984" top="0.9055118110236221" bottom="0.5905511811023623" header="0.3937007874015748" footer="0.5905511811023623"/>
  <pageSetup fitToHeight="1" fitToWidth="1" horizontalDpi="600" verticalDpi="600" orientation="portrait" paperSize="9" scale="48" r:id="rId1"/>
  <headerFooter alignWithMargins="0">
    <oddFooter>&amp;C&amp;"DINPro-Medium,Regular"&amp;14 6</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P105"/>
  <sheetViews>
    <sheetView view="pageBreakPreview" zoomScale="75" zoomScaleNormal="85" zoomScaleSheetLayoutView="75" zoomScalePageLayoutView="0" workbookViewId="0" topLeftCell="A1">
      <pane xSplit="3" ySplit="8" topLeftCell="D9" activePane="bottomRight" state="frozen"/>
      <selection pane="topLeft" activeCell="E62" sqref="E62"/>
      <selection pane="topRight" activeCell="E62" sqref="E62"/>
      <selection pane="bottomLeft" activeCell="E62" sqref="E62"/>
      <selection pane="bottomRight" activeCell="D9" sqref="D9"/>
    </sheetView>
  </sheetViews>
  <sheetFormatPr defaultColWidth="9.140625" defaultRowHeight="12.75"/>
  <cols>
    <col min="1" max="1" width="1.28515625" style="13" customWidth="1"/>
    <col min="2" max="2" width="9.140625" style="13" customWidth="1"/>
    <col min="3" max="3" width="71.8515625" style="13" customWidth="1"/>
    <col min="4" max="4" width="16.28125" style="48" bestFit="1" customWidth="1"/>
    <col min="5" max="7" width="17.8515625" style="13" customWidth="1"/>
    <col min="8" max="8" width="2.8515625" style="13" customWidth="1"/>
    <col min="9" max="9" width="22.7109375" style="13" bestFit="1" customWidth="1"/>
    <col min="10" max="10" width="24.57421875" style="13" bestFit="1" customWidth="1"/>
    <col min="11" max="11" width="19.421875" style="13" bestFit="1" customWidth="1"/>
    <col min="12" max="12" width="18.140625" style="13" bestFit="1" customWidth="1"/>
    <col min="13" max="13" width="10.00390625" style="13" bestFit="1" customWidth="1"/>
    <col min="14" max="15" width="14.8515625" style="13" bestFit="1" customWidth="1"/>
    <col min="16" max="16384" width="9.140625" style="13" customWidth="1"/>
  </cols>
  <sheetData>
    <row r="1" spans="1:8" ht="18" customHeight="1">
      <c r="A1" s="2"/>
      <c r="B1" s="2"/>
      <c r="C1" s="2"/>
      <c r="D1" s="40"/>
      <c r="E1" s="2"/>
      <c r="F1" s="11"/>
      <c r="G1" s="2"/>
      <c r="H1" s="2"/>
    </row>
    <row r="2" spans="2:8" s="38" customFormat="1" ht="17.25" customHeight="1">
      <c r="B2" s="76" t="s">
        <v>0</v>
      </c>
      <c r="C2" s="108"/>
      <c r="D2" s="109"/>
      <c r="E2" s="108"/>
      <c r="F2" s="108"/>
      <c r="G2" s="108"/>
      <c r="H2" s="108"/>
    </row>
    <row r="3" spans="2:4" s="38" customFormat="1" ht="17.25" customHeight="1">
      <c r="B3" s="79" t="s">
        <v>768</v>
      </c>
      <c r="D3" s="110"/>
    </row>
    <row r="4" spans="2:4" s="27" customFormat="1" ht="17.25" customHeight="1">
      <c r="B4" s="81" t="s">
        <v>291</v>
      </c>
      <c r="D4" s="82"/>
    </row>
    <row r="5" spans="4:8" s="145" customFormat="1" ht="17.25" customHeight="1">
      <c r="D5" s="146"/>
      <c r="E5" s="147"/>
      <c r="F5" s="147"/>
      <c r="G5" s="147"/>
      <c r="H5" s="147"/>
    </row>
    <row r="6" spans="5:8" s="80" customFormat="1" ht="15.75" customHeight="1">
      <c r="E6" s="148"/>
      <c r="F6" s="167" t="s">
        <v>292</v>
      </c>
      <c r="G6" s="148"/>
      <c r="H6" s="78"/>
    </row>
    <row r="7" spans="3:8" s="80" customFormat="1" ht="15.75" customHeight="1">
      <c r="C7" s="148"/>
      <c r="D7" s="80" t="s">
        <v>293</v>
      </c>
      <c r="E7" s="148"/>
      <c r="F7" s="148" t="s">
        <v>767</v>
      </c>
      <c r="G7" s="176"/>
      <c r="H7" s="149"/>
    </row>
    <row r="8" spans="2:8" s="80" customFormat="1" ht="15.75" customHeight="1">
      <c r="B8" s="91"/>
      <c r="C8" s="112"/>
      <c r="D8" s="91" t="s">
        <v>294</v>
      </c>
      <c r="E8" s="92" t="s">
        <v>295</v>
      </c>
      <c r="F8" s="92" t="s">
        <v>296</v>
      </c>
      <c r="G8" s="92" t="s">
        <v>297</v>
      </c>
      <c r="H8" s="92"/>
    </row>
    <row r="9" spans="2:16" s="27" customFormat="1" ht="16.5">
      <c r="B9" s="93" t="s">
        <v>469</v>
      </c>
      <c r="C9" s="426"/>
      <c r="D9" s="150"/>
      <c r="E9" s="151">
        <f>E10+E29+E47</f>
        <v>246420939</v>
      </c>
      <c r="F9" s="151">
        <f>F10+F29+F47</f>
        <v>587457515</v>
      </c>
      <c r="G9" s="151">
        <f>E9+F9</f>
        <v>833878454</v>
      </c>
      <c r="H9" s="151"/>
      <c r="I9" s="255"/>
      <c r="J9" s="255"/>
      <c r="K9" s="255"/>
      <c r="L9" s="256"/>
      <c r="M9" s="256"/>
      <c r="N9" s="256"/>
      <c r="O9" s="256"/>
      <c r="P9" s="256"/>
    </row>
    <row r="10" spans="1:15" s="27" customFormat="1" ht="16.5">
      <c r="A10" s="93"/>
      <c r="B10" s="93" t="s">
        <v>1</v>
      </c>
      <c r="C10" s="93" t="s">
        <v>470</v>
      </c>
      <c r="D10" s="152" t="s">
        <v>184</v>
      </c>
      <c r="E10" s="151">
        <f>E11+E15+E18+E21+E22+E25+E27+E28+E26</f>
        <v>22795086</v>
      </c>
      <c r="F10" s="151">
        <f>F11+F15+F18+F21+F22+F25+F27+F28+F26</f>
        <v>36113374</v>
      </c>
      <c r="G10" s="151">
        <f aca="true" t="shared" si="0" ref="G10:G73">E10+F10</f>
        <v>58908460</v>
      </c>
      <c r="H10" s="151"/>
      <c r="I10" s="255"/>
      <c r="J10" s="255"/>
      <c r="K10" s="255"/>
      <c r="L10" s="256"/>
      <c r="M10" s="256"/>
      <c r="N10" s="256"/>
      <c r="O10" s="256"/>
    </row>
    <row r="11" spans="2:15" s="23" customFormat="1" ht="15.75">
      <c r="B11" s="30">
        <v>1.1</v>
      </c>
      <c r="C11" s="23" t="s">
        <v>471</v>
      </c>
      <c r="D11" s="24"/>
      <c r="E11" s="44">
        <f>SUM(E12:E14)</f>
        <v>19761738</v>
      </c>
      <c r="F11" s="44">
        <f>SUM(F12:F14)</f>
        <v>16771077</v>
      </c>
      <c r="G11" s="44">
        <f t="shared" si="0"/>
        <v>36532815</v>
      </c>
      <c r="H11" s="44"/>
      <c r="I11" s="255"/>
      <c r="J11" s="255"/>
      <c r="K11" s="255"/>
      <c r="L11" s="256"/>
      <c r="M11" s="256"/>
      <c r="N11" s="256"/>
      <c r="O11" s="256"/>
    </row>
    <row r="12" spans="2:15" s="23" customFormat="1" ht="15.75">
      <c r="B12" s="45" t="s">
        <v>39</v>
      </c>
      <c r="C12" s="23" t="s">
        <v>472</v>
      </c>
      <c r="D12" s="24"/>
      <c r="E12" s="44">
        <v>466680</v>
      </c>
      <c r="F12" s="44">
        <v>2526529</v>
      </c>
      <c r="G12" s="44">
        <f t="shared" si="0"/>
        <v>2993209</v>
      </c>
      <c r="H12" s="44"/>
      <c r="I12" s="255"/>
      <c r="J12" s="255"/>
      <c r="K12" s="255"/>
      <c r="L12" s="256"/>
      <c r="M12" s="256"/>
      <c r="N12" s="256"/>
      <c r="O12" s="256"/>
    </row>
    <row r="13" spans="2:15" s="23" customFormat="1" ht="15.75">
      <c r="B13" s="45" t="s">
        <v>40</v>
      </c>
      <c r="C13" s="23" t="s">
        <v>473</v>
      </c>
      <c r="D13" s="24"/>
      <c r="E13" s="44">
        <v>0</v>
      </c>
      <c r="F13" s="44">
        <v>3619856</v>
      </c>
      <c r="G13" s="44">
        <f t="shared" si="0"/>
        <v>3619856</v>
      </c>
      <c r="H13" s="44"/>
      <c r="I13" s="255"/>
      <c r="J13" s="255"/>
      <c r="K13" s="255"/>
      <c r="L13" s="256"/>
      <c r="M13" s="256"/>
      <c r="N13" s="256"/>
      <c r="O13" s="256"/>
    </row>
    <row r="14" spans="2:15" s="23" customFormat="1" ht="15.75">
      <c r="B14" s="45" t="s">
        <v>41</v>
      </c>
      <c r="C14" s="23" t="s">
        <v>474</v>
      </c>
      <c r="D14" s="24"/>
      <c r="E14" s="44">
        <v>19295058</v>
      </c>
      <c r="F14" s="44">
        <v>10624692</v>
      </c>
      <c r="G14" s="44">
        <f t="shared" si="0"/>
        <v>29919750</v>
      </c>
      <c r="H14" s="44"/>
      <c r="I14" s="255"/>
      <c r="J14" s="255"/>
      <c r="K14" s="255"/>
      <c r="L14" s="256"/>
      <c r="M14" s="256"/>
      <c r="N14" s="256"/>
      <c r="O14" s="256"/>
    </row>
    <row r="15" spans="2:15" s="23" customFormat="1" ht="15.75">
      <c r="B15" s="45" t="s">
        <v>3</v>
      </c>
      <c r="C15" s="23" t="s">
        <v>475</v>
      </c>
      <c r="D15" s="24"/>
      <c r="E15" s="44">
        <f>E16+E17</f>
        <v>0</v>
      </c>
      <c r="F15" s="44">
        <f>F16+F17</f>
        <v>5381518</v>
      </c>
      <c r="G15" s="44">
        <f t="shared" si="0"/>
        <v>5381518</v>
      </c>
      <c r="H15" s="44"/>
      <c r="I15" s="255"/>
      <c r="J15" s="255"/>
      <c r="K15" s="255"/>
      <c r="L15" s="256"/>
      <c r="M15" s="256"/>
      <c r="N15" s="256"/>
      <c r="O15" s="256"/>
    </row>
    <row r="16" spans="2:15" s="23" customFormat="1" ht="15.75">
      <c r="B16" s="45" t="s">
        <v>89</v>
      </c>
      <c r="C16" s="23" t="s">
        <v>476</v>
      </c>
      <c r="D16" s="24"/>
      <c r="E16" s="44">
        <v>0</v>
      </c>
      <c r="F16" s="44">
        <v>5381518</v>
      </c>
      <c r="G16" s="44">
        <f t="shared" si="0"/>
        <v>5381518</v>
      </c>
      <c r="H16" s="44"/>
      <c r="I16" s="255"/>
      <c r="J16" s="255"/>
      <c r="K16" s="255"/>
      <c r="L16" s="256"/>
      <c r="M16" s="256"/>
      <c r="N16" s="256"/>
      <c r="O16" s="256"/>
    </row>
    <row r="17" spans="2:15" s="23" customFormat="1" ht="15.75">
      <c r="B17" s="45" t="s">
        <v>90</v>
      </c>
      <c r="C17" s="23" t="s">
        <v>477</v>
      </c>
      <c r="D17" s="24"/>
      <c r="E17" s="44">
        <v>0</v>
      </c>
      <c r="F17" s="44">
        <v>0</v>
      </c>
      <c r="G17" s="44">
        <f t="shared" si="0"/>
        <v>0</v>
      </c>
      <c r="H17" s="44"/>
      <c r="I17" s="255"/>
      <c r="J17" s="255"/>
      <c r="K17" s="255"/>
      <c r="L17" s="256"/>
      <c r="M17" s="256"/>
      <c r="N17" s="256"/>
      <c r="O17" s="256"/>
    </row>
    <row r="18" spans="2:15" s="23" customFormat="1" ht="15.75">
      <c r="B18" s="45" t="s">
        <v>4</v>
      </c>
      <c r="C18" s="23" t="s">
        <v>478</v>
      </c>
      <c r="D18" s="24"/>
      <c r="E18" s="44">
        <f>E19+E20</f>
        <v>2188</v>
      </c>
      <c r="F18" s="44">
        <f>F19+F20</f>
        <v>10022971</v>
      </c>
      <c r="G18" s="44">
        <f t="shared" si="0"/>
        <v>10025159</v>
      </c>
      <c r="H18" s="44"/>
      <c r="I18" s="255"/>
      <c r="J18" s="255"/>
      <c r="K18" s="255"/>
      <c r="L18" s="256"/>
      <c r="M18" s="256"/>
      <c r="N18" s="256"/>
      <c r="O18" s="256"/>
    </row>
    <row r="19" spans="2:15" s="23" customFormat="1" ht="15.75">
      <c r="B19" s="45" t="s">
        <v>155</v>
      </c>
      <c r="C19" s="23" t="s">
        <v>479</v>
      </c>
      <c r="D19" s="24"/>
      <c r="E19" s="44">
        <v>2188</v>
      </c>
      <c r="F19" s="44">
        <v>9395224</v>
      </c>
      <c r="G19" s="44">
        <f t="shared" si="0"/>
        <v>9397412</v>
      </c>
      <c r="H19" s="44"/>
      <c r="I19" s="255"/>
      <c r="J19" s="255"/>
      <c r="K19" s="255"/>
      <c r="L19" s="256"/>
      <c r="M19" s="256"/>
      <c r="N19" s="256"/>
      <c r="O19" s="256"/>
    </row>
    <row r="20" spans="2:15" s="23" customFormat="1" ht="15.75">
      <c r="B20" s="45" t="s">
        <v>156</v>
      </c>
      <c r="C20" s="23" t="s">
        <v>480</v>
      </c>
      <c r="D20" s="24"/>
      <c r="E20" s="44">
        <v>0</v>
      </c>
      <c r="F20" s="44">
        <v>627747</v>
      </c>
      <c r="G20" s="44">
        <f t="shared" si="0"/>
        <v>627747</v>
      </c>
      <c r="H20" s="44"/>
      <c r="I20" s="255"/>
      <c r="J20" s="255"/>
      <c r="K20" s="255"/>
      <c r="L20" s="256"/>
      <c r="M20" s="256"/>
      <c r="N20" s="256"/>
      <c r="O20" s="256"/>
    </row>
    <row r="21" spans="2:15" s="23" customFormat="1" ht="15.75">
      <c r="B21" s="45" t="s">
        <v>36</v>
      </c>
      <c r="C21" s="23" t="s">
        <v>481</v>
      </c>
      <c r="D21" s="24"/>
      <c r="E21" s="44">
        <v>0</v>
      </c>
      <c r="F21" s="44">
        <v>0</v>
      </c>
      <c r="G21" s="44">
        <f t="shared" si="0"/>
        <v>0</v>
      </c>
      <c r="H21" s="44"/>
      <c r="I21" s="255"/>
      <c r="J21" s="255"/>
      <c r="K21" s="255"/>
      <c r="L21" s="256"/>
      <c r="M21" s="256"/>
      <c r="N21" s="256"/>
      <c r="O21" s="256"/>
    </row>
    <row r="22" spans="2:15" s="23" customFormat="1" ht="15.75">
      <c r="B22" s="45" t="s">
        <v>37</v>
      </c>
      <c r="C22" s="23" t="s">
        <v>482</v>
      </c>
      <c r="D22" s="24"/>
      <c r="E22" s="44">
        <f>E23+E24</f>
        <v>0</v>
      </c>
      <c r="F22" s="44">
        <f>F23+F24</f>
        <v>0</v>
      </c>
      <c r="G22" s="44">
        <f t="shared" si="0"/>
        <v>0</v>
      </c>
      <c r="H22" s="44"/>
      <c r="I22" s="255"/>
      <c r="J22" s="255"/>
      <c r="K22" s="255"/>
      <c r="L22" s="256"/>
      <c r="M22" s="256"/>
      <c r="N22" s="256"/>
      <c r="O22" s="256"/>
    </row>
    <row r="23" spans="2:15" s="23" customFormat="1" ht="15.75">
      <c r="B23" s="45" t="s">
        <v>43</v>
      </c>
      <c r="C23" s="23" t="s">
        <v>483</v>
      </c>
      <c r="D23" s="24"/>
      <c r="E23" s="44">
        <v>0</v>
      </c>
      <c r="F23" s="44">
        <v>0</v>
      </c>
      <c r="G23" s="44">
        <f t="shared" si="0"/>
        <v>0</v>
      </c>
      <c r="H23" s="44"/>
      <c r="I23" s="255"/>
      <c r="J23" s="255"/>
      <c r="K23" s="255"/>
      <c r="L23" s="256"/>
      <c r="M23" s="256"/>
      <c r="N23" s="256"/>
      <c r="O23" s="256"/>
    </row>
    <row r="24" spans="2:15" s="23" customFormat="1" ht="15.75">
      <c r="B24" s="45" t="s">
        <v>44</v>
      </c>
      <c r="C24" s="23" t="s">
        <v>484</v>
      </c>
      <c r="D24" s="24"/>
      <c r="E24" s="44">
        <v>0</v>
      </c>
      <c r="F24" s="44">
        <v>0</v>
      </c>
      <c r="G24" s="44">
        <f t="shared" si="0"/>
        <v>0</v>
      </c>
      <c r="H24" s="44"/>
      <c r="I24" s="255"/>
      <c r="J24" s="255"/>
      <c r="K24" s="255"/>
      <c r="L24" s="256"/>
      <c r="M24" s="256"/>
      <c r="N24" s="256"/>
      <c r="O24" s="256"/>
    </row>
    <row r="25" spans="2:15" s="23" customFormat="1" ht="15.75">
      <c r="B25" s="45" t="s">
        <v>38</v>
      </c>
      <c r="C25" s="23" t="s">
        <v>485</v>
      </c>
      <c r="D25" s="24"/>
      <c r="E25" s="44">
        <v>0</v>
      </c>
      <c r="F25" s="44">
        <v>0</v>
      </c>
      <c r="G25" s="44">
        <f t="shared" si="0"/>
        <v>0</v>
      </c>
      <c r="H25" s="44"/>
      <c r="I25" s="255"/>
      <c r="J25" s="255"/>
      <c r="K25" s="255"/>
      <c r="L25" s="256"/>
      <c r="M25" s="256"/>
      <c r="N25" s="256"/>
      <c r="O25" s="256"/>
    </row>
    <row r="26" spans="2:15" s="23" customFormat="1" ht="15.75">
      <c r="B26" s="45" t="s">
        <v>72</v>
      </c>
      <c r="C26" s="23" t="s">
        <v>486</v>
      </c>
      <c r="D26" s="24"/>
      <c r="E26" s="44">
        <v>0</v>
      </c>
      <c r="F26" s="44">
        <v>11482</v>
      </c>
      <c r="G26" s="44">
        <f t="shared" si="0"/>
        <v>11482</v>
      </c>
      <c r="H26" s="44"/>
      <c r="I26" s="255"/>
      <c r="J26" s="255"/>
      <c r="K26" s="255"/>
      <c r="L26" s="256"/>
      <c r="M26" s="256"/>
      <c r="N26" s="256"/>
      <c r="O26" s="256"/>
    </row>
    <row r="27" spans="2:15" s="23" customFormat="1" ht="15.75">
      <c r="B27" s="45" t="s">
        <v>157</v>
      </c>
      <c r="C27" s="23" t="s">
        <v>487</v>
      </c>
      <c r="D27" s="24"/>
      <c r="E27" s="44">
        <v>21742</v>
      </c>
      <c r="F27" s="44">
        <v>3921044</v>
      </c>
      <c r="G27" s="44">
        <f t="shared" si="0"/>
        <v>3942786</v>
      </c>
      <c r="H27" s="44"/>
      <c r="I27" s="255"/>
      <c r="J27" s="255"/>
      <c r="K27" s="255"/>
      <c r="L27" s="256"/>
      <c r="M27" s="256"/>
      <c r="N27" s="256"/>
      <c r="O27" s="256"/>
    </row>
    <row r="28" spans="2:15" s="23" customFormat="1" ht="15.75">
      <c r="B28" s="45" t="s">
        <v>158</v>
      </c>
      <c r="C28" s="23" t="s">
        <v>488</v>
      </c>
      <c r="D28" s="24"/>
      <c r="E28" s="44">
        <v>3009418</v>
      </c>
      <c r="F28" s="44">
        <v>5282</v>
      </c>
      <c r="G28" s="44">
        <f t="shared" si="0"/>
        <v>3014700</v>
      </c>
      <c r="H28" s="44"/>
      <c r="I28" s="255"/>
      <c r="J28" s="255"/>
      <c r="K28" s="255"/>
      <c r="L28" s="256"/>
      <c r="M28" s="256"/>
      <c r="N28" s="256"/>
      <c r="O28" s="256"/>
    </row>
    <row r="29" spans="1:15" s="27" customFormat="1" ht="16.5">
      <c r="A29" s="93"/>
      <c r="B29" s="93" t="s">
        <v>5</v>
      </c>
      <c r="C29" s="93" t="s">
        <v>489</v>
      </c>
      <c r="D29" s="152" t="s">
        <v>185</v>
      </c>
      <c r="E29" s="171">
        <f>E30+E44</f>
        <v>51478668</v>
      </c>
      <c r="F29" s="171">
        <f>F30+F44</f>
        <v>27913949</v>
      </c>
      <c r="G29" s="151">
        <f t="shared" si="0"/>
        <v>79392617</v>
      </c>
      <c r="H29" s="151"/>
      <c r="I29" s="255"/>
      <c r="J29" s="255"/>
      <c r="K29" s="255"/>
      <c r="L29" s="256"/>
      <c r="M29" s="256"/>
      <c r="N29" s="256"/>
      <c r="O29" s="256"/>
    </row>
    <row r="30" spans="2:15" s="23" customFormat="1" ht="15.75">
      <c r="B30" s="45" t="s">
        <v>6</v>
      </c>
      <c r="C30" s="23" t="s">
        <v>490</v>
      </c>
      <c r="D30" s="24"/>
      <c r="E30" s="44">
        <f>SUM(E31:E43)</f>
        <v>50731078</v>
      </c>
      <c r="F30" s="44">
        <f>SUM(F31:F43)</f>
        <v>27261629</v>
      </c>
      <c r="G30" s="44">
        <f t="shared" si="0"/>
        <v>77992707</v>
      </c>
      <c r="H30" s="44"/>
      <c r="I30" s="255"/>
      <c r="J30" s="255"/>
      <c r="K30" s="255"/>
      <c r="L30" s="256"/>
      <c r="M30" s="256"/>
      <c r="N30" s="256"/>
      <c r="O30" s="256"/>
    </row>
    <row r="31" spans="2:15" s="23" customFormat="1" ht="15.75">
      <c r="B31" s="45" t="s">
        <v>7</v>
      </c>
      <c r="C31" s="23" t="s">
        <v>491</v>
      </c>
      <c r="D31" s="24"/>
      <c r="E31" s="44">
        <v>11672420</v>
      </c>
      <c r="F31" s="44">
        <v>13506746</v>
      </c>
      <c r="G31" s="44">
        <f t="shared" si="0"/>
        <v>25179166</v>
      </c>
      <c r="H31" s="44"/>
      <c r="I31" s="255"/>
      <c r="J31" s="255"/>
      <c r="K31" s="255"/>
      <c r="L31" s="256"/>
      <c r="M31" s="256"/>
      <c r="N31" s="256"/>
      <c r="O31" s="256"/>
    </row>
    <row r="32" spans="2:15" s="23" customFormat="1" ht="15.75">
      <c r="B32" s="45" t="s">
        <v>8</v>
      </c>
      <c r="C32" s="23" t="s">
        <v>492</v>
      </c>
      <c r="D32" s="24"/>
      <c r="E32" s="44">
        <v>0</v>
      </c>
      <c r="F32" s="44">
        <v>0</v>
      </c>
      <c r="G32" s="44">
        <f t="shared" si="0"/>
        <v>0</v>
      </c>
      <c r="H32" s="44"/>
      <c r="I32" s="255"/>
      <c r="J32" s="255"/>
      <c r="K32" s="255"/>
      <c r="L32" s="256"/>
      <c r="M32" s="256"/>
      <c r="N32" s="256"/>
      <c r="O32" s="256"/>
    </row>
    <row r="33" spans="2:15" s="23" customFormat="1" ht="15.75">
      <c r="B33" s="45" t="s">
        <v>9</v>
      </c>
      <c r="C33" s="23" t="s">
        <v>493</v>
      </c>
      <c r="D33" s="24"/>
      <c r="E33" s="44">
        <v>7000</v>
      </c>
      <c r="F33" s="44">
        <v>0</v>
      </c>
      <c r="G33" s="44">
        <f t="shared" si="0"/>
        <v>7000</v>
      </c>
      <c r="H33" s="44"/>
      <c r="I33" s="255"/>
      <c r="J33" s="255"/>
      <c r="K33" s="255"/>
      <c r="L33" s="256"/>
      <c r="M33" s="256"/>
      <c r="N33" s="256"/>
      <c r="O33" s="256"/>
    </row>
    <row r="34" spans="2:15" s="23" customFormat="1" ht="15.75">
      <c r="B34" s="45" t="s">
        <v>159</v>
      </c>
      <c r="C34" s="23" t="s">
        <v>494</v>
      </c>
      <c r="D34" s="24"/>
      <c r="E34" s="44">
        <v>7520155</v>
      </c>
      <c r="F34" s="44">
        <v>3355953</v>
      </c>
      <c r="G34" s="44">
        <f t="shared" si="0"/>
        <v>10876108</v>
      </c>
      <c r="H34" s="44"/>
      <c r="I34" s="255"/>
      <c r="J34" s="255"/>
      <c r="K34" s="255"/>
      <c r="L34" s="256"/>
      <c r="M34" s="256"/>
      <c r="N34" s="256"/>
      <c r="O34" s="256"/>
    </row>
    <row r="35" spans="2:15" s="23" customFormat="1" ht="15.75">
      <c r="B35" s="45" t="s">
        <v>160</v>
      </c>
      <c r="C35" s="23" t="s">
        <v>495</v>
      </c>
      <c r="D35" s="24"/>
      <c r="E35" s="44">
        <v>0</v>
      </c>
      <c r="F35" s="44">
        <v>0</v>
      </c>
      <c r="G35" s="44">
        <f t="shared" si="0"/>
        <v>0</v>
      </c>
      <c r="H35" s="44"/>
      <c r="I35" s="255"/>
      <c r="J35" s="255"/>
      <c r="K35" s="255"/>
      <c r="L35" s="256"/>
      <c r="M35" s="256"/>
      <c r="N35" s="256"/>
      <c r="O35" s="256"/>
    </row>
    <row r="36" spans="2:15" s="23" customFormat="1" ht="15.75">
      <c r="B36" s="45" t="s">
        <v>161</v>
      </c>
      <c r="C36" s="23" t="s">
        <v>496</v>
      </c>
      <c r="D36" s="24"/>
      <c r="E36" s="44">
        <v>0</v>
      </c>
      <c r="F36" s="44">
        <v>0</v>
      </c>
      <c r="G36" s="44">
        <f t="shared" si="0"/>
        <v>0</v>
      </c>
      <c r="H36" s="44"/>
      <c r="I36" s="255"/>
      <c r="J36" s="255"/>
      <c r="K36" s="255"/>
      <c r="L36" s="256"/>
      <c r="M36" s="256"/>
      <c r="N36" s="256"/>
      <c r="O36" s="256"/>
    </row>
    <row r="37" spans="2:15" s="23" customFormat="1" ht="15.75">
      <c r="B37" s="45" t="s">
        <v>162</v>
      </c>
      <c r="C37" s="23" t="s">
        <v>497</v>
      </c>
      <c r="D37" s="24"/>
      <c r="E37" s="44">
        <v>7527119</v>
      </c>
      <c r="F37" s="44">
        <v>0</v>
      </c>
      <c r="G37" s="44">
        <f t="shared" si="0"/>
        <v>7527119</v>
      </c>
      <c r="H37" s="44"/>
      <c r="I37" s="255"/>
      <c r="J37" s="255"/>
      <c r="K37" s="255"/>
      <c r="L37" s="256"/>
      <c r="M37" s="256"/>
      <c r="N37" s="256"/>
      <c r="O37" s="256"/>
    </row>
    <row r="38" spans="2:15" s="23" customFormat="1" ht="15.75">
      <c r="B38" s="45" t="s">
        <v>163</v>
      </c>
      <c r="C38" s="23" t="s">
        <v>498</v>
      </c>
      <c r="D38" s="24"/>
      <c r="E38" s="44">
        <v>7003</v>
      </c>
      <c r="F38" s="44">
        <v>0</v>
      </c>
      <c r="G38" s="44">
        <f t="shared" si="0"/>
        <v>7003</v>
      </c>
      <c r="H38" s="44"/>
      <c r="I38" s="255"/>
      <c r="J38" s="255"/>
      <c r="K38" s="255"/>
      <c r="L38" s="256"/>
      <c r="M38" s="256"/>
      <c r="N38" s="256"/>
      <c r="O38" s="256"/>
    </row>
    <row r="39" spans="2:15" s="23" customFormat="1" ht="15.75">
      <c r="B39" s="45" t="s">
        <v>164</v>
      </c>
      <c r="C39" s="23" t="s">
        <v>499</v>
      </c>
      <c r="D39" s="24"/>
      <c r="E39" s="44">
        <v>19657804</v>
      </c>
      <c r="F39" s="44">
        <v>0</v>
      </c>
      <c r="G39" s="44">
        <f t="shared" si="0"/>
        <v>19657804</v>
      </c>
      <c r="H39" s="44"/>
      <c r="I39" s="255"/>
      <c r="J39" s="255"/>
      <c r="K39" s="255"/>
      <c r="L39" s="256"/>
      <c r="M39" s="256"/>
      <c r="N39" s="256"/>
      <c r="O39" s="256"/>
    </row>
    <row r="40" spans="2:15" s="23" customFormat="1" ht="15.75">
      <c r="B40" s="45" t="s">
        <v>165</v>
      </c>
      <c r="C40" s="23" t="s">
        <v>500</v>
      </c>
      <c r="D40" s="24"/>
      <c r="E40" s="44">
        <v>62146</v>
      </c>
      <c r="F40" s="44">
        <v>0</v>
      </c>
      <c r="G40" s="44">
        <f t="shared" si="0"/>
        <v>62146</v>
      </c>
      <c r="H40" s="44"/>
      <c r="I40" s="255"/>
      <c r="J40" s="255"/>
      <c r="K40" s="255"/>
      <c r="L40" s="256"/>
      <c r="M40" s="256"/>
      <c r="N40" s="256"/>
      <c r="O40" s="256"/>
    </row>
    <row r="41" spans="2:15" s="23" customFormat="1" ht="15.75">
      <c r="B41" s="45" t="s">
        <v>166</v>
      </c>
      <c r="C41" s="23" t="s">
        <v>501</v>
      </c>
      <c r="D41" s="24"/>
      <c r="E41" s="44">
        <v>0</v>
      </c>
      <c r="F41" s="44">
        <v>0</v>
      </c>
      <c r="G41" s="44">
        <f t="shared" si="0"/>
        <v>0</v>
      </c>
      <c r="H41" s="44"/>
      <c r="I41" s="255"/>
      <c r="J41" s="255"/>
      <c r="K41" s="255"/>
      <c r="L41" s="256"/>
      <c r="M41" s="256"/>
      <c r="N41" s="256"/>
      <c r="O41" s="256"/>
    </row>
    <row r="42" spans="2:15" s="23" customFormat="1" ht="15.75">
      <c r="B42" s="45" t="s">
        <v>167</v>
      </c>
      <c r="C42" s="23" t="s">
        <v>502</v>
      </c>
      <c r="D42" s="24"/>
      <c r="E42" s="44">
        <v>0</v>
      </c>
      <c r="F42" s="44">
        <v>0</v>
      </c>
      <c r="G42" s="44">
        <f t="shared" si="0"/>
        <v>0</v>
      </c>
      <c r="H42" s="44"/>
      <c r="I42" s="255"/>
      <c r="J42" s="255"/>
      <c r="K42" s="255"/>
      <c r="L42" s="256"/>
      <c r="M42" s="256"/>
      <c r="N42" s="256"/>
      <c r="O42" s="256"/>
    </row>
    <row r="43" spans="2:15" s="23" customFormat="1" ht="15.75">
      <c r="B43" s="45" t="s">
        <v>168</v>
      </c>
      <c r="C43" s="23" t="s">
        <v>503</v>
      </c>
      <c r="D43" s="24"/>
      <c r="E43" s="44">
        <v>4277431</v>
      </c>
      <c r="F43" s="44">
        <v>10398930</v>
      </c>
      <c r="G43" s="44">
        <f t="shared" si="0"/>
        <v>14676361</v>
      </c>
      <c r="H43" s="44"/>
      <c r="I43" s="255"/>
      <c r="J43" s="255"/>
      <c r="K43" s="255"/>
      <c r="L43" s="256"/>
      <c r="M43" s="256"/>
      <c r="N43" s="256"/>
      <c r="O43" s="256"/>
    </row>
    <row r="44" spans="2:15" s="23" customFormat="1" ht="15.75">
      <c r="B44" s="45" t="s">
        <v>10</v>
      </c>
      <c r="C44" s="23" t="s">
        <v>504</v>
      </c>
      <c r="D44" s="24"/>
      <c r="E44" s="44">
        <f>E45+E46</f>
        <v>747590</v>
      </c>
      <c r="F44" s="44">
        <f>F45+F46</f>
        <v>652320</v>
      </c>
      <c r="G44" s="44">
        <f t="shared" si="0"/>
        <v>1399910</v>
      </c>
      <c r="H44" s="44"/>
      <c r="I44" s="255"/>
      <c r="J44" s="255"/>
      <c r="K44" s="255"/>
      <c r="L44" s="256"/>
      <c r="M44" s="256"/>
      <c r="N44" s="256"/>
      <c r="O44" s="256"/>
    </row>
    <row r="45" spans="2:15" s="23" customFormat="1" ht="15.75">
      <c r="B45" s="45" t="s">
        <v>110</v>
      </c>
      <c r="C45" s="23" t="s">
        <v>505</v>
      </c>
      <c r="D45" s="24"/>
      <c r="E45" s="44">
        <v>747590</v>
      </c>
      <c r="F45" s="44">
        <v>652320</v>
      </c>
      <c r="G45" s="44">
        <f t="shared" si="0"/>
        <v>1399910</v>
      </c>
      <c r="H45" s="44"/>
      <c r="I45" s="255"/>
      <c r="J45" s="255"/>
      <c r="K45" s="255"/>
      <c r="L45" s="256"/>
      <c r="M45" s="256"/>
      <c r="N45" s="256"/>
      <c r="O45" s="256"/>
    </row>
    <row r="46" spans="2:15" s="23" customFormat="1" ht="15.75">
      <c r="B46" s="45" t="s">
        <v>111</v>
      </c>
      <c r="C46" s="23" t="s">
        <v>506</v>
      </c>
      <c r="D46" s="24"/>
      <c r="E46" s="44">
        <v>0</v>
      </c>
      <c r="F46" s="44">
        <v>0</v>
      </c>
      <c r="G46" s="44">
        <f t="shared" si="0"/>
        <v>0</v>
      </c>
      <c r="H46" s="44"/>
      <c r="I46" s="255"/>
      <c r="J46" s="255"/>
      <c r="K46" s="255"/>
      <c r="L46" s="256"/>
      <c r="M46" s="256"/>
      <c r="N46" s="256"/>
      <c r="O46" s="256"/>
    </row>
    <row r="47" spans="1:15" s="27" customFormat="1" ht="16.5">
      <c r="A47" s="93"/>
      <c r="B47" s="93" t="s">
        <v>12</v>
      </c>
      <c r="C47" s="93" t="s">
        <v>507</v>
      </c>
      <c r="D47" s="152"/>
      <c r="E47" s="171">
        <f>E48+E52</f>
        <v>172147185</v>
      </c>
      <c r="F47" s="171">
        <f>F48+F52</f>
        <v>523430192</v>
      </c>
      <c r="G47" s="151">
        <f t="shared" si="0"/>
        <v>695577377</v>
      </c>
      <c r="H47" s="151"/>
      <c r="I47" s="255"/>
      <c r="J47" s="255"/>
      <c r="K47" s="255"/>
      <c r="L47" s="256"/>
      <c r="M47" s="256"/>
      <c r="N47" s="256"/>
      <c r="O47" s="256"/>
    </row>
    <row r="48" spans="2:15" s="23" customFormat="1" ht="15.75">
      <c r="B48" s="23" t="s">
        <v>54</v>
      </c>
      <c r="C48" s="23" t="s">
        <v>508</v>
      </c>
      <c r="D48" s="24"/>
      <c r="E48" s="44">
        <f>SUM(E49:E51)</f>
        <v>11331205</v>
      </c>
      <c r="F48" s="44">
        <f>SUM(F49:F51)</f>
        <v>40854866</v>
      </c>
      <c r="G48" s="44">
        <f t="shared" si="0"/>
        <v>52186071</v>
      </c>
      <c r="H48" s="44"/>
      <c r="I48" s="255"/>
      <c r="J48" s="255"/>
      <c r="K48" s="255"/>
      <c r="L48" s="256"/>
      <c r="M48" s="256"/>
      <c r="N48" s="256"/>
      <c r="O48" s="256"/>
    </row>
    <row r="49" spans="2:15" s="23" customFormat="1" ht="15.75">
      <c r="B49" s="23" t="s">
        <v>55</v>
      </c>
      <c r="C49" s="23" t="s">
        <v>509</v>
      </c>
      <c r="D49" s="24"/>
      <c r="E49" s="44">
        <v>2497225</v>
      </c>
      <c r="F49" s="44">
        <v>14534136</v>
      </c>
      <c r="G49" s="44">
        <f t="shared" si="0"/>
        <v>17031361</v>
      </c>
      <c r="H49" s="44"/>
      <c r="I49" s="255"/>
      <c r="J49" s="255"/>
      <c r="K49" s="255"/>
      <c r="L49" s="256"/>
      <c r="M49" s="256"/>
      <c r="N49" s="256"/>
      <c r="O49" s="256"/>
    </row>
    <row r="50" spans="2:15" s="23" customFormat="1" ht="15.75">
      <c r="B50" s="23" t="s">
        <v>56</v>
      </c>
      <c r="C50" s="23" t="s">
        <v>510</v>
      </c>
      <c r="D50" s="24"/>
      <c r="E50" s="44">
        <v>8833980</v>
      </c>
      <c r="F50" s="44">
        <v>26320730</v>
      </c>
      <c r="G50" s="44">
        <f t="shared" si="0"/>
        <v>35154710</v>
      </c>
      <c r="H50" s="44"/>
      <c r="I50" s="255"/>
      <c r="J50" s="255"/>
      <c r="K50" s="255"/>
      <c r="L50" s="256"/>
      <c r="M50" s="256"/>
      <c r="N50" s="256"/>
      <c r="O50" s="256"/>
    </row>
    <row r="51" spans="2:15" s="23" customFormat="1" ht="15.75">
      <c r="B51" s="23" t="s">
        <v>57</v>
      </c>
      <c r="C51" s="23" t="s">
        <v>511</v>
      </c>
      <c r="D51" s="24"/>
      <c r="E51" s="44">
        <v>0</v>
      </c>
      <c r="F51" s="44">
        <v>0</v>
      </c>
      <c r="G51" s="44">
        <f t="shared" si="0"/>
        <v>0</v>
      </c>
      <c r="H51" s="44"/>
      <c r="I51" s="255"/>
      <c r="J51" s="255"/>
      <c r="K51" s="255"/>
      <c r="L51" s="256"/>
      <c r="M51" s="256"/>
      <c r="N51" s="256"/>
      <c r="O51" s="256"/>
    </row>
    <row r="52" spans="2:15" s="23" customFormat="1" ht="15.75">
      <c r="B52" s="23" t="s">
        <v>58</v>
      </c>
      <c r="C52" s="23" t="s">
        <v>512</v>
      </c>
      <c r="D52" s="24"/>
      <c r="E52" s="44">
        <f>E53+E56+E61+E68+E71+E74</f>
        <v>160815980</v>
      </c>
      <c r="F52" s="44">
        <f>F53+F56+F61+F68+F71+F74</f>
        <v>482575326</v>
      </c>
      <c r="G52" s="44">
        <f t="shared" si="0"/>
        <v>643391306</v>
      </c>
      <c r="H52" s="44"/>
      <c r="I52" s="255"/>
      <c r="J52" s="255"/>
      <c r="K52" s="255"/>
      <c r="L52" s="256"/>
      <c r="M52" s="256"/>
      <c r="N52" s="256"/>
      <c r="O52" s="256"/>
    </row>
    <row r="53" spans="2:15" s="23" customFormat="1" ht="15.75">
      <c r="B53" s="23" t="s">
        <v>73</v>
      </c>
      <c r="C53" s="23" t="s">
        <v>513</v>
      </c>
      <c r="D53" s="24"/>
      <c r="E53" s="44">
        <f>E54+E55</f>
        <v>16946411</v>
      </c>
      <c r="F53" s="44">
        <f>F54+F55</f>
        <v>24961750</v>
      </c>
      <c r="G53" s="44">
        <f t="shared" si="0"/>
        <v>41908161</v>
      </c>
      <c r="H53" s="44"/>
      <c r="I53" s="255"/>
      <c r="J53" s="255"/>
      <c r="K53" s="255"/>
      <c r="L53" s="256"/>
      <c r="M53" s="256"/>
      <c r="N53" s="256"/>
      <c r="O53" s="256"/>
    </row>
    <row r="54" spans="2:15" s="23" customFormat="1" ht="15.75">
      <c r="B54" s="23" t="s">
        <v>120</v>
      </c>
      <c r="C54" s="23" t="s">
        <v>514</v>
      </c>
      <c r="D54" s="24"/>
      <c r="E54" s="44">
        <v>7582503</v>
      </c>
      <c r="F54" s="44">
        <v>13408452</v>
      </c>
      <c r="G54" s="44">
        <f t="shared" si="0"/>
        <v>20990955</v>
      </c>
      <c r="H54" s="44"/>
      <c r="I54" s="255"/>
      <c r="J54" s="255"/>
      <c r="K54" s="255"/>
      <c r="L54" s="256"/>
      <c r="M54" s="256"/>
      <c r="N54" s="256"/>
      <c r="O54" s="256"/>
    </row>
    <row r="55" spans="2:15" s="23" customFormat="1" ht="15.75">
      <c r="B55" s="23" t="s">
        <v>121</v>
      </c>
      <c r="C55" s="23" t="s">
        <v>515</v>
      </c>
      <c r="D55" s="24"/>
      <c r="E55" s="44">
        <v>9363908</v>
      </c>
      <c r="F55" s="44">
        <v>11553298</v>
      </c>
      <c r="G55" s="44">
        <f t="shared" si="0"/>
        <v>20917206</v>
      </c>
      <c r="H55" s="44"/>
      <c r="I55" s="255"/>
      <c r="J55" s="255"/>
      <c r="K55" s="255"/>
      <c r="L55" s="256"/>
      <c r="M55" s="256"/>
      <c r="N55" s="256"/>
      <c r="O55" s="256"/>
    </row>
    <row r="56" spans="2:15" s="23" customFormat="1" ht="15.75">
      <c r="B56" s="23" t="s">
        <v>74</v>
      </c>
      <c r="C56" s="23" t="s">
        <v>516</v>
      </c>
      <c r="D56" s="24"/>
      <c r="E56" s="44">
        <f>SUM(E57:E60)</f>
        <v>111312927</v>
      </c>
      <c r="F56" s="44">
        <f>SUM(F57:F60)</f>
        <v>327981721</v>
      </c>
      <c r="G56" s="44">
        <f t="shared" si="0"/>
        <v>439294648</v>
      </c>
      <c r="H56" s="44"/>
      <c r="I56" s="255"/>
      <c r="J56" s="255"/>
      <c r="K56" s="255"/>
      <c r="L56" s="256"/>
      <c r="M56" s="256"/>
      <c r="N56" s="256"/>
      <c r="O56" s="256"/>
    </row>
    <row r="57" spans="2:15" s="23" customFormat="1" ht="15.75">
      <c r="B57" s="23" t="s">
        <v>122</v>
      </c>
      <c r="C57" s="23" t="s">
        <v>517</v>
      </c>
      <c r="D57" s="24"/>
      <c r="E57" s="44">
        <v>37338903</v>
      </c>
      <c r="F57" s="44">
        <v>114961450</v>
      </c>
      <c r="G57" s="44">
        <f t="shared" si="0"/>
        <v>152300353</v>
      </c>
      <c r="H57" s="44"/>
      <c r="I57" s="255"/>
      <c r="J57" s="255"/>
      <c r="K57" s="255"/>
      <c r="L57" s="256"/>
      <c r="M57" s="256"/>
      <c r="N57" s="256"/>
      <c r="O57" s="256"/>
    </row>
    <row r="58" spans="2:15" s="23" customFormat="1" ht="15.75">
      <c r="B58" s="23" t="s">
        <v>123</v>
      </c>
      <c r="C58" s="23" t="s">
        <v>518</v>
      </c>
      <c r="D58" s="24"/>
      <c r="E58" s="44">
        <v>70673024</v>
      </c>
      <c r="F58" s="44">
        <v>78381203</v>
      </c>
      <c r="G58" s="44">
        <f t="shared" si="0"/>
        <v>149054227</v>
      </c>
      <c r="H58" s="44"/>
      <c r="I58" s="255"/>
      <c r="J58" s="255"/>
      <c r="K58" s="255"/>
      <c r="L58" s="256"/>
      <c r="M58" s="256"/>
      <c r="N58" s="256"/>
      <c r="O58" s="256"/>
    </row>
    <row r="59" spans="2:15" s="23" customFormat="1" ht="15.75">
      <c r="B59" s="23" t="s">
        <v>124</v>
      </c>
      <c r="C59" s="23" t="s">
        <v>519</v>
      </c>
      <c r="D59" s="24"/>
      <c r="E59" s="44">
        <v>1650500</v>
      </c>
      <c r="F59" s="44">
        <v>67319534</v>
      </c>
      <c r="G59" s="44">
        <f t="shared" si="0"/>
        <v>68970034</v>
      </c>
      <c r="H59" s="44"/>
      <c r="I59" s="255"/>
      <c r="J59" s="255"/>
      <c r="K59" s="255"/>
      <c r="L59" s="256"/>
      <c r="M59" s="256"/>
      <c r="N59" s="256"/>
      <c r="O59" s="256"/>
    </row>
    <row r="60" spans="2:15" s="23" customFormat="1" ht="15.75">
      <c r="B60" s="23" t="s">
        <v>125</v>
      </c>
      <c r="C60" s="23" t="s">
        <v>520</v>
      </c>
      <c r="D60" s="24"/>
      <c r="E60" s="44">
        <v>1650500</v>
      </c>
      <c r="F60" s="44">
        <v>67319534</v>
      </c>
      <c r="G60" s="44">
        <f t="shared" si="0"/>
        <v>68970034</v>
      </c>
      <c r="H60" s="44"/>
      <c r="I60" s="255"/>
      <c r="J60" s="255"/>
      <c r="K60" s="255"/>
      <c r="L60" s="256"/>
      <c r="M60" s="256"/>
      <c r="N60" s="256"/>
      <c r="O60" s="256"/>
    </row>
    <row r="61" spans="2:15" s="23" customFormat="1" ht="15.75">
      <c r="B61" s="23" t="s">
        <v>126</v>
      </c>
      <c r="C61" s="23" t="s">
        <v>521</v>
      </c>
      <c r="D61" s="24"/>
      <c r="E61" s="44">
        <f>SUM(E62:E67)</f>
        <v>32480919</v>
      </c>
      <c r="F61" s="44">
        <f>SUM(F62:F67)</f>
        <v>109982048</v>
      </c>
      <c r="G61" s="44">
        <f t="shared" si="0"/>
        <v>142462967</v>
      </c>
      <c r="H61" s="44"/>
      <c r="I61" s="255"/>
      <c r="J61" s="255"/>
      <c r="K61" s="255"/>
      <c r="L61" s="256"/>
      <c r="M61" s="256"/>
      <c r="N61" s="256"/>
      <c r="O61" s="256"/>
    </row>
    <row r="62" spans="2:15" s="23" customFormat="1" ht="15.75">
      <c r="B62" s="23" t="s">
        <v>127</v>
      </c>
      <c r="C62" s="23" t="s">
        <v>522</v>
      </c>
      <c r="D62" s="24"/>
      <c r="E62" s="44">
        <v>14739620</v>
      </c>
      <c r="F62" s="44">
        <v>20142238</v>
      </c>
      <c r="G62" s="44">
        <f t="shared" si="0"/>
        <v>34881858</v>
      </c>
      <c r="H62" s="44"/>
      <c r="I62" s="255"/>
      <c r="J62" s="255"/>
      <c r="K62" s="255"/>
      <c r="L62" s="256"/>
      <c r="M62" s="256"/>
      <c r="N62" s="256"/>
      <c r="O62" s="256"/>
    </row>
    <row r="63" spans="2:15" s="23" customFormat="1" ht="15.75">
      <c r="B63" s="23" t="s">
        <v>128</v>
      </c>
      <c r="C63" s="23" t="s">
        <v>523</v>
      </c>
      <c r="D63" s="24"/>
      <c r="E63" s="44">
        <v>17741299</v>
      </c>
      <c r="F63" s="44">
        <v>17382564</v>
      </c>
      <c r="G63" s="44">
        <f t="shared" si="0"/>
        <v>35123863</v>
      </c>
      <c r="H63" s="44"/>
      <c r="I63" s="255"/>
      <c r="J63" s="255"/>
      <c r="K63" s="255"/>
      <c r="L63" s="256"/>
      <c r="M63" s="256"/>
      <c r="N63" s="256"/>
      <c r="O63" s="256"/>
    </row>
    <row r="64" spans="2:15" s="23" customFormat="1" ht="15.75">
      <c r="B64" s="23" t="s">
        <v>129</v>
      </c>
      <c r="C64" s="23" t="s">
        <v>524</v>
      </c>
      <c r="D64" s="24"/>
      <c r="E64" s="44">
        <v>0</v>
      </c>
      <c r="F64" s="44">
        <v>36228623</v>
      </c>
      <c r="G64" s="44">
        <f t="shared" si="0"/>
        <v>36228623</v>
      </c>
      <c r="H64" s="44"/>
      <c r="I64" s="255"/>
      <c r="J64" s="255"/>
      <c r="K64" s="255"/>
      <c r="L64" s="256"/>
      <c r="M64" s="256"/>
      <c r="N64" s="256"/>
      <c r="O64" s="256"/>
    </row>
    <row r="65" spans="2:15" s="23" customFormat="1" ht="15.75">
      <c r="B65" s="23" t="s">
        <v>130</v>
      </c>
      <c r="C65" s="23" t="s">
        <v>525</v>
      </c>
      <c r="D65" s="24"/>
      <c r="E65" s="44">
        <v>0</v>
      </c>
      <c r="F65" s="44">
        <v>36228623</v>
      </c>
      <c r="G65" s="44">
        <f t="shared" si="0"/>
        <v>36228623</v>
      </c>
      <c r="H65" s="44"/>
      <c r="I65" s="255"/>
      <c r="J65" s="255"/>
      <c r="K65" s="255"/>
      <c r="L65" s="256"/>
      <c r="M65" s="256"/>
      <c r="N65" s="256"/>
      <c r="O65" s="256"/>
    </row>
    <row r="66" spans="2:15" s="23" customFormat="1" ht="15.75">
      <c r="B66" s="23" t="s">
        <v>131</v>
      </c>
      <c r="C66" s="23" t="s">
        <v>526</v>
      </c>
      <c r="D66" s="24"/>
      <c r="E66" s="44">
        <v>0</v>
      </c>
      <c r="F66" s="44">
        <v>0</v>
      </c>
      <c r="G66" s="44">
        <f t="shared" si="0"/>
        <v>0</v>
      </c>
      <c r="H66" s="44"/>
      <c r="I66" s="255"/>
      <c r="J66" s="255"/>
      <c r="K66" s="255"/>
      <c r="L66" s="256"/>
      <c r="M66" s="256"/>
      <c r="N66" s="256"/>
      <c r="O66" s="256"/>
    </row>
    <row r="67" spans="2:15" s="23" customFormat="1" ht="15.75">
      <c r="B67" s="23" t="s">
        <v>132</v>
      </c>
      <c r="C67" s="23" t="s">
        <v>527</v>
      </c>
      <c r="D67" s="24"/>
      <c r="E67" s="44">
        <v>0</v>
      </c>
      <c r="F67" s="44">
        <v>0</v>
      </c>
      <c r="G67" s="44">
        <f t="shared" si="0"/>
        <v>0</v>
      </c>
      <c r="H67" s="44"/>
      <c r="I67" s="255"/>
      <c r="J67" s="255"/>
      <c r="K67" s="255"/>
      <c r="L67" s="256"/>
      <c r="M67" s="256"/>
      <c r="N67" s="256"/>
      <c r="O67" s="256"/>
    </row>
    <row r="68" spans="2:15" s="23" customFormat="1" ht="15.75">
      <c r="B68" s="23" t="s">
        <v>133</v>
      </c>
      <c r="C68" s="23" t="s">
        <v>528</v>
      </c>
      <c r="D68" s="24"/>
      <c r="E68" s="44">
        <f>SUM(E69:E70)</f>
        <v>0</v>
      </c>
      <c r="F68" s="44">
        <f>SUM(F69:F70)</f>
        <v>0</v>
      </c>
      <c r="G68" s="44">
        <f t="shared" si="0"/>
        <v>0</v>
      </c>
      <c r="H68" s="44"/>
      <c r="I68" s="255"/>
      <c r="J68" s="255"/>
      <c r="K68" s="255"/>
      <c r="L68" s="256"/>
      <c r="M68" s="256"/>
      <c r="N68" s="256"/>
      <c r="O68" s="256"/>
    </row>
    <row r="69" spans="2:15" s="23" customFormat="1" ht="15.75">
      <c r="B69" s="23" t="s">
        <v>134</v>
      </c>
      <c r="C69" s="23" t="s">
        <v>529</v>
      </c>
      <c r="D69" s="24"/>
      <c r="E69" s="44">
        <v>0</v>
      </c>
      <c r="F69" s="44">
        <v>0</v>
      </c>
      <c r="G69" s="44">
        <f t="shared" si="0"/>
        <v>0</v>
      </c>
      <c r="H69" s="44"/>
      <c r="I69" s="255"/>
      <c r="J69" s="255"/>
      <c r="K69" s="255"/>
      <c r="L69" s="256"/>
      <c r="M69" s="256"/>
      <c r="N69" s="256"/>
      <c r="O69" s="256"/>
    </row>
    <row r="70" spans="2:15" s="23" customFormat="1" ht="15.75">
      <c r="B70" s="23" t="s">
        <v>135</v>
      </c>
      <c r="C70" s="23" t="s">
        <v>530</v>
      </c>
      <c r="D70" s="24"/>
      <c r="E70" s="44">
        <v>0</v>
      </c>
      <c r="F70" s="44">
        <v>0</v>
      </c>
      <c r="G70" s="44">
        <f t="shared" si="0"/>
        <v>0</v>
      </c>
      <c r="H70" s="44"/>
      <c r="I70" s="255"/>
      <c r="J70" s="255"/>
      <c r="K70" s="255"/>
      <c r="L70" s="256"/>
      <c r="M70" s="256"/>
      <c r="N70" s="256"/>
      <c r="O70" s="256"/>
    </row>
    <row r="71" spans="2:15" s="23" customFormat="1" ht="15.75">
      <c r="B71" s="23" t="s">
        <v>136</v>
      </c>
      <c r="C71" s="23" t="s">
        <v>531</v>
      </c>
      <c r="D71" s="24"/>
      <c r="E71" s="44">
        <f>E72+E73</f>
        <v>0</v>
      </c>
      <c r="F71" s="44">
        <f>F72+F73</f>
        <v>0</v>
      </c>
      <c r="G71" s="44">
        <f t="shared" si="0"/>
        <v>0</v>
      </c>
      <c r="H71" s="44"/>
      <c r="I71" s="255"/>
      <c r="J71" s="255"/>
      <c r="K71" s="255"/>
      <c r="L71" s="256"/>
      <c r="M71" s="256"/>
      <c r="N71" s="256"/>
      <c r="O71" s="256"/>
    </row>
    <row r="72" spans="2:15" s="23" customFormat="1" ht="15.75">
      <c r="B72" s="23" t="s">
        <v>137</v>
      </c>
      <c r="C72" s="23" t="s">
        <v>532</v>
      </c>
      <c r="D72" s="24"/>
      <c r="E72" s="44">
        <v>0</v>
      </c>
      <c r="F72" s="44">
        <v>0</v>
      </c>
      <c r="G72" s="44">
        <f t="shared" si="0"/>
        <v>0</v>
      </c>
      <c r="H72" s="44"/>
      <c r="I72" s="255"/>
      <c r="J72" s="255"/>
      <c r="K72" s="255"/>
      <c r="L72" s="256"/>
      <c r="M72" s="256"/>
      <c r="N72" s="256"/>
      <c r="O72" s="256"/>
    </row>
    <row r="73" spans="2:15" s="23" customFormat="1" ht="15.75">
      <c r="B73" s="23" t="s">
        <v>138</v>
      </c>
      <c r="C73" s="23" t="s">
        <v>533</v>
      </c>
      <c r="D73" s="24"/>
      <c r="E73" s="44">
        <v>0</v>
      </c>
      <c r="F73" s="44">
        <v>0</v>
      </c>
      <c r="G73" s="44">
        <f t="shared" si="0"/>
        <v>0</v>
      </c>
      <c r="H73" s="44"/>
      <c r="I73" s="255"/>
      <c r="J73" s="255"/>
      <c r="K73" s="255"/>
      <c r="L73" s="256"/>
      <c r="M73" s="256"/>
      <c r="N73" s="256"/>
      <c r="O73" s="256"/>
    </row>
    <row r="74" spans="2:15" s="23" customFormat="1" ht="15.75">
      <c r="B74" s="23" t="s">
        <v>139</v>
      </c>
      <c r="C74" s="23" t="s">
        <v>347</v>
      </c>
      <c r="D74" s="24"/>
      <c r="E74" s="44">
        <v>75723</v>
      </c>
      <c r="F74" s="44">
        <v>19649807</v>
      </c>
      <c r="G74" s="44">
        <f aca="true" t="shared" si="1" ref="G74:G93">E74+F74</f>
        <v>19725530</v>
      </c>
      <c r="H74" s="44"/>
      <c r="I74" s="255"/>
      <c r="J74" s="255"/>
      <c r="K74" s="255"/>
      <c r="L74" s="256"/>
      <c r="M74" s="256"/>
      <c r="N74" s="256"/>
      <c r="O74" s="256"/>
    </row>
    <row r="75" spans="1:15" s="27" customFormat="1" ht="16.5">
      <c r="A75" s="93"/>
      <c r="B75" s="93" t="s">
        <v>534</v>
      </c>
      <c r="C75" s="93"/>
      <c r="D75" s="82"/>
      <c r="E75" s="151">
        <f>E76+E85+E93</f>
        <v>764221510</v>
      </c>
      <c r="F75" s="151">
        <f>F76+F85+F93</f>
        <v>258560204</v>
      </c>
      <c r="G75" s="151">
        <f t="shared" si="1"/>
        <v>1022781714</v>
      </c>
      <c r="H75" s="151"/>
      <c r="I75" s="255"/>
      <c r="J75" s="255"/>
      <c r="K75" s="255"/>
      <c r="L75" s="256"/>
      <c r="M75" s="256"/>
      <c r="N75" s="256"/>
      <c r="O75" s="256"/>
    </row>
    <row r="76" spans="1:15" s="27" customFormat="1" ht="16.5">
      <c r="A76" s="93"/>
      <c r="B76" s="93" t="s">
        <v>13</v>
      </c>
      <c r="C76" s="93" t="s">
        <v>535</v>
      </c>
      <c r="D76" s="82"/>
      <c r="E76" s="151">
        <f>SUM(E77:E84)</f>
        <v>41076682</v>
      </c>
      <c r="F76" s="151">
        <f>SUM(F77:F84)</f>
        <v>16440837</v>
      </c>
      <c r="G76" s="151">
        <f t="shared" si="1"/>
        <v>57517519</v>
      </c>
      <c r="H76" s="151"/>
      <c r="I76" s="255"/>
      <c r="J76" s="255"/>
      <c r="K76" s="255"/>
      <c r="L76" s="256"/>
      <c r="M76" s="256"/>
      <c r="N76" s="256"/>
      <c r="O76" s="256"/>
    </row>
    <row r="77" spans="2:15" s="23" customFormat="1" ht="15.75">
      <c r="B77" s="46" t="s">
        <v>14</v>
      </c>
      <c r="C77" s="23" t="s">
        <v>536</v>
      </c>
      <c r="D77" s="24"/>
      <c r="E77" s="44">
        <v>4731407</v>
      </c>
      <c r="F77" s="44">
        <v>0</v>
      </c>
      <c r="G77" s="44">
        <f t="shared" si="1"/>
        <v>4731407</v>
      </c>
      <c r="H77" s="44"/>
      <c r="I77" s="255"/>
      <c r="J77" s="255"/>
      <c r="K77" s="255"/>
      <c r="L77" s="256"/>
      <c r="M77" s="256"/>
      <c r="N77" s="256"/>
      <c r="O77" s="256"/>
    </row>
    <row r="78" spans="2:15" s="23" customFormat="1" ht="15.75">
      <c r="B78" s="46" t="s">
        <v>15</v>
      </c>
      <c r="C78" s="23" t="s">
        <v>537</v>
      </c>
      <c r="D78" s="24"/>
      <c r="E78" s="44">
        <v>5395138</v>
      </c>
      <c r="F78" s="44">
        <v>1514254</v>
      </c>
      <c r="G78" s="44">
        <f t="shared" si="1"/>
        <v>6909392</v>
      </c>
      <c r="H78" s="44"/>
      <c r="I78" s="255"/>
      <c r="J78" s="255"/>
      <c r="K78" s="255"/>
      <c r="L78" s="256"/>
      <c r="M78" s="256"/>
      <c r="N78" s="256"/>
      <c r="O78" s="256"/>
    </row>
    <row r="79" spans="2:15" s="23" customFormat="1" ht="15.75">
      <c r="B79" s="46" t="s">
        <v>59</v>
      </c>
      <c r="C79" s="23" t="s">
        <v>538</v>
      </c>
      <c r="D79" s="24"/>
      <c r="E79" s="44">
        <v>24437806</v>
      </c>
      <c r="F79" s="44">
        <v>2120245</v>
      </c>
      <c r="G79" s="44">
        <f t="shared" si="1"/>
        <v>26558051</v>
      </c>
      <c r="H79" s="44"/>
      <c r="I79" s="255"/>
      <c r="J79" s="255"/>
      <c r="K79" s="255"/>
      <c r="L79" s="256"/>
      <c r="M79" s="256"/>
      <c r="N79" s="256"/>
      <c r="O79" s="256"/>
    </row>
    <row r="80" spans="2:15" s="23" customFormat="1" ht="15.75">
      <c r="B80" s="46" t="s">
        <v>174</v>
      </c>
      <c r="C80" s="23" t="s">
        <v>539</v>
      </c>
      <c r="D80" s="24"/>
      <c r="E80" s="44">
        <v>6018436</v>
      </c>
      <c r="F80" s="44">
        <v>3388776</v>
      </c>
      <c r="G80" s="44">
        <f t="shared" si="1"/>
        <v>9407212</v>
      </c>
      <c r="H80" s="44"/>
      <c r="I80" s="255"/>
      <c r="J80" s="255"/>
      <c r="K80" s="255"/>
      <c r="L80" s="256"/>
      <c r="M80" s="256"/>
      <c r="N80" s="256"/>
      <c r="O80" s="256"/>
    </row>
    <row r="81" spans="2:15" s="23" customFormat="1" ht="15.75">
      <c r="B81" s="46" t="s">
        <v>175</v>
      </c>
      <c r="C81" s="23" t="s">
        <v>540</v>
      </c>
      <c r="D81" s="24"/>
      <c r="E81" s="44">
        <v>0</v>
      </c>
      <c r="F81" s="44">
        <v>0</v>
      </c>
      <c r="G81" s="44">
        <f t="shared" si="1"/>
        <v>0</v>
      </c>
      <c r="H81" s="44"/>
      <c r="I81" s="255"/>
      <c r="J81" s="255"/>
      <c r="K81" s="255"/>
      <c r="L81" s="256"/>
      <c r="M81" s="256"/>
      <c r="N81" s="256"/>
      <c r="O81" s="256"/>
    </row>
    <row r="82" spans="2:15" s="23" customFormat="1" ht="15.75">
      <c r="B82" s="46" t="s">
        <v>176</v>
      </c>
      <c r="C82" s="23" t="s">
        <v>541</v>
      </c>
      <c r="D82" s="24"/>
      <c r="E82" s="44">
        <v>0</v>
      </c>
      <c r="F82" s="44">
        <v>0</v>
      </c>
      <c r="G82" s="44">
        <f t="shared" si="1"/>
        <v>0</v>
      </c>
      <c r="H82" s="44"/>
      <c r="I82" s="255"/>
      <c r="J82" s="255"/>
      <c r="K82" s="255"/>
      <c r="L82" s="256"/>
      <c r="M82" s="256"/>
      <c r="N82" s="256"/>
      <c r="O82" s="256"/>
    </row>
    <row r="83" spans="2:15" s="23" customFormat="1" ht="15.75">
      <c r="B83" s="46" t="s">
        <v>177</v>
      </c>
      <c r="C83" s="23" t="s">
        <v>542</v>
      </c>
      <c r="D83" s="24"/>
      <c r="E83" s="44">
        <v>493895</v>
      </c>
      <c r="F83" s="44">
        <v>9417562</v>
      </c>
      <c r="G83" s="44">
        <f t="shared" si="1"/>
        <v>9911457</v>
      </c>
      <c r="H83" s="44"/>
      <c r="I83" s="255"/>
      <c r="J83" s="255"/>
      <c r="K83" s="255"/>
      <c r="L83" s="256"/>
      <c r="M83" s="256"/>
      <c r="N83" s="256"/>
      <c r="O83" s="256"/>
    </row>
    <row r="84" spans="2:15" s="23" customFormat="1" ht="15.75">
      <c r="B84" s="46" t="s">
        <v>178</v>
      </c>
      <c r="C84" s="23" t="s">
        <v>543</v>
      </c>
      <c r="D84" s="24"/>
      <c r="E84" s="44">
        <v>0</v>
      </c>
      <c r="F84" s="44">
        <v>0</v>
      </c>
      <c r="G84" s="44">
        <f t="shared" si="1"/>
        <v>0</v>
      </c>
      <c r="H84" s="44"/>
      <c r="I84" s="255"/>
      <c r="J84" s="255"/>
      <c r="K84" s="255"/>
      <c r="L84" s="256"/>
      <c r="M84" s="256"/>
      <c r="N84" s="256"/>
      <c r="O84" s="256"/>
    </row>
    <row r="85" spans="1:15" s="27" customFormat="1" ht="16.5">
      <c r="A85" s="93"/>
      <c r="B85" s="93" t="s">
        <v>16</v>
      </c>
      <c r="C85" s="93" t="s">
        <v>544</v>
      </c>
      <c r="D85" s="82"/>
      <c r="E85" s="151">
        <f>SUM(E86:E92)</f>
        <v>161311332</v>
      </c>
      <c r="F85" s="151">
        <f>SUM(F86:F92)</f>
        <v>77953221</v>
      </c>
      <c r="G85" s="151">
        <f t="shared" si="1"/>
        <v>239264553</v>
      </c>
      <c r="H85" s="151"/>
      <c r="I85" s="255"/>
      <c r="J85" s="255"/>
      <c r="K85" s="255"/>
      <c r="L85" s="256"/>
      <c r="M85" s="256"/>
      <c r="N85" s="256"/>
      <c r="O85" s="256"/>
    </row>
    <row r="86" spans="2:15" s="23" customFormat="1" ht="15.75">
      <c r="B86" s="47" t="s">
        <v>17</v>
      </c>
      <c r="C86" s="23" t="s">
        <v>545</v>
      </c>
      <c r="D86" s="24"/>
      <c r="E86" s="44">
        <v>1732691</v>
      </c>
      <c r="F86" s="44">
        <v>712565</v>
      </c>
      <c r="G86" s="44">
        <f t="shared" si="1"/>
        <v>2445256</v>
      </c>
      <c r="H86" s="44"/>
      <c r="I86" s="255"/>
      <c r="J86" s="255"/>
      <c r="K86" s="255"/>
      <c r="L86" s="256"/>
      <c r="M86" s="256"/>
      <c r="N86" s="256"/>
      <c r="O86" s="256"/>
    </row>
    <row r="87" spans="2:15" s="23" customFormat="1" ht="15.75">
      <c r="B87" s="47" t="s">
        <v>18</v>
      </c>
      <c r="C87" s="23" t="s">
        <v>546</v>
      </c>
      <c r="D87" s="24"/>
      <c r="E87" s="44">
        <v>863815</v>
      </c>
      <c r="F87" s="44">
        <v>528437</v>
      </c>
      <c r="G87" s="44">
        <f t="shared" si="1"/>
        <v>1392252</v>
      </c>
      <c r="H87" s="44"/>
      <c r="I87" s="255"/>
      <c r="J87" s="255"/>
      <c r="K87" s="255"/>
      <c r="L87" s="256"/>
      <c r="M87" s="256"/>
      <c r="N87" s="256"/>
      <c r="O87" s="256"/>
    </row>
    <row r="88" spans="2:15" s="23" customFormat="1" ht="15.75">
      <c r="B88" s="47" t="s">
        <v>82</v>
      </c>
      <c r="C88" s="23" t="s">
        <v>547</v>
      </c>
      <c r="D88" s="24"/>
      <c r="E88" s="44">
        <v>0</v>
      </c>
      <c r="F88" s="44">
        <v>6795</v>
      </c>
      <c r="G88" s="44">
        <f t="shared" si="1"/>
        <v>6795</v>
      </c>
      <c r="H88" s="44"/>
      <c r="I88" s="255"/>
      <c r="J88" s="255"/>
      <c r="K88" s="255"/>
      <c r="L88" s="256"/>
      <c r="M88" s="256"/>
      <c r="N88" s="256"/>
      <c r="O88" s="256"/>
    </row>
    <row r="89" spans="2:15" s="23" customFormat="1" ht="15.75">
      <c r="B89" s="47" t="s">
        <v>169</v>
      </c>
      <c r="C89" s="23" t="s">
        <v>548</v>
      </c>
      <c r="D89" s="24"/>
      <c r="E89" s="44">
        <v>0</v>
      </c>
      <c r="F89" s="44">
        <v>0</v>
      </c>
      <c r="G89" s="44">
        <f t="shared" si="1"/>
        <v>0</v>
      </c>
      <c r="H89" s="44"/>
      <c r="I89" s="255"/>
      <c r="J89" s="255"/>
      <c r="K89" s="255"/>
      <c r="L89" s="256"/>
      <c r="M89" s="256"/>
      <c r="N89" s="256"/>
      <c r="O89" s="256"/>
    </row>
    <row r="90" spans="2:15" s="23" customFormat="1" ht="15.75">
      <c r="B90" s="47" t="s">
        <v>170</v>
      </c>
      <c r="C90" s="23" t="s">
        <v>549</v>
      </c>
      <c r="D90" s="24"/>
      <c r="E90" s="44">
        <v>120374067</v>
      </c>
      <c r="F90" s="44">
        <v>54043159</v>
      </c>
      <c r="G90" s="44">
        <f t="shared" si="1"/>
        <v>174417226</v>
      </c>
      <c r="H90" s="44"/>
      <c r="I90" s="255"/>
      <c r="J90" s="255"/>
      <c r="K90" s="255"/>
      <c r="L90" s="256"/>
      <c r="M90" s="256"/>
      <c r="N90" s="256"/>
      <c r="O90" s="256"/>
    </row>
    <row r="91" spans="2:15" s="23" customFormat="1" ht="15.75">
      <c r="B91" s="47" t="s">
        <v>171</v>
      </c>
      <c r="C91" s="23" t="s">
        <v>550</v>
      </c>
      <c r="D91" s="24"/>
      <c r="E91" s="44">
        <v>38340759</v>
      </c>
      <c r="F91" s="44">
        <v>22662265</v>
      </c>
      <c r="G91" s="44">
        <f t="shared" si="1"/>
        <v>61003024</v>
      </c>
      <c r="H91" s="44"/>
      <c r="I91" s="255"/>
      <c r="J91" s="255"/>
      <c r="K91" s="255"/>
      <c r="L91" s="256"/>
      <c r="M91" s="256"/>
      <c r="N91" s="256"/>
      <c r="O91" s="256"/>
    </row>
    <row r="92" spans="2:15" s="23" customFormat="1" ht="15.75">
      <c r="B92" s="47" t="s">
        <v>172</v>
      </c>
      <c r="C92" s="23" t="s">
        <v>551</v>
      </c>
      <c r="D92" s="24"/>
      <c r="E92" s="44">
        <v>0</v>
      </c>
      <c r="F92" s="44">
        <v>0</v>
      </c>
      <c r="G92" s="44">
        <f t="shared" si="1"/>
        <v>0</v>
      </c>
      <c r="H92" s="44"/>
      <c r="I92" s="255"/>
      <c r="J92" s="255"/>
      <c r="K92" s="255"/>
      <c r="L92" s="256"/>
      <c r="M92" s="256"/>
      <c r="N92" s="256"/>
      <c r="O92" s="256"/>
    </row>
    <row r="93" spans="2:15" s="27" customFormat="1" ht="16.5">
      <c r="B93" s="93" t="s">
        <v>19</v>
      </c>
      <c r="C93" s="93" t="s">
        <v>552</v>
      </c>
      <c r="D93" s="82"/>
      <c r="E93" s="151">
        <v>561833496</v>
      </c>
      <c r="F93" s="151">
        <v>164166146</v>
      </c>
      <c r="G93" s="151">
        <f t="shared" si="1"/>
        <v>725999642</v>
      </c>
      <c r="H93" s="151"/>
      <c r="I93" s="255"/>
      <c r="J93" s="255"/>
      <c r="K93" s="255"/>
      <c r="L93" s="256"/>
      <c r="M93" s="256"/>
      <c r="N93" s="256"/>
      <c r="O93" s="256"/>
    </row>
    <row r="94" spans="4:15" s="22" customFormat="1" ht="15.75">
      <c r="D94" s="173"/>
      <c r="E94" s="73"/>
      <c r="F94" s="73"/>
      <c r="G94" s="73"/>
      <c r="H94" s="73"/>
      <c r="I94" s="255"/>
      <c r="J94" s="255"/>
      <c r="K94" s="255"/>
      <c r="L94" s="256"/>
      <c r="M94" s="256"/>
      <c r="N94" s="256"/>
      <c r="O94" s="256"/>
    </row>
    <row r="95" spans="2:15" s="27" customFormat="1" ht="16.5">
      <c r="B95" s="101"/>
      <c r="C95" s="144" t="s">
        <v>553</v>
      </c>
      <c r="D95" s="103"/>
      <c r="E95" s="427">
        <f>E75+E9</f>
        <v>1010642449</v>
      </c>
      <c r="F95" s="427">
        <f>F75+F9</f>
        <v>846017719</v>
      </c>
      <c r="G95" s="427">
        <f>G75+G9</f>
        <v>1856660168</v>
      </c>
      <c r="H95" s="255"/>
      <c r="I95" s="255"/>
      <c r="J95" s="255"/>
      <c r="K95" s="255"/>
      <c r="L95" s="256"/>
      <c r="M95" s="256"/>
      <c r="N95" s="256"/>
      <c r="O95" s="256"/>
    </row>
    <row r="96" spans="1:15" ht="15.75">
      <c r="A96" s="14"/>
      <c r="B96" s="14"/>
      <c r="C96" s="15"/>
      <c r="D96" s="41"/>
      <c r="L96" s="256"/>
      <c r="M96" s="256"/>
      <c r="N96" s="256"/>
      <c r="O96" s="256"/>
    </row>
    <row r="97" spans="1:7" ht="33.75" customHeight="1">
      <c r="A97" s="14"/>
      <c r="B97" s="431" t="s">
        <v>353</v>
      </c>
      <c r="C97" s="431"/>
      <c r="D97" s="431"/>
      <c r="E97" s="431"/>
      <c r="F97" s="431"/>
      <c r="G97" s="431"/>
    </row>
    <row r="98" spans="1:4" ht="12.75">
      <c r="A98" s="14"/>
      <c r="B98" s="14"/>
      <c r="C98" s="15"/>
      <c r="D98" s="41"/>
    </row>
    <row r="99" spans="1:4" ht="12.75">
      <c r="A99" s="14"/>
      <c r="B99" s="14"/>
      <c r="C99" s="15"/>
      <c r="D99" s="41"/>
    </row>
    <row r="100" spans="1:8" s="27" customFormat="1" ht="15.75">
      <c r="A100" s="430" t="s">
        <v>354</v>
      </c>
      <c r="B100" s="430"/>
      <c r="C100" s="430"/>
      <c r="D100" s="430"/>
      <c r="E100" s="430"/>
      <c r="F100" s="430"/>
      <c r="G100" s="430"/>
      <c r="H100" s="430"/>
    </row>
    <row r="101" spans="1:4" ht="12.75">
      <c r="A101" s="14"/>
      <c r="B101" s="14"/>
      <c r="C101" s="15"/>
      <c r="D101" s="41"/>
    </row>
    <row r="102" spans="1:4" ht="12.75">
      <c r="A102" s="14"/>
      <c r="B102" s="14"/>
      <c r="C102" s="15"/>
      <c r="D102" s="41"/>
    </row>
    <row r="103" spans="1:7" ht="12.75">
      <c r="A103" s="14"/>
      <c r="B103" s="66"/>
      <c r="C103" s="67"/>
      <c r="D103" s="68"/>
      <c r="E103" s="3"/>
      <c r="F103" s="3"/>
      <c r="G103" s="3"/>
    </row>
    <row r="104" spans="1:4" ht="12.75">
      <c r="A104" s="14"/>
      <c r="B104" s="14"/>
      <c r="C104" s="15"/>
      <c r="D104" s="41"/>
    </row>
    <row r="105" spans="1:4" ht="12.75">
      <c r="A105" s="14"/>
      <c r="B105" s="14"/>
      <c r="C105" s="15"/>
      <c r="D105" s="41"/>
    </row>
  </sheetData>
  <sheetProtection/>
  <mergeCells count="2">
    <mergeCell ref="A100:H100"/>
    <mergeCell ref="B97:G97"/>
  </mergeCells>
  <printOptions horizontalCentered="1"/>
  <pageMargins left="0.4330708661417323" right="0.2362204724409449" top="0.6692913385826772" bottom="0.5905511811023623" header="0.5118110236220472" footer="0.5905511811023623"/>
  <pageSetup fitToHeight="1" fitToWidth="1" horizontalDpi="600" verticalDpi="600" orientation="portrait" paperSize="9" scale="47" r:id="rId1"/>
  <headerFooter alignWithMargins="0">
    <oddFooter xml:space="preserve">&amp;C&amp;"DINPro-Medium,Regular"&amp;14 7&amp;R&amp;"DINPro-Light,Italic"&amp;14                    &amp;"Arial,Normal"&amp;10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05"/>
  <sheetViews>
    <sheetView view="pageBreakPreview" zoomScale="75" zoomScaleNormal="85" zoomScaleSheetLayoutView="75" zoomScalePageLayoutView="0" workbookViewId="0" topLeftCell="A1">
      <pane xSplit="3" ySplit="8" topLeftCell="D9" activePane="bottomRight" state="frozen"/>
      <selection pane="topLeft" activeCell="E62" sqref="E62"/>
      <selection pane="topRight" activeCell="E62" sqref="E62"/>
      <selection pane="bottomLeft" activeCell="E62" sqref="E62"/>
      <selection pane="bottomRight" activeCell="D9" sqref="D9"/>
    </sheetView>
  </sheetViews>
  <sheetFormatPr defaultColWidth="9.140625" defaultRowHeight="12.75"/>
  <cols>
    <col min="1" max="1" width="1.28515625" style="217" customWidth="1"/>
    <col min="2" max="2" width="9.140625" style="217" customWidth="1"/>
    <col min="3" max="3" width="71.8515625" style="217" customWidth="1"/>
    <col min="4" max="4" width="16.28125" style="350" bestFit="1" customWidth="1"/>
    <col min="5" max="7" width="17.8515625" style="217" customWidth="1"/>
    <col min="8" max="8" width="24.57421875" style="217" bestFit="1" customWidth="1"/>
    <col min="9" max="10" width="18.140625" style="217" bestFit="1" customWidth="1"/>
    <col min="11" max="12" width="10.00390625" style="217" bestFit="1" customWidth="1"/>
    <col min="13" max="16384" width="9.140625" style="217" customWidth="1"/>
  </cols>
  <sheetData>
    <row r="1" spans="1:7" ht="18" customHeight="1">
      <c r="A1" s="212"/>
      <c r="B1" s="212"/>
      <c r="C1" s="212"/>
      <c r="D1" s="215"/>
      <c r="E1" s="212"/>
      <c r="F1" s="216"/>
      <c r="G1" s="212"/>
    </row>
    <row r="2" spans="2:7" s="218" customFormat="1" ht="17.25" customHeight="1">
      <c r="B2" s="219" t="s">
        <v>0</v>
      </c>
      <c r="C2" s="220"/>
      <c r="D2" s="221"/>
      <c r="E2" s="220"/>
      <c r="F2" s="220"/>
      <c r="G2" s="220"/>
    </row>
    <row r="3" spans="2:4" s="218" customFormat="1" ht="17.25" customHeight="1">
      <c r="B3" s="222" t="s">
        <v>625</v>
      </c>
      <c r="D3" s="223"/>
    </row>
    <row r="4" spans="2:4" s="274" customFormat="1" ht="17.25" customHeight="1">
      <c r="B4" s="224" t="s">
        <v>291</v>
      </c>
      <c r="D4" s="275"/>
    </row>
    <row r="5" spans="4:7" s="335" customFormat="1" ht="17.25" customHeight="1">
      <c r="D5" s="336"/>
      <c r="E5" s="337"/>
      <c r="F5" s="337"/>
      <c r="G5" s="337"/>
    </row>
    <row r="6" spans="5:7" s="227" customFormat="1" ht="15.75" customHeight="1">
      <c r="E6" s="316"/>
      <c r="F6" s="316" t="s">
        <v>355</v>
      </c>
      <c r="G6" s="316"/>
    </row>
    <row r="7" spans="3:7" s="227" customFormat="1" ht="15.75" customHeight="1">
      <c r="C7" s="316"/>
      <c r="D7" s="227" t="s">
        <v>293</v>
      </c>
      <c r="E7" s="316"/>
      <c r="F7" s="316" t="s">
        <v>181</v>
      </c>
      <c r="G7" s="317"/>
    </row>
    <row r="8" spans="2:7" s="227" customFormat="1" ht="15.75" customHeight="1">
      <c r="B8" s="230"/>
      <c r="C8" s="231"/>
      <c r="D8" s="230" t="s">
        <v>294</v>
      </c>
      <c r="E8" s="286" t="s">
        <v>295</v>
      </c>
      <c r="F8" s="286" t="s">
        <v>296</v>
      </c>
      <c r="G8" s="286" t="s">
        <v>297</v>
      </c>
    </row>
    <row r="9" spans="2:12" s="274" customFormat="1" ht="16.5">
      <c r="B9" s="287" t="s">
        <v>469</v>
      </c>
      <c r="C9" s="338"/>
      <c r="D9" s="320"/>
      <c r="E9" s="339">
        <f>E10+E29+E47</f>
        <v>180212631</v>
      </c>
      <c r="F9" s="339">
        <f>F10+F29+F47</f>
        <v>418215101</v>
      </c>
      <c r="G9" s="339">
        <f>E9+F9</f>
        <v>598427732</v>
      </c>
      <c r="H9" s="255"/>
      <c r="I9" s="255"/>
      <c r="J9" s="255"/>
      <c r="K9" s="289"/>
      <c r="L9" s="289"/>
    </row>
    <row r="10" spans="1:12" s="274" customFormat="1" ht="16.5">
      <c r="A10" s="287"/>
      <c r="B10" s="287" t="s">
        <v>1</v>
      </c>
      <c r="C10" s="287" t="s">
        <v>470</v>
      </c>
      <c r="D10" s="319" t="s">
        <v>184</v>
      </c>
      <c r="E10" s="339">
        <f>E11+E15+E18+E21+E22+E25+E27+E28+E26</f>
        <v>21679216</v>
      </c>
      <c r="F10" s="339">
        <f>F11+F15+F18+F21+F22+F25+F27+F28+F26</f>
        <v>30921962</v>
      </c>
      <c r="G10" s="339">
        <f aca="true" t="shared" si="0" ref="G10:G73">E10+F10</f>
        <v>52601178</v>
      </c>
      <c r="H10" s="255"/>
      <c r="I10" s="255"/>
      <c r="J10" s="255"/>
      <c r="K10" s="289"/>
      <c r="L10" s="289"/>
    </row>
    <row r="11" spans="2:12" s="267" customFormat="1" ht="15.75">
      <c r="B11" s="295">
        <v>1.1</v>
      </c>
      <c r="C11" s="267" t="s">
        <v>471</v>
      </c>
      <c r="D11" s="268"/>
      <c r="E11" s="340">
        <f>SUM(E12:E14)</f>
        <v>18822531</v>
      </c>
      <c r="F11" s="340">
        <f>SUM(F12:F14)</f>
        <v>16236953</v>
      </c>
      <c r="G11" s="340">
        <f t="shared" si="0"/>
        <v>35059484</v>
      </c>
      <c r="H11" s="255"/>
      <c r="I11" s="255"/>
      <c r="J11" s="255"/>
      <c r="K11" s="289"/>
      <c r="L11" s="289"/>
    </row>
    <row r="12" spans="2:12" s="267" customFormat="1" ht="15.75">
      <c r="B12" s="341" t="s">
        <v>39</v>
      </c>
      <c r="C12" s="267" t="s">
        <v>472</v>
      </c>
      <c r="D12" s="268"/>
      <c r="E12" s="340">
        <v>492470</v>
      </c>
      <c r="F12" s="340">
        <v>2884919</v>
      </c>
      <c r="G12" s="340">
        <f t="shared" si="0"/>
        <v>3377389</v>
      </c>
      <c r="H12" s="255"/>
      <c r="I12" s="255"/>
      <c r="J12" s="255"/>
      <c r="K12" s="289"/>
      <c r="L12" s="289"/>
    </row>
    <row r="13" spans="2:12" s="267" customFormat="1" ht="15.75">
      <c r="B13" s="341" t="s">
        <v>40</v>
      </c>
      <c r="C13" s="267" t="s">
        <v>473</v>
      </c>
      <c r="D13" s="268"/>
      <c r="E13" s="340">
        <v>0</v>
      </c>
      <c r="F13" s="340">
        <v>3296726</v>
      </c>
      <c r="G13" s="340">
        <f t="shared" si="0"/>
        <v>3296726</v>
      </c>
      <c r="H13" s="255"/>
      <c r="I13" s="255"/>
      <c r="J13" s="255"/>
      <c r="K13" s="289"/>
      <c r="L13" s="289"/>
    </row>
    <row r="14" spans="2:12" s="267" customFormat="1" ht="15.75">
      <c r="B14" s="341" t="s">
        <v>41</v>
      </c>
      <c r="C14" s="267" t="s">
        <v>474</v>
      </c>
      <c r="D14" s="268"/>
      <c r="E14" s="340">
        <v>18330061</v>
      </c>
      <c r="F14" s="340">
        <v>10055308</v>
      </c>
      <c r="G14" s="340">
        <f t="shared" si="0"/>
        <v>28385369</v>
      </c>
      <c r="H14" s="255"/>
      <c r="I14" s="255"/>
      <c r="J14" s="255"/>
      <c r="K14" s="289"/>
      <c r="L14" s="289"/>
    </row>
    <row r="15" spans="2:12" s="267" customFormat="1" ht="15.75">
      <c r="B15" s="341" t="s">
        <v>3</v>
      </c>
      <c r="C15" s="267" t="s">
        <v>475</v>
      </c>
      <c r="D15" s="268"/>
      <c r="E15" s="340">
        <f>E16+E17</f>
        <v>198</v>
      </c>
      <c r="F15" s="340">
        <f>F16+F17</f>
        <v>3757904</v>
      </c>
      <c r="G15" s="340">
        <f t="shared" si="0"/>
        <v>3758102</v>
      </c>
      <c r="H15" s="255"/>
      <c r="I15" s="255"/>
      <c r="J15" s="255"/>
      <c r="K15" s="289"/>
      <c r="L15" s="289"/>
    </row>
    <row r="16" spans="2:12" s="267" customFormat="1" ht="15.75">
      <c r="B16" s="341" t="s">
        <v>89</v>
      </c>
      <c r="C16" s="267" t="s">
        <v>476</v>
      </c>
      <c r="D16" s="268"/>
      <c r="E16" s="340">
        <v>198</v>
      </c>
      <c r="F16" s="340">
        <v>3757904</v>
      </c>
      <c r="G16" s="340">
        <f t="shared" si="0"/>
        <v>3758102</v>
      </c>
      <c r="H16" s="255"/>
      <c r="I16" s="255"/>
      <c r="J16" s="255"/>
      <c r="K16" s="289"/>
      <c r="L16" s="289"/>
    </row>
    <row r="17" spans="2:12" s="267" customFormat="1" ht="15.75">
      <c r="B17" s="341" t="s">
        <v>90</v>
      </c>
      <c r="C17" s="267" t="s">
        <v>477</v>
      </c>
      <c r="D17" s="268"/>
      <c r="E17" s="340">
        <v>0</v>
      </c>
      <c r="F17" s="340">
        <v>0</v>
      </c>
      <c r="G17" s="340">
        <f t="shared" si="0"/>
        <v>0</v>
      </c>
      <c r="H17" s="255"/>
      <c r="I17" s="255"/>
      <c r="J17" s="255"/>
      <c r="K17" s="289"/>
      <c r="L17" s="289"/>
    </row>
    <row r="18" spans="2:12" s="267" customFormat="1" ht="15.75">
      <c r="B18" s="341" t="s">
        <v>4</v>
      </c>
      <c r="C18" s="267" t="s">
        <v>478</v>
      </c>
      <c r="D18" s="268"/>
      <c r="E18" s="340">
        <f>E19+E20</f>
        <v>7257</v>
      </c>
      <c r="F18" s="340">
        <f>F19+F20</f>
        <v>6858994</v>
      </c>
      <c r="G18" s="340">
        <f t="shared" si="0"/>
        <v>6866251</v>
      </c>
      <c r="H18" s="255"/>
      <c r="I18" s="255"/>
      <c r="J18" s="255"/>
      <c r="K18" s="289"/>
      <c r="L18" s="289"/>
    </row>
    <row r="19" spans="2:12" s="267" customFormat="1" ht="15.75">
      <c r="B19" s="341" t="s">
        <v>155</v>
      </c>
      <c r="C19" s="267" t="s">
        <v>479</v>
      </c>
      <c r="D19" s="268"/>
      <c r="E19" s="340">
        <v>7257</v>
      </c>
      <c r="F19" s="340">
        <v>6289394</v>
      </c>
      <c r="G19" s="340">
        <f t="shared" si="0"/>
        <v>6296651</v>
      </c>
      <c r="H19" s="255"/>
      <c r="I19" s="255"/>
      <c r="J19" s="255"/>
      <c r="K19" s="289"/>
      <c r="L19" s="289"/>
    </row>
    <row r="20" spans="2:12" s="267" customFormat="1" ht="15.75">
      <c r="B20" s="341" t="s">
        <v>156</v>
      </c>
      <c r="C20" s="267" t="s">
        <v>480</v>
      </c>
      <c r="D20" s="268"/>
      <c r="E20" s="340">
        <v>0</v>
      </c>
      <c r="F20" s="340">
        <v>569600</v>
      </c>
      <c r="G20" s="340">
        <f t="shared" si="0"/>
        <v>569600</v>
      </c>
      <c r="H20" s="255"/>
      <c r="I20" s="255"/>
      <c r="J20" s="255"/>
      <c r="K20" s="289"/>
      <c r="L20" s="289"/>
    </row>
    <row r="21" spans="2:12" s="267" customFormat="1" ht="15.75">
      <c r="B21" s="341" t="s">
        <v>36</v>
      </c>
      <c r="C21" s="267" t="s">
        <v>481</v>
      </c>
      <c r="D21" s="268"/>
      <c r="E21" s="340">
        <v>0</v>
      </c>
      <c r="F21" s="340">
        <v>0</v>
      </c>
      <c r="G21" s="340">
        <f t="shared" si="0"/>
        <v>0</v>
      </c>
      <c r="H21" s="255"/>
      <c r="I21" s="255"/>
      <c r="J21" s="255"/>
      <c r="K21" s="289"/>
      <c r="L21" s="289"/>
    </row>
    <row r="22" spans="2:12" s="267" customFormat="1" ht="15.75">
      <c r="B22" s="341" t="s">
        <v>37</v>
      </c>
      <c r="C22" s="267" t="s">
        <v>482</v>
      </c>
      <c r="D22" s="268"/>
      <c r="E22" s="340">
        <f>E23+E24</f>
        <v>0</v>
      </c>
      <c r="F22" s="340">
        <f>F23+F24</f>
        <v>0</v>
      </c>
      <c r="G22" s="340">
        <f t="shared" si="0"/>
        <v>0</v>
      </c>
      <c r="H22" s="255"/>
      <c r="I22" s="255"/>
      <c r="J22" s="255"/>
      <c r="K22" s="289"/>
      <c r="L22" s="289"/>
    </row>
    <row r="23" spans="2:12" s="267" customFormat="1" ht="15.75">
      <c r="B23" s="341" t="s">
        <v>43</v>
      </c>
      <c r="C23" s="267" t="s">
        <v>483</v>
      </c>
      <c r="D23" s="268"/>
      <c r="E23" s="340">
        <v>0</v>
      </c>
      <c r="F23" s="340">
        <v>0</v>
      </c>
      <c r="G23" s="340">
        <f t="shared" si="0"/>
        <v>0</v>
      </c>
      <c r="H23" s="255"/>
      <c r="I23" s="255"/>
      <c r="J23" s="255"/>
      <c r="K23" s="289"/>
      <c r="L23" s="289"/>
    </row>
    <row r="24" spans="2:12" s="267" customFormat="1" ht="15.75">
      <c r="B24" s="341" t="s">
        <v>44</v>
      </c>
      <c r="C24" s="267" t="s">
        <v>484</v>
      </c>
      <c r="D24" s="268"/>
      <c r="E24" s="340">
        <v>0</v>
      </c>
      <c r="F24" s="340">
        <v>0</v>
      </c>
      <c r="G24" s="340">
        <f t="shared" si="0"/>
        <v>0</v>
      </c>
      <c r="H24" s="255"/>
      <c r="I24" s="255"/>
      <c r="J24" s="255"/>
      <c r="K24" s="289"/>
      <c r="L24" s="289"/>
    </row>
    <row r="25" spans="2:12" s="267" customFormat="1" ht="15.75">
      <c r="B25" s="341" t="s">
        <v>38</v>
      </c>
      <c r="C25" s="267" t="s">
        <v>485</v>
      </c>
      <c r="D25" s="268"/>
      <c r="E25" s="340">
        <v>0</v>
      </c>
      <c r="F25" s="340">
        <v>0</v>
      </c>
      <c r="G25" s="340">
        <f t="shared" si="0"/>
        <v>0</v>
      </c>
      <c r="H25" s="255"/>
      <c r="I25" s="255"/>
      <c r="J25" s="255"/>
      <c r="K25" s="289"/>
      <c r="L25" s="289"/>
    </row>
    <row r="26" spans="2:12" s="267" customFormat="1" ht="15.75">
      <c r="B26" s="341" t="s">
        <v>72</v>
      </c>
      <c r="C26" s="267" t="s">
        <v>486</v>
      </c>
      <c r="D26" s="268"/>
      <c r="E26" s="340">
        <v>0</v>
      </c>
      <c r="F26" s="340">
        <v>10757</v>
      </c>
      <c r="G26" s="340">
        <f t="shared" si="0"/>
        <v>10757</v>
      </c>
      <c r="H26" s="255"/>
      <c r="I26" s="255"/>
      <c r="J26" s="255"/>
      <c r="K26" s="289"/>
      <c r="L26" s="289"/>
    </row>
    <row r="27" spans="2:12" s="267" customFormat="1" ht="15.75">
      <c r="B27" s="341" t="s">
        <v>157</v>
      </c>
      <c r="C27" s="267" t="s">
        <v>487</v>
      </c>
      <c r="D27" s="268"/>
      <c r="E27" s="340">
        <v>28469</v>
      </c>
      <c r="F27" s="340">
        <v>4046096</v>
      </c>
      <c r="G27" s="340">
        <f t="shared" si="0"/>
        <v>4074565</v>
      </c>
      <c r="H27" s="255"/>
      <c r="I27" s="255"/>
      <c r="J27" s="255"/>
      <c r="K27" s="289"/>
      <c r="L27" s="289"/>
    </row>
    <row r="28" spans="2:12" s="267" customFormat="1" ht="15.75">
      <c r="B28" s="341" t="s">
        <v>158</v>
      </c>
      <c r="C28" s="267" t="s">
        <v>488</v>
      </c>
      <c r="D28" s="268"/>
      <c r="E28" s="340">
        <v>2820761</v>
      </c>
      <c r="F28" s="340">
        <v>11258</v>
      </c>
      <c r="G28" s="340">
        <f t="shared" si="0"/>
        <v>2832019</v>
      </c>
      <c r="H28" s="255"/>
      <c r="I28" s="255"/>
      <c r="J28" s="255"/>
      <c r="K28" s="289"/>
      <c r="L28" s="289"/>
    </row>
    <row r="29" spans="1:12" s="274" customFormat="1" ht="16.5">
      <c r="A29" s="287"/>
      <c r="B29" s="287" t="s">
        <v>5</v>
      </c>
      <c r="C29" s="287" t="s">
        <v>489</v>
      </c>
      <c r="D29" s="319" t="s">
        <v>290</v>
      </c>
      <c r="E29" s="342">
        <f>E30+E44</f>
        <v>39498253</v>
      </c>
      <c r="F29" s="342">
        <f>F30+F44</f>
        <v>19956730</v>
      </c>
      <c r="G29" s="339">
        <f t="shared" si="0"/>
        <v>59454983</v>
      </c>
      <c r="H29" s="255"/>
      <c r="I29" s="255"/>
      <c r="J29" s="255"/>
      <c r="K29" s="289"/>
      <c r="L29" s="289"/>
    </row>
    <row r="30" spans="2:12" s="267" customFormat="1" ht="15.75">
      <c r="B30" s="341" t="s">
        <v>6</v>
      </c>
      <c r="C30" s="267" t="s">
        <v>490</v>
      </c>
      <c r="D30" s="268"/>
      <c r="E30" s="340">
        <f>SUM(E31:E43)</f>
        <v>38813809</v>
      </c>
      <c r="F30" s="340">
        <f>SUM(F31:F43)</f>
        <v>19956730</v>
      </c>
      <c r="G30" s="340">
        <f t="shared" si="0"/>
        <v>58770539</v>
      </c>
      <c r="H30" s="255"/>
      <c r="I30" s="255"/>
      <c r="J30" s="255"/>
      <c r="K30" s="289"/>
      <c r="L30" s="289"/>
    </row>
    <row r="31" spans="2:12" s="267" customFormat="1" ht="15.75">
      <c r="B31" s="341" t="s">
        <v>7</v>
      </c>
      <c r="C31" s="267" t="s">
        <v>491</v>
      </c>
      <c r="D31" s="268"/>
      <c r="E31" s="340">
        <v>2668087</v>
      </c>
      <c r="F31" s="340">
        <v>7928578</v>
      </c>
      <c r="G31" s="340">
        <f t="shared" si="0"/>
        <v>10596665</v>
      </c>
      <c r="H31" s="255"/>
      <c r="I31" s="255"/>
      <c r="J31" s="255"/>
      <c r="K31" s="289"/>
      <c r="L31" s="289"/>
    </row>
    <row r="32" spans="2:12" s="267" customFormat="1" ht="15.75">
      <c r="B32" s="341" t="s">
        <v>8</v>
      </c>
      <c r="C32" s="267" t="s">
        <v>492</v>
      </c>
      <c r="D32" s="268"/>
      <c r="E32" s="340">
        <v>0</v>
      </c>
      <c r="F32" s="340">
        <v>0</v>
      </c>
      <c r="G32" s="340">
        <f t="shared" si="0"/>
        <v>0</v>
      </c>
      <c r="H32" s="255"/>
      <c r="I32" s="255"/>
      <c r="J32" s="255"/>
      <c r="K32" s="289"/>
      <c r="L32" s="289"/>
    </row>
    <row r="33" spans="2:12" s="267" customFormat="1" ht="15.75">
      <c r="B33" s="341" t="s">
        <v>9</v>
      </c>
      <c r="C33" s="267" t="s">
        <v>493</v>
      </c>
      <c r="D33" s="268"/>
      <c r="E33" s="340">
        <v>0</v>
      </c>
      <c r="F33" s="340">
        <v>0</v>
      </c>
      <c r="G33" s="340">
        <f t="shared" si="0"/>
        <v>0</v>
      </c>
      <c r="H33" s="255"/>
      <c r="I33" s="255"/>
      <c r="J33" s="255"/>
      <c r="K33" s="289"/>
      <c r="L33" s="289"/>
    </row>
    <row r="34" spans="2:12" s="267" customFormat="1" ht="15.75">
      <c r="B34" s="341" t="s">
        <v>159</v>
      </c>
      <c r="C34" s="267" t="s">
        <v>494</v>
      </c>
      <c r="D34" s="268"/>
      <c r="E34" s="340">
        <v>7108285</v>
      </c>
      <c r="F34" s="340">
        <v>3253640</v>
      </c>
      <c r="G34" s="340">
        <f t="shared" si="0"/>
        <v>10361925</v>
      </c>
      <c r="H34" s="255"/>
      <c r="I34" s="255"/>
      <c r="J34" s="255"/>
      <c r="K34" s="289"/>
      <c r="L34" s="289"/>
    </row>
    <row r="35" spans="2:12" s="267" customFormat="1" ht="15.75">
      <c r="B35" s="341" t="s">
        <v>160</v>
      </c>
      <c r="C35" s="267" t="s">
        <v>495</v>
      </c>
      <c r="D35" s="268"/>
      <c r="E35" s="340">
        <v>0</v>
      </c>
      <c r="F35" s="340">
        <v>0</v>
      </c>
      <c r="G35" s="340">
        <f t="shared" si="0"/>
        <v>0</v>
      </c>
      <c r="H35" s="255"/>
      <c r="I35" s="255"/>
      <c r="J35" s="255"/>
      <c r="K35" s="289"/>
      <c r="L35" s="289"/>
    </row>
    <row r="36" spans="2:12" s="267" customFormat="1" ht="15.75">
      <c r="B36" s="341" t="s">
        <v>161</v>
      </c>
      <c r="C36" s="267" t="s">
        <v>496</v>
      </c>
      <c r="D36" s="268"/>
      <c r="E36" s="340">
        <v>0</v>
      </c>
      <c r="F36" s="340">
        <v>0</v>
      </c>
      <c r="G36" s="340">
        <f t="shared" si="0"/>
        <v>0</v>
      </c>
      <c r="H36" s="255"/>
      <c r="I36" s="255"/>
      <c r="J36" s="255"/>
      <c r="K36" s="289"/>
      <c r="L36" s="289"/>
    </row>
    <row r="37" spans="2:12" s="267" customFormat="1" ht="15.75">
      <c r="B37" s="341" t="s">
        <v>162</v>
      </c>
      <c r="C37" s="267" t="s">
        <v>497</v>
      </c>
      <c r="D37" s="268"/>
      <c r="E37" s="340">
        <v>6679928</v>
      </c>
      <c r="F37" s="340">
        <v>0</v>
      </c>
      <c r="G37" s="340">
        <f t="shared" si="0"/>
        <v>6679928</v>
      </c>
      <c r="H37" s="255"/>
      <c r="I37" s="255"/>
      <c r="J37" s="255"/>
      <c r="K37" s="289"/>
      <c r="L37" s="289"/>
    </row>
    <row r="38" spans="2:12" s="267" customFormat="1" ht="15.75">
      <c r="B38" s="341" t="s">
        <v>163</v>
      </c>
      <c r="C38" s="267" t="s">
        <v>498</v>
      </c>
      <c r="D38" s="268"/>
      <c r="E38" s="340">
        <v>5586</v>
      </c>
      <c r="F38" s="340">
        <v>0</v>
      </c>
      <c r="G38" s="340">
        <f t="shared" si="0"/>
        <v>5586</v>
      </c>
      <c r="H38" s="255"/>
      <c r="I38" s="255"/>
      <c r="J38" s="255"/>
      <c r="K38" s="289"/>
      <c r="L38" s="289"/>
    </row>
    <row r="39" spans="2:12" s="267" customFormat="1" ht="15.75">
      <c r="B39" s="341" t="s">
        <v>164</v>
      </c>
      <c r="C39" s="267" t="s">
        <v>499</v>
      </c>
      <c r="D39" s="268"/>
      <c r="E39" s="340">
        <v>18431137</v>
      </c>
      <c r="F39" s="340">
        <v>0</v>
      </c>
      <c r="G39" s="340">
        <f t="shared" si="0"/>
        <v>18431137</v>
      </c>
      <c r="H39" s="255"/>
      <c r="I39" s="255"/>
      <c r="J39" s="255"/>
      <c r="K39" s="289"/>
      <c r="L39" s="289"/>
    </row>
    <row r="40" spans="2:12" s="267" customFormat="1" ht="15.75">
      <c r="B40" s="341" t="s">
        <v>165</v>
      </c>
      <c r="C40" s="267" t="s">
        <v>500</v>
      </c>
      <c r="D40" s="268"/>
      <c r="E40" s="340">
        <v>66262</v>
      </c>
      <c r="F40" s="340">
        <v>0</v>
      </c>
      <c r="G40" s="340">
        <f t="shared" si="0"/>
        <v>66262</v>
      </c>
      <c r="H40" s="255"/>
      <c r="I40" s="255"/>
      <c r="J40" s="255"/>
      <c r="K40" s="289"/>
      <c r="L40" s="289"/>
    </row>
    <row r="41" spans="2:12" s="267" customFormat="1" ht="15.75">
      <c r="B41" s="341" t="s">
        <v>166</v>
      </c>
      <c r="C41" s="267" t="s">
        <v>501</v>
      </c>
      <c r="D41" s="268"/>
      <c r="E41" s="340">
        <v>0</v>
      </c>
      <c r="F41" s="340">
        <v>0</v>
      </c>
      <c r="G41" s="340">
        <f t="shared" si="0"/>
        <v>0</v>
      </c>
      <c r="H41" s="255"/>
      <c r="I41" s="255"/>
      <c r="J41" s="255"/>
      <c r="K41" s="289"/>
      <c r="L41" s="289"/>
    </row>
    <row r="42" spans="2:12" s="267" customFormat="1" ht="15.75">
      <c r="B42" s="341" t="s">
        <v>167</v>
      </c>
      <c r="C42" s="267" t="s">
        <v>502</v>
      </c>
      <c r="D42" s="268"/>
      <c r="E42" s="340">
        <v>0</v>
      </c>
      <c r="F42" s="340">
        <v>0</v>
      </c>
      <c r="G42" s="340">
        <f t="shared" si="0"/>
        <v>0</v>
      </c>
      <c r="H42" s="255"/>
      <c r="I42" s="255"/>
      <c r="J42" s="255"/>
      <c r="K42" s="289"/>
      <c r="L42" s="289"/>
    </row>
    <row r="43" spans="2:12" s="267" customFormat="1" ht="15.75">
      <c r="B43" s="341" t="s">
        <v>168</v>
      </c>
      <c r="C43" s="267" t="s">
        <v>503</v>
      </c>
      <c r="D43" s="268"/>
      <c r="E43" s="340">
        <v>3854524</v>
      </c>
      <c r="F43" s="340">
        <v>8774512</v>
      </c>
      <c r="G43" s="340">
        <f t="shared" si="0"/>
        <v>12629036</v>
      </c>
      <c r="H43" s="255"/>
      <c r="I43" s="255"/>
      <c r="J43" s="255"/>
      <c r="K43" s="289"/>
      <c r="L43" s="289"/>
    </row>
    <row r="44" spans="2:12" s="267" customFormat="1" ht="15.75">
      <c r="B44" s="341" t="s">
        <v>10</v>
      </c>
      <c r="C44" s="267" t="s">
        <v>504</v>
      </c>
      <c r="D44" s="268"/>
      <c r="E44" s="340">
        <f>E45+E46</f>
        <v>684444</v>
      </c>
      <c r="F44" s="340">
        <f>F45+F46</f>
        <v>0</v>
      </c>
      <c r="G44" s="340">
        <f t="shared" si="0"/>
        <v>684444</v>
      </c>
      <c r="H44" s="255"/>
      <c r="I44" s="255"/>
      <c r="J44" s="255"/>
      <c r="K44" s="289"/>
      <c r="L44" s="289"/>
    </row>
    <row r="45" spans="2:12" s="267" customFormat="1" ht="15.75">
      <c r="B45" s="341" t="s">
        <v>110</v>
      </c>
      <c r="C45" s="267" t="s">
        <v>505</v>
      </c>
      <c r="D45" s="268"/>
      <c r="E45" s="340">
        <v>684444</v>
      </c>
      <c r="F45" s="340">
        <v>0</v>
      </c>
      <c r="G45" s="340">
        <f t="shared" si="0"/>
        <v>684444</v>
      </c>
      <c r="H45" s="255"/>
      <c r="I45" s="255"/>
      <c r="J45" s="255"/>
      <c r="K45" s="289"/>
      <c r="L45" s="289"/>
    </row>
    <row r="46" spans="2:12" s="267" customFormat="1" ht="15.75">
      <c r="B46" s="341" t="s">
        <v>111</v>
      </c>
      <c r="C46" s="267" t="s">
        <v>506</v>
      </c>
      <c r="D46" s="268"/>
      <c r="E46" s="340">
        <v>0</v>
      </c>
      <c r="F46" s="340">
        <v>0</v>
      </c>
      <c r="G46" s="340">
        <f t="shared" si="0"/>
        <v>0</v>
      </c>
      <c r="H46" s="255"/>
      <c r="I46" s="255"/>
      <c r="J46" s="255"/>
      <c r="K46" s="289"/>
      <c r="L46" s="289"/>
    </row>
    <row r="47" spans="1:12" s="274" customFormat="1" ht="16.5">
      <c r="A47" s="287"/>
      <c r="B47" s="287" t="s">
        <v>12</v>
      </c>
      <c r="C47" s="287" t="s">
        <v>507</v>
      </c>
      <c r="D47" s="319"/>
      <c r="E47" s="342">
        <f>E48+E52</f>
        <v>119035162</v>
      </c>
      <c r="F47" s="342">
        <f>F48+F52</f>
        <v>367336409</v>
      </c>
      <c r="G47" s="339">
        <f t="shared" si="0"/>
        <v>486371571</v>
      </c>
      <c r="H47" s="255"/>
      <c r="I47" s="255"/>
      <c r="J47" s="255"/>
      <c r="K47" s="289"/>
      <c r="L47" s="289"/>
    </row>
    <row r="48" spans="2:12" s="267" customFormat="1" ht="15.75">
      <c r="B48" s="267" t="s">
        <v>54</v>
      </c>
      <c r="C48" s="267" t="s">
        <v>508</v>
      </c>
      <c r="D48" s="268"/>
      <c r="E48" s="340">
        <f>SUM(E49:E51)</f>
        <v>2497225</v>
      </c>
      <c r="F48" s="340">
        <f>SUM(F49:F51)</f>
        <v>26913498</v>
      </c>
      <c r="G48" s="340">
        <f t="shared" si="0"/>
        <v>29410723</v>
      </c>
      <c r="H48" s="255"/>
      <c r="I48" s="255"/>
      <c r="J48" s="255"/>
      <c r="K48" s="289"/>
      <c r="L48" s="289"/>
    </row>
    <row r="49" spans="2:12" s="267" customFormat="1" ht="15.75">
      <c r="B49" s="267" t="s">
        <v>55</v>
      </c>
      <c r="C49" s="267" t="s">
        <v>509</v>
      </c>
      <c r="D49" s="268"/>
      <c r="E49" s="340">
        <v>2497225</v>
      </c>
      <c r="F49" s="340">
        <v>12560486</v>
      </c>
      <c r="G49" s="340">
        <f t="shared" si="0"/>
        <v>15057711</v>
      </c>
      <c r="H49" s="255"/>
      <c r="I49" s="255"/>
      <c r="J49" s="255"/>
      <c r="K49" s="289"/>
      <c r="L49" s="289"/>
    </row>
    <row r="50" spans="2:12" s="267" customFormat="1" ht="15.75">
      <c r="B50" s="267" t="s">
        <v>56</v>
      </c>
      <c r="C50" s="267" t="s">
        <v>510</v>
      </c>
      <c r="D50" s="268"/>
      <c r="E50" s="340">
        <v>0</v>
      </c>
      <c r="F50" s="340">
        <v>14353012</v>
      </c>
      <c r="G50" s="340">
        <f t="shared" si="0"/>
        <v>14353012</v>
      </c>
      <c r="H50" s="255"/>
      <c r="I50" s="255"/>
      <c r="J50" s="255"/>
      <c r="K50" s="289"/>
      <c r="L50" s="289"/>
    </row>
    <row r="51" spans="2:12" s="267" customFormat="1" ht="15.75">
      <c r="B51" s="267" t="s">
        <v>57</v>
      </c>
      <c r="C51" s="267" t="s">
        <v>511</v>
      </c>
      <c r="D51" s="268"/>
      <c r="E51" s="340">
        <v>0</v>
      </c>
      <c r="F51" s="340">
        <v>0</v>
      </c>
      <c r="G51" s="340">
        <f t="shared" si="0"/>
        <v>0</v>
      </c>
      <c r="H51" s="255"/>
      <c r="I51" s="255"/>
      <c r="J51" s="255"/>
      <c r="K51" s="289"/>
      <c r="L51" s="289"/>
    </row>
    <row r="52" spans="2:12" s="267" customFormat="1" ht="15.75">
      <c r="B52" s="267" t="s">
        <v>58</v>
      </c>
      <c r="C52" s="267" t="s">
        <v>512</v>
      </c>
      <c r="D52" s="268"/>
      <c r="E52" s="340">
        <f>E53+E56+E61+E68+E71+E74</f>
        <v>116537937</v>
      </c>
      <c r="F52" s="340">
        <f>F53+F56+F61+F68+F71+F74</f>
        <v>340422911</v>
      </c>
      <c r="G52" s="340">
        <f t="shared" si="0"/>
        <v>456960848</v>
      </c>
      <c r="H52" s="255"/>
      <c r="I52" s="255"/>
      <c r="J52" s="255"/>
      <c r="K52" s="289"/>
      <c r="L52" s="289"/>
    </row>
    <row r="53" spans="2:12" s="267" customFormat="1" ht="15.75">
      <c r="B53" s="267" t="s">
        <v>73</v>
      </c>
      <c r="C53" s="267" t="s">
        <v>513</v>
      </c>
      <c r="D53" s="268"/>
      <c r="E53" s="340">
        <f>E54+E55</f>
        <v>12418235</v>
      </c>
      <c r="F53" s="340">
        <f>F54+F55</f>
        <v>17769668</v>
      </c>
      <c r="G53" s="340">
        <f t="shared" si="0"/>
        <v>30187903</v>
      </c>
      <c r="H53" s="255"/>
      <c r="I53" s="255"/>
      <c r="J53" s="255"/>
      <c r="K53" s="289"/>
      <c r="L53" s="289"/>
    </row>
    <row r="54" spans="2:12" s="267" customFormat="1" ht="15.75">
      <c r="B54" s="267" t="s">
        <v>120</v>
      </c>
      <c r="C54" s="267" t="s">
        <v>514</v>
      </c>
      <c r="D54" s="268"/>
      <c r="E54" s="340">
        <v>6102564</v>
      </c>
      <c r="F54" s="340">
        <v>8990976</v>
      </c>
      <c r="G54" s="340">
        <f t="shared" si="0"/>
        <v>15093540</v>
      </c>
      <c r="H54" s="255"/>
      <c r="I54" s="255"/>
      <c r="J54" s="255"/>
      <c r="K54" s="289"/>
      <c r="L54" s="289"/>
    </row>
    <row r="55" spans="2:12" s="267" customFormat="1" ht="15.75">
      <c r="B55" s="267" t="s">
        <v>121</v>
      </c>
      <c r="C55" s="267" t="s">
        <v>515</v>
      </c>
      <c r="D55" s="268"/>
      <c r="E55" s="340">
        <v>6315671</v>
      </c>
      <c r="F55" s="340">
        <v>8778692</v>
      </c>
      <c r="G55" s="340">
        <f t="shared" si="0"/>
        <v>15094363</v>
      </c>
      <c r="H55" s="255"/>
      <c r="I55" s="255"/>
      <c r="J55" s="255"/>
      <c r="K55" s="289"/>
      <c r="L55" s="289"/>
    </row>
    <row r="56" spans="2:12" s="267" customFormat="1" ht="15.75">
      <c r="B56" s="267" t="s">
        <v>74</v>
      </c>
      <c r="C56" s="267" t="s">
        <v>516</v>
      </c>
      <c r="D56" s="268"/>
      <c r="E56" s="340">
        <f>SUM(E57:E60)</f>
        <v>87056797</v>
      </c>
      <c r="F56" s="340">
        <f>SUM(F57:F60)</f>
        <v>224261509</v>
      </c>
      <c r="G56" s="340">
        <f t="shared" si="0"/>
        <v>311318306</v>
      </c>
      <c r="H56" s="255"/>
      <c r="I56" s="255"/>
      <c r="J56" s="255"/>
      <c r="K56" s="289"/>
      <c r="L56" s="289"/>
    </row>
    <row r="57" spans="2:12" s="267" customFormat="1" ht="15.75">
      <c r="B57" s="267" t="s">
        <v>122</v>
      </c>
      <c r="C57" s="267" t="s">
        <v>517</v>
      </c>
      <c r="D57" s="268"/>
      <c r="E57" s="340">
        <v>33154806</v>
      </c>
      <c r="F57" s="340">
        <v>78271569</v>
      </c>
      <c r="G57" s="340">
        <f t="shared" si="0"/>
        <v>111426375</v>
      </c>
      <c r="H57" s="255"/>
      <c r="I57" s="255"/>
      <c r="J57" s="255"/>
      <c r="K57" s="289"/>
      <c r="L57" s="289"/>
    </row>
    <row r="58" spans="2:12" s="267" customFormat="1" ht="15.75">
      <c r="B58" s="267" t="s">
        <v>123</v>
      </c>
      <c r="C58" s="267" t="s">
        <v>518</v>
      </c>
      <c r="D58" s="268"/>
      <c r="E58" s="340">
        <v>50563691</v>
      </c>
      <c r="F58" s="340">
        <v>56498116</v>
      </c>
      <c r="G58" s="340">
        <f t="shared" si="0"/>
        <v>107061807</v>
      </c>
      <c r="H58" s="255"/>
      <c r="I58" s="255"/>
      <c r="J58" s="255"/>
      <c r="K58" s="289"/>
      <c r="L58" s="289"/>
    </row>
    <row r="59" spans="2:12" s="267" customFormat="1" ht="15.75">
      <c r="B59" s="267" t="s">
        <v>124</v>
      </c>
      <c r="C59" s="267" t="s">
        <v>519</v>
      </c>
      <c r="D59" s="268"/>
      <c r="E59" s="340">
        <v>1669150</v>
      </c>
      <c r="F59" s="340">
        <v>44745912</v>
      </c>
      <c r="G59" s="340">
        <f t="shared" si="0"/>
        <v>46415062</v>
      </c>
      <c r="H59" s="255"/>
      <c r="I59" s="255"/>
      <c r="J59" s="255"/>
      <c r="K59" s="289"/>
      <c r="L59" s="289"/>
    </row>
    <row r="60" spans="2:12" s="267" customFormat="1" ht="15.75">
      <c r="B60" s="267" t="s">
        <v>125</v>
      </c>
      <c r="C60" s="267" t="s">
        <v>520</v>
      </c>
      <c r="D60" s="268"/>
      <c r="E60" s="340">
        <v>1669150</v>
      </c>
      <c r="F60" s="340">
        <v>44745912</v>
      </c>
      <c r="G60" s="340">
        <f t="shared" si="0"/>
        <v>46415062</v>
      </c>
      <c r="H60" s="255"/>
      <c r="I60" s="255"/>
      <c r="J60" s="255"/>
      <c r="K60" s="289"/>
      <c r="L60" s="289"/>
    </row>
    <row r="61" spans="2:12" s="267" customFormat="1" ht="15.75">
      <c r="B61" s="267" t="s">
        <v>126</v>
      </c>
      <c r="C61" s="267" t="s">
        <v>521</v>
      </c>
      <c r="D61" s="268"/>
      <c r="E61" s="340">
        <f>SUM(E62:E67)</f>
        <v>16975529</v>
      </c>
      <c r="F61" s="340">
        <f>SUM(F62:F67)</f>
        <v>83630054</v>
      </c>
      <c r="G61" s="340">
        <f t="shared" si="0"/>
        <v>100605583</v>
      </c>
      <c r="H61" s="255"/>
      <c r="I61" s="255"/>
      <c r="J61" s="255"/>
      <c r="K61" s="289"/>
      <c r="L61" s="289"/>
    </row>
    <row r="62" spans="2:12" s="267" customFormat="1" ht="15.75">
      <c r="B62" s="267" t="s">
        <v>127</v>
      </c>
      <c r="C62" s="267" t="s">
        <v>522</v>
      </c>
      <c r="D62" s="268"/>
      <c r="E62" s="340">
        <v>7745085</v>
      </c>
      <c r="F62" s="340">
        <v>11982227</v>
      </c>
      <c r="G62" s="340">
        <f t="shared" si="0"/>
        <v>19727312</v>
      </c>
      <c r="H62" s="255"/>
      <c r="I62" s="255"/>
      <c r="J62" s="255"/>
      <c r="K62" s="289"/>
      <c r="L62" s="289"/>
    </row>
    <row r="63" spans="2:12" s="267" customFormat="1" ht="15.75">
      <c r="B63" s="267" t="s">
        <v>128</v>
      </c>
      <c r="C63" s="267" t="s">
        <v>523</v>
      </c>
      <c r="D63" s="268"/>
      <c r="E63" s="340">
        <v>9230444</v>
      </c>
      <c r="F63" s="340">
        <v>10813503</v>
      </c>
      <c r="G63" s="340">
        <f t="shared" si="0"/>
        <v>20043947</v>
      </c>
      <c r="H63" s="255"/>
      <c r="I63" s="255"/>
      <c r="J63" s="255"/>
      <c r="K63" s="289"/>
      <c r="L63" s="289"/>
    </row>
    <row r="64" spans="2:12" s="267" customFormat="1" ht="15.75">
      <c r="B64" s="267" t="s">
        <v>129</v>
      </c>
      <c r="C64" s="267" t="s">
        <v>524</v>
      </c>
      <c r="D64" s="268"/>
      <c r="E64" s="340">
        <v>0</v>
      </c>
      <c r="F64" s="340">
        <v>30417162</v>
      </c>
      <c r="G64" s="340">
        <f t="shared" si="0"/>
        <v>30417162</v>
      </c>
      <c r="H64" s="255"/>
      <c r="I64" s="255"/>
      <c r="J64" s="255"/>
      <c r="K64" s="289"/>
      <c r="L64" s="289"/>
    </row>
    <row r="65" spans="2:12" s="267" customFormat="1" ht="15.75">
      <c r="B65" s="267" t="s">
        <v>130</v>
      </c>
      <c r="C65" s="267" t="s">
        <v>525</v>
      </c>
      <c r="D65" s="268"/>
      <c r="E65" s="340">
        <v>0</v>
      </c>
      <c r="F65" s="340">
        <v>30417162</v>
      </c>
      <c r="G65" s="340">
        <f t="shared" si="0"/>
        <v>30417162</v>
      </c>
      <c r="H65" s="255"/>
      <c r="I65" s="255"/>
      <c r="J65" s="255"/>
      <c r="K65" s="289"/>
      <c r="L65" s="289"/>
    </row>
    <row r="66" spans="2:12" s="267" customFormat="1" ht="15.75">
      <c r="B66" s="267" t="s">
        <v>131</v>
      </c>
      <c r="C66" s="267" t="s">
        <v>526</v>
      </c>
      <c r="D66" s="268"/>
      <c r="E66" s="340">
        <v>0</v>
      </c>
      <c r="F66" s="340">
        <v>0</v>
      </c>
      <c r="G66" s="340">
        <f t="shared" si="0"/>
        <v>0</v>
      </c>
      <c r="H66" s="255"/>
      <c r="I66" s="255"/>
      <c r="J66" s="255"/>
      <c r="K66" s="289"/>
      <c r="L66" s="289"/>
    </row>
    <row r="67" spans="2:12" s="267" customFormat="1" ht="15.75">
      <c r="B67" s="267" t="s">
        <v>132</v>
      </c>
      <c r="C67" s="267" t="s">
        <v>527</v>
      </c>
      <c r="D67" s="268"/>
      <c r="E67" s="340">
        <v>0</v>
      </c>
      <c r="F67" s="340">
        <v>0</v>
      </c>
      <c r="G67" s="340">
        <f t="shared" si="0"/>
        <v>0</v>
      </c>
      <c r="H67" s="255"/>
      <c r="I67" s="255"/>
      <c r="J67" s="255"/>
      <c r="K67" s="289"/>
      <c r="L67" s="289"/>
    </row>
    <row r="68" spans="2:12" s="267" customFormat="1" ht="15.75">
      <c r="B68" s="267" t="s">
        <v>133</v>
      </c>
      <c r="C68" s="267" t="s">
        <v>528</v>
      </c>
      <c r="D68" s="268"/>
      <c r="E68" s="340">
        <f>SUM(E69:E70)</f>
        <v>0</v>
      </c>
      <c r="F68" s="340">
        <f>SUM(F69:F70)</f>
        <v>0</v>
      </c>
      <c r="G68" s="340">
        <f t="shared" si="0"/>
        <v>0</v>
      </c>
      <c r="H68" s="255"/>
      <c r="I68" s="255"/>
      <c r="J68" s="255"/>
      <c r="K68" s="289"/>
      <c r="L68" s="289"/>
    </row>
    <row r="69" spans="2:12" s="267" customFormat="1" ht="15.75">
      <c r="B69" s="267" t="s">
        <v>134</v>
      </c>
      <c r="C69" s="267" t="s">
        <v>529</v>
      </c>
      <c r="D69" s="268"/>
      <c r="E69" s="340">
        <v>0</v>
      </c>
      <c r="F69" s="340">
        <v>0</v>
      </c>
      <c r="G69" s="340">
        <f t="shared" si="0"/>
        <v>0</v>
      </c>
      <c r="H69" s="255"/>
      <c r="I69" s="255"/>
      <c r="J69" s="255"/>
      <c r="K69" s="289"/>
      <c r="L69" s="289"/>
    </row>
    <row r="70" spans="2:12" s="267" customFormat="1" ht="15.75">
      <c r="B70" s="267" t="s">
        <v>135</v>
      </c>
      <c r="C70" s="267" t="s">
        <v>530</v>
      </c>
      <c r="D70" s="268"/>
      <c r="E70" s="340">
        <v>0</v>
      </c>
      <c r="F70" s="340">
        <v>0</v>
      </c>
      <c r="G70" s="340">
        <f t="shared" si="0"/>
        <v>0</v>
      </c>
      <c r="H70" s="255"/>
      <c r="I70" s="255"/>
      <c r="J70" s="255"/>
      <c r="K70" s="289"/>
      <c r="L70" s="289"/>
    </row>
    <row r="71" spans="2:12" s="267" customFormat="1" ht="15.75">
      <c r="B71" s="267" t="s">
        <v>136</v>
      </c>
      <c r="C71" s="267" t="s">
        <v>531</v>
      </c>
      <c r="D71" s="268"/>
      <c r="E71" s="340">
        <f>E72+E73</f>
        <v>0</v>
      </c>
      <c r="F71" s="340">
        <f>F72+F73</f>
        <v>0</v>
      </c>
      <c r="G71" s="340">
        <f t="shared" si="0"/>
        <v>0</v>
      </c>
      <c r="H71" s="255"/>
      <c r="I71" s="255"/>
      <c r="J71" s="255"/>
      <c r="K71" s="289"/>
      <c r="L71" s="289"/>
    </row>
    <row r="72" spans="2:12" s="267" customFormat="1" ht="15.75">
      <c r="B72" s="267" t="s">
        <v>137</v>
      </c>
      <c r="C72" s="267" t="s">
        <v>532</v>
      </c>
      <c r="D72" s="268"/>
      <c r="E72" s="340">
        <v>0</v>
      </c>
      <c r="F72" s="340">
        <v>0</v>
      </c>
      <c r="G72" s="340">
        <f t="shared" si="0"/>
        <v>0</v>
      </c>
      <c r="H72" s="255"/>
      <c r="I72" s="255"/>
      <c r="J72" s="255"/>
      <c r="K72" s="289"/>
      <c r="L72" s="289"/>
    </row>
    <row r="73" spans="2:12" s="267" customFormat="1" ht="15.75">
      <c r="B73" s="267" t="s">
        <v>138</v>
      </c>
      <c r="C73" s="267" t="s">
        <v>533</v>
      </c>
      <c r="D73" s="268"/>
      <c r="E73" s="340">
        <v>0</v>
      </c>
      <c r="F73" s="340">
        <v>0</v>
      </c>
      <c r="G73" s="340">
        <f t="shared" si="0"/>
        <v>0</v>
      </c>
      <c r="H73" s="255"/>
      <c r="I73" s="255"/>
      <c r="J73" s="255"/>
      <c r="K73" s="289"/>
      <c r="L73" s="289"/>
    </row>
    <row r="74" spans="2:12" s="267" customFormat="1" ht="15.75">
      <c r="B74" s="267" t="s">
        <v>139</v>
      </c>
      <c r="C74" s="267" t="s">
        <v>347</v>
      </c>
      <c r="D74" s="268"/>
      <c r="E74" s="340">
        <v>87376</v>
      </c>
      <c r="F74" s="340">
        <v>14761680</v>
      </c>
      <c r="G74" s="340">
        <f aca="true" t="shared" si="1" ref="G74:G93">E74+F74</f>
        <v>14849056</v>
      </c>
      <c r="H74" s="255"/>
      <c r="I74" s="255"/>
      <c r="J74" s="255"/>
      <c r="K74" s="289"/>
      <c r="L74" s="289"/>
    </row>
    <row r="75" spans="1:12" s="274" customFormat="1" ht="16.5">
      <c r="A75" s="287"/>
      <c r="B75" s="287" t="s">
        <v>534</v>
      </c>
      <c r="C75" s="287"/>
      <c r="D75" s="275"/>
      <c r="E75" s="339">
        <f>E76+E85+E93</f>
        <v>718235764</v>
      </c>
      <c r="F75" s="339">
        <f>F76+F85+F93</f>
        <v>214798318</v>
      </c>
      <c r="G75" s="339">
        <f t="shared" si="1"/>
        <v>933034082</v>
      </c>
      <c r="H75" s="255"/>
      <c r="I75" s="255"/>
      <c r="J75" s="255"/>
      <c r="K75" s="289"/>
      <c r="L75" s="289"/>
    </row>
    <row r="76" spans="1:12" s="274" customFormat="1" ht="16.5">
      <c r="A76" s="287"/>
      <c r="B76" s="287" t="s">
        <v>13</v>
      </c>
      <c r="C76" s="287" t="s">
        <v>535</v>
      </c>
      <c r="D76" s="275"/>
      <c r="E76" s="339">
        <f>SUM(E77:E84)</f>
        <v>35981534</v>
      </c>
      <c r="F76" s="339">
        <f>SUM(F77:F84)</f>
        <v>12557967</v>
      </c>
      <c r="G76" s="339">
        <f t="shared" si="1"/>
        <v>48539501</v>
      </c>
      <c r="H76" s="255"/>
      <c r="I76" s="255"/>
      <c r="J76" s="255"/>
      <c r="K76" s="289"/>
      <c r="L76" s="289"/>
    </row>
    <row r="77" spans="2:12" s="267" customFormat="1" ht="15.75">
      <c r="B77" s="343" t="s">
        <v>14</v>
      </c>
      <c r="C77" s="267" t="s">
        <v>536</v>
      </c>
      <c r="D77" s="268"/>
      <c r="E77" s="340">
        <v>4329384</v>
      </c>
      <c r="F77" s="340">
        <v>0</v>
      </c>
      <c r="G77" s="340">
        <f t="shared" si="1"/>
        <v>4329384</v>
      </c>
      <c r="H77" s="255"/>
      <c r="I77" s="255"/>
      <c r="J77" s="255"/>
      <c r="K77" s="289"/>
      <c r="L77" s="289"/>
    </row>
    <row r="78" spans="2:12" s="267" customFormat="1" ht="15.75">
      <c r="B78" s="343" t="s">
        <v>15</v>
      </c>
      <c r="C78" s="267" t="s">
        <v>537</v>
      </c>
      <c r="D78" s="268"/>
      <c r="E78" s="340">
        <v>3957316</v>
      </c>
      <c r="F78" s="340">
        <v>1062605</v>
      </c>
      <c r="G78" s="340">
        <f t="shared" si="1"/>
        <v>5019921</v>
      </c>
      <c r="H78" s="255"/>
      <c r="I78" s="255"/>
      <c r="J78" s="255"/>
      <c r="K78" s="289"/>
      <c r="L78" s="289"/>
    </row>
    <row r="79" spans="2:12" s="267" customFormat="1" ht="15.75">
      <c r="B79" s="343" t="s">
        <v>59</v>
      </c>
      <c r="C79" s="267" t="s">
        <v>538</v>
      </c>
      <c r="D79" s="268"/>
      <c r="E79" s="340">
        <v>21906910</v>
      </c>
      <c r="F79" s="340">
        <v>1675367</v>
      </c>
      <c r="G79" s="340">
        <f t="shared" si="1"/>
        <v>23582277</v>
      </c>
      <c r="H79" s="255"/>
      <c r="I79" s="255"/>
      <c r="J79" s="255"/>
      <c r="K79" s="289"/>
      <c r="L79" s="289"/>
    </row>
    <row r="80" spans="2:12" s="267" customFormat="1" ht="15.75">
      <c r="B80" s="343" t="s">
        <v>174</v>
      </c>
      <c r="C80" s="267" t="s">
        <v>539</v>
      </c>
      <c r="D80" s="268"/>
      <c r="E80" s="340">
        <v>5293887</v>
      </c>
      <c r="F80" s="340">
        <v>2661455</v>
      </c>
      <c r="G80" s="340">
        <f t="shared" si="1"/>
        <v>7955342</v>
      </c>
      <c r="H80" s="255"/>
      <c r="I80" s="255"/>
      <c r="J80" s="255"/>
      <c r="K80" s="289"/>
      <c r="L80" s="289"/>
    </row>
    <row r="81" spans="2:12" s="267" customFormat="1" ht="15.75">
      <c r="B81" s="343" t="s">
        <v>175</v>
      </c>
      <c r="C81" s="267" t="s">
        <v>540</v>
      </c>
      <c r="D81" s="268"/>
      <c r="E81" s="340">
        <v>0</v>
      </c>
      <c r="F81" s="340">
        <v>0</v>
      </c>
      <c r="G81" s="340">
        <f t="shared" si="1"/>
        <v>0</v>
      </c>
      <c r="H81" s="255"/>
      <c r="I81" s="255"/>
      <c r="J81" s="255"/>
      <c r="K81" s="289"/>
      <c r="L81" s="289"/>
    </row>
    <row r="82" spans="2:12" s="267" customFormat="1" ht="15.75">
      <c r="B82" s="343" t="s">
        <v>176</v>
      </c>
      <c r="C82" s="267" t="s">
        <v>541</v>
      </c>
      <c r="D82" s="268"/>
      <c r="E82" s="340">
        <v>0</v>
      </c>
      <c r="F82" s="340">
        <v>0</v>
      </c>
      <c r="G82" s="340">
        <f t="shared" si="1"/>
        <v>0</v>
      </c>
      <c r="H82" s="255"/>
      <c r="I82" s="255"/>
      <c r="J82" s="255"/>
      <c r="K82" s="289"/>
      <c r="L82" s="289"/>
    </row>
    <row r="83" spans="2:12" s="267" customFormat="1" ht="15.75">
      <c r="B83" s="343" t="s">
        <v>177</v>
      </c>
      <c r="C83" s="267" t="s">
        <v>542</v>
      </c>
      <c r="D83" s="268"/>
      <c r="E83" s="340">
        <v>494037</v>
      </c>
      <c r="F83" s="340">
        <v>7158540</v>
      </c>
      <c r="G83" s="340">
        <f t="shared" si="1"/>
        <v>7652577</v>
      </c>
      <c r="H83" s="255"/>
      <c r="I83" s="255"/>
      <c r="J83" s="255"/>
      <c r="K83" s="289"/>
      <c r="L83" s="289"/>
    </row>
    <row r="84" spans="2:12" s="267" customFormat="1" ht="15.75">
      <c r="B84" s="343" t="s">
        <v>178</v>
      </c>
      <c r="C84" s="267" t="s">
        <v>543</v>
      </c>
      <c r="D84" s="268"/>
      <c r="E84" s="340">
        <v>0</v>
      </c>
      <c r="F84" s="340">
        <v>0</v>
      </c>
      <c r="G84" s="340">
        <f t="shared" si="1"/>
        <v>0</v>
      </c>
      <c r="H84" s="255"/>
      <c r="I84" s="255"/>
      <c r="J84" s="255"/>
      <c r="K84" s="289"/>
      <c r="L84" s="289"/>
    </row>
    <row r="85" spans="1:12" s="274" customFormat="1" ht="16.5">
      <c r="A85" s="287"/>
      <c r="B85" s="287" t="s">
        <v>16</v>
      </c>
      <c r="C85" s="287" t="s">
        <v>544</v>
      </c>
      <c r="D85" s="275"/>
      <c r="E85" s="339">
        <f>SUM(E86:E92)</f>
        <v>153358820</v>
      </c>
      <c r="F85" s="339">
        <f>SUM(F86:F92)</f>
        <v>67210869</v>
      </c>
      <c r="G85" s="339">
        <f t="shared" si="1"/>
        <v>220569689</v>
      </c>
      <c r="H85" s="255"/>
      <c r="I85" s="255"/>
      <c r="J85" s="255"/>
      <c r="K85" s="289"/>
      <c r="L85" s="289"/>
    </row>
    <row r="86" spans="2:12" s="267" customFormat="1" ht="15.75">
      <c r="B86" s="344" t="s">
        <v>17</v>
      </c>
      <c r="C86" s="267" t="s">
        <v>545</v>
      </c>
      <c r="D86" s="268"/>
      <c r="E86" s="340">
        <v>1533214</v>
      </c>
      <c r="F86" s="340">
        <v>570101</v>
      </c>
      <c r="G86" s="340">
        <f t="shared" si="1"/>
        <v>2103315</v>
      </c>
      <c r="H86" s="255"/>
      <c r="I86" s="255"/>
      <c r="J86" s="255"/>
      <c r="K86" s="289"/>
      <c r="L86" s="289"/>
    </row>
    <row r="87" spans="2:12" s="267" customFormat="1" ht="15.75">
      <c r="B87" s="344" t="s">
        <v>18</v>
      </c>
      <c r="C87" s="267" t="s">
        <v>546</v>
      </c>
      <c r="D87" s="268"/>
      <c r="E87" s="340">
        <v>1061747</v>
      </c>
      <c r="F87" s="340">
        <v>555781</v>
      </c>
      <c r="G87" s="340">
        <f t="shared" si="1"/>
        <v>1617528</v>
      </c>
      <c r="H87" s="255"/>
      <c r="I87" s="255"/>
      <c r="J87" s="255"/>
      <c r="K87" s="289"/>
      <c r="L87" s="289"/>
    </row>
    <row r="88" spans="2:12" s="267" customFormat="1" ht="15.75">
      <c r="B88" s="344" t="s">
        <v>82</v>
      </c>
      <c r="C88" s="267" t="s">
        <v>547</v>
      </c>
      <c r="D88" s="268"/>
      <c r="E88" s="340">
        <v>0</v>
      </c>
      <c r="F88" s="340">
        <v>25310</v>
      </c>
      <c r="G88" s="340">
        <f t="shared" si="1"/>
        <v>25310</v>
      </c>
      <c r="H88" s="255"/>
      <c r="I88" s="255"/>
      <c r="J88" s="255"/>
      <c r="K88" s="289"/>
      <c r="L88" s="289"/>
    </row>
    <row r="89" spans="2:12" s="267" customFormat="1" ht="15.75">
      <c r="B89" s="344" t="s">
        <v>169</v>
      </c>
      <c r="C89" s="267" t="s">
        <v>548</v>
      </c>
      <c r="D89" s="268"/>
      <c r="E89" s="340">
        <v>0</v>
      </c>
      <c r="F89" s="340">
        <v>0</v>
      </c>
      <c r="G89" s="340">
        <f t="shared" si="1"/>
        <v>0</v>
      </c>
      <c r="H89" s="255"/>
      <c r="I89" s="255"/>
      <c r="J89" s="255"/>
      <c r="K89" s="289"/>
      <c r="L89" s="289"/>
    </row>
    <row r="90" spans="2:12" s="267" customFormat="1" ht="15.75">
      <c r="B90" s="344" t="s">
        <v>170</v>
      </c>
      <c r="C90" s="267" t="s">
        <v>549</v>
      </c>
      <c r="D90" s="268"/>
      <c r="E90" s="340">
        <v>113868168</v>
      </c>
      <c r="F90" s="340">
        <v>49223837</v>
      </c>
      <c r="G90" s="340">
        <f t="shared" si="1"/>
        <v>163092005</v>
      </c>
      <c r="H90" s="255"/>
      <c r="I90" s="255"/>
      <c r="J90" s="255"/>
      <c r="K90" s="289"/>
      <c r="L90" s="289"/>
    </row>
    <row r="91" spans="2:12" s="267" customFormat="1" ht="15.75">
      <c r="B91" s="344" t="s">
        <v>171</v>
      </c>
      <c r="C91" s="267" t="s">
        <v>550</v>
      </c>
      <c r="D91" s="268"/>
      <c r="E91" s="340">
        <v>36895691</v>
      </c>
      <c r="F91" s="340">
        <v>16835840</v>
      </c>
      <c r="G91" s="340">
        <f t="shared" si="1"/>
        <v>53731531</v>
      </c>
      <c r="H91" s="255"/>
      <c r="I91" s="255"/>
      <c r="J91" s="255"/>
      <c r="K91" s="289"/>
      <c r="L91" s="289"/>
    </row>
    <row r="92" spans="2:12" s="267" customFormat="1" ht="15.75">
      <c r="B92" s="344" t="s">
        <v>172</v>
      </c>
      <c r="C92" s="267" t="s">
        <v>551</v>
      </c>
      <c r="D92" s="268"/>
      <c r="E92" s="340">
        <v>0</v>
      </c>
      <c r="F92" s="340">
        <v>0</v>
      </c>
      <c r="G92" s="340">
        <f t="shared" si="1"/>
        <v>0</v>
      </c>
      <c r="H92" s="255"/>
      <c r="I92" s="255"/>
      <c r="J92" s="255"/>
      <c r="K92" s="289"/>
      <c r="L92" s="289"/>
    </row>
    <row r="93" spans="2:12" s="274" customFormat="1" ht="16.5">
      <c r="B93" s="287" t="s">
        <v>19</v>
      </c>
      <c r="C93" s="287" t="s">
        <v>552</v>
      </c>
      <c r="D93" s="275"/>
      <c r="E93" s="339">
        <v>528895410</v>
      </c>
      <c r="F93" s="339">
        <v>135029482</v>
      </c>
      <c r="G93" s="339">
        <f t="shared" si="1"/>
        <v>663924892</v>
      </c>
      <c r="H93" s="255"/>
      <c r="I93" s="255"/>
      <c r="J93" s="255"/>
      <c r="K93" s="289"/>
      <c r="L93" s="289"/>
    </row>
    <row r="94" spans="4:12" s="345" customFormat="1" ht="15.75">
      <c r="D94" s="346"/>
      <c r="E94" s="347"/>
      <c r="F94" s="347"/>
      <c r="G94" s="347"/>
      <c r="H94" s="255"/>
      <c r="I94" s="255"/>
      <c r="J94" s="255"/>
      <c r="K94" s="289"/>
      <c r="L94" s="289"/>
    </row>
    <row r="95" spans="2:12" s="274" customFormat="1" ht="16.5">
      <c r="B95" s="304"/>
      <c r="C95" s="348" t="s">
        <v>553</v>
      </c>
      <c r="D95" s="306"/>
      <c r="E95" s="349">
        <f>E75+E9</f>
        <v>898448395</v>
      </c>
      <c r="F95" s="349">
        <f>F75+F9</f>
        <v>633013419</v>
      </c>
      <c r="G95" s="349">
        <f>G75+G9</f>
        <v>1531461814</v>
      </c>
      <c r="H95" s="255"/>
      <c r="I95" s="255"/>
      <c r="J95" s="255"/>
      <c r="K95" s="289"/>
      <c r="L95" s="289"/>
    </row>
    <row r="96" spans="1:12" ht="15.75">
      <c r="A96" s="237"/>
      <c r="B96" s="237"/>
      <c r="C96" s="329"/>
      <c r="D96" s="330"/>
      <c r="J96" s="289"/>
      <c r="K96" s="289"/>
      <c r="L96" s="289"/>
    </row>
    <row r="97" spans="1:7" ht="33.75" customHeight="1">
      <c r="A97" s="237"/>
      <c r="B97" s="431" t="s">
        <v>353</v>
      </c>
      <c r="C97" s="431"/>
      <c r="D97" s="431"/>
      <c r="E97" s="431"/>
      <c r="F97" s="431"/>
      <c r="G97" s="431"/>
    </row>
    <row r="98" spans="1:4" ht="12.75">
      <c r="A98" s="237"/>
      <c r="B98" s="237"/>
      <c r="C98" s="329"/>
      <c r="D98" s="330"/>
    </row>
    <row r="99" spans="1:4" ht="12.75">
      <c r="A99" s="237"/>
      <c r="B99" s="237"/>
      <c r="C99" s="329"/>
      <c r="D99" s="330"/>
    </row>
    <row r="100" spans="1:8" s="274" customFormat="1" ht="15.75">
      <c r="A100" s="430" t="s">
        <v>354</v>
      </c>
      <c r="B100" s="430"/>
      <c r="C100" s="430"/>
      <c r="D100" s="430"/>
      <c r="E100" s="430"/>
      <c r="F100" s="430"/>
      <c r="G100" s="430"/>
      <c r="H100" s="430"/>
    </row>
    <row r="101" spans="1:4" ht="12.75">
      <c r="A101" s="237"/>
      <c r="B101" s="237"/>
      <c r="C101" s="329"/>
      <c r="D101" s="330"/>
    </row>
    <row r="102" spans="1:4" ht="12.75">
      <c r="A102" s="237"/>
      <c r="B102" s="237"/>
      <c r="C102" s="329"/>
      <c r="D102" s="330"/>
    </row>
    <row r="103" spans="1:7" ht="12.75">
      <c r="A103" s="237"/>
      <c r="B103" s="331"/>
      <c r="C103" s="332"/>
      <c r="D103" s="333"/>
      <c r="E103" s="236"/>
      <c r="F103" s="236"/>
      <c r="G103" s="236"/>
    </row>
    <row r="104" spans="1:4" ht="12.75">
      <c r="A104" s="237"/>
      <c r="B104" s="237"/>
      <c r="C104" s="329"/>
      <c r="D104" s="330"/>
    </row>
    <row r="105" spans="1:4" ht="12.75">
      <c r="A105" s="237"/>
      <c r="B105" s="237"/>
      <c r="C105" s="329"/>
      <c r="D105" s="330"/>
    </row>
  </sheetData>
  <sheetProtection/>
  <mergeCells count="2">
    <mergeCell ref="A100:H100"/>
    <mergeCell ref="B97:G97"/>
  </mergeCells>
  <printOptions horizontalCentered="1"/>
  <pageMargins left="0.4330708661417323" right="0.2362204724409449" top="0.6692913385826772" bottom="0.5905511811023623" header="0.5118110236220472" footer="0.5905511811023623"/>
  <pageSetup fitToHeight="1" fitToWidth="1" horizontalDpi="600" verticalDpi="600" orientation="portrait" paperSize="9" scale="47" r:id="rId1"/>
  <headerFooter alignWithMargins="0">
    <oddFooter xml:space="preserve">&amp;C&amp;"DINPro-Medium,Regular"&amp;14 8&amp;R&amp;"DINPro-Light,Italic"&amp;14                    &amp;"Arial,Normal"&amp;10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N133"/>
  <sheetViews>
    <sheetView view="pageBreakPreview" zoomScale="75" zoomScaleSheetLayoutView="75" zoomScalePageLayoutView="0" workbookViewId="0" topLeftCell="A1">
      <pane xSplit="3" ySplit="7" topLeftCell="D8" activePane="bottomRight" state="frozen"/>
      <selection pane="topLeft" activeCell="E62" sqref="E62"/>
      <selection pane="topRight" activeCell="E62" sqref="E62"/>
      <selection pane="bottomLeft" activeCell="E62" sqref="E62"/>
      <selection pane="bottomRight" activeCell="D8" sqref="D8"/>
    </sheetView>
  </sheetViews>
  <sheetFormatPr defaultColWidth="9.140625" defaultRowHeight="12.75"/>
  <cols>
    <col min="1" max="1" width="2.421875" style="9" customWidth="1"/>
    <col min="2" max="2" width="8.421875" style="9" customWidth="1"/>
    <col min="3" max="3" width="81.8515625" style="9" customWidth="1"/>
    <col min="4" max="4" width="18.7109375" style="162" customWidth="1"/>
    <col min="5" max="5" width="22.57421875" style="9" customWidth="1"/>
    <col min="6" max="6" width="22.421875" style="9" bestFit="1" customWidth="1"/>
    <col min="7" max="7" width="34.140625" style="415" customWidth="1"/>
    <col min="8" max="8" width="15.57421875" style="9" bestFit="1" customWidth="1"/>
    <col min="9" max="9" width="15.57421875" style="9" customWidth="1"/>
    <col min="10" max="10" width="13.7109375" style="9" bestFit="1" customWidth="1"/>
    <col min="11" max="12" width="15.57421875" style="9" bestFit="1" customWidth="1"/>
    <col min="13" max="13" width="12.28125" style="9" bestFit="1" customWidth="1"/>
    <col min="14" max="16384" width="9.140625" style="9" customWidth="1"/>
  </cols>
  <sheetData>
    <row r="1" spans="1:7" s="1" customFormat="1" ht="17.25" customHeight="1">
      <c r="A1" s="2"/>
      <c r="B1" s="2"/>
      <c r="C1" s="2"/>
      <c r="D1" s="40"/>
      <c r="E1" s="2"/>
      <c r="G1" s="413"/>
    </row>
    <row r="2" spans="1:7" s="153" customFormat="1" ht="17.25" customHeight="1">
      <c r="A2" s="38"/>
      <c r="B2" s="76" t="s">
        <v>0</v>
      </c>
      <c r="C2" s="108"/>
      <c r="D2" s="109"/>
      <c r="E2" s="108"/>
      <c r="G2" s="412"/>
    </row>
    <row r="3" spans="1:7" s="153" customFormat="1" ht="17.25" customHeight="1">
      <c r="A3" s="38"/>
      <c r="B3" s="79" t="s">
        <v>769</v>
      </c>
      <c r="C3" s="38"/>
      <c r="D3" s="110"/>
      <c r="E3" s="38"/>
      <c r="G3" s="412"/>
    </row>
    <row r="4" spans="1:7" s="153" customFormat="1" ht="17.25" customHeight="1">
      <c r="A4" s="38"/>
      <c r="B4" s="81" t="s">
        <v>291</v>
      </c>
      <c r="C4" s="38"/>
      <c r="D4" s="110"/>
      <c r="E4" s="38"/>
      <c r="G4" s="412"/>
    </row>
    <row r="5" spans="1:7" s="156" customFormat="1" ht="18" customHeight="1">
      <c r="A5" s="145"/>
      <c r="B5" s="145"/>
      <c r="C5" s="145"/>
      <c r="D5" s="154"/>
      <c r="E5" s="155"/>
      <c r="G5" s="409"/>
    </row>
    <row r="6" spans="1:7" s="157" customFormat="1" ht="16.5">
      <c r="A6" s="26"/>
      <c r="B6" s="143"/>
      <c r="C6" s="143" t="s">
        <v>555</v>
      </c>
      <c r="D6" s="80" t="s">
        <v>293</v>
      </c>
      <c r="E6" s="172" t="s">
        <v>292</v>
      </c>
      <c r="F6" s="428" t="s">
        <v>292</v>
      </c>
      <c r="G6" s="411"/>
    </row>
    <row r="7" spans="1:12" s="157" customFormat="1" ht="16.5">
      <c r="A7" s="26"/>
      <c r="B7" s="89"/>
      <c r="C7" s="89"/>
      <c r="D7" s="91" t="s">
        <v>294</v>
      </c>
      <c r="E7" s="174" t="s">
        <v>770</v>
      </c>
      <c r="F7" s="429" t="s">
        <v>772</v>
      </c>
      <c r="G7" s="411"/>
      <c r="H7" s="263"/>
      <c r="I7" s="263"/>
      <c r="K7" s="263"/>
      <c r="L7" s="263"/>
    </row>
    <row r="8" spans="1:13" s="158" customFormat="1" ht="16.5">
      <c r="A8" s="93"/>
      <c r="B8" s="93" t="s">
        <v>1</v>
      </c>
      <c r="C8" s="93" t="s">
        <v>556</v>
      </c>
      <c r="D8" s="321" t="s">
        <v>276</v>
      </c>
      <c r="E8" s="168">
        <f>SUM(E9:E13,E17:E18)</f>
        <v>14337988</v>
      </c>
      <c r="F8" s="168">
        <f>SUM(F9:F13,F17:F18)</f>
        <v>7580341</v>
      </c>
      <c r="G8" s="410">
        <v>14337988</v>
      </c>
      <c r="H8" s="168">
        <v>7580341</v>
      </c>
      <c r="I8" s="168">
        <f>+E8-G8</f>
        <v>0</v>
      </c>
      <c r="J8" s="243">
        <f>+F8-H8</f>
        <v>0</v>
      </c>
      <c r="K8" s="168"/>
      <c r="L8" s="168"/>
      <c r="M8" s="168"/>
    </row>
    <row r="9" spans="1:13" s="35" customFormat="1" ht="16.5">
      <c r="A9" s="23"/>
      <c r="B9" s="28" t="s">
        <v>2</v>
      </c>
      <c r="C9" s="23" t="s">
        <v>557</v>
      </c>
      <c r="D9" s="321" t="s">
        <v>277</v>
      </c>
      <c r="E9" s="169">
        <v>11505916</v>
      </c>
      <c r="F9" s="169">
        <v>6016003</v>
      </c>
      <c r="G9" s="410">
        <v>11505916</v>
      </c>
      <c r="H9" s="169">
        <v>6016003</v>
      </c>
      <c r="I9" s="168">
        <f aca="true" t="shared" si="0" ref="I9:I25">+E9-G9</f>
        <v>0</v>
      </c>
      <c r="J9" s="243">
        <f aca="true" t="shared" si="1" ref="J9:J25">+F9-H9</f>
        <v>0</v>
      </c>
      <c r="K9" s="169"/>
      <c r="L9" s="169"/>
      <c r="M9" s="169"/>
    </row>
    <row r="10" spans="1:13" s="35" customFormat="1" ht="16.5">
      <c r="A10" s="23"/>
      <c r="B10" s="28" t="s">
        <v>3</v>
      </c>
      <c r="C10" s="23" t="s">
        <v>558</v>
      </c>
      <c r="D10" s="99"/>
      <c r="E10" s="169">
        <v>199781</v>
      </c>
      <c r="F10" s="169">
        <v>107605</v>
      </c>
      <c r="G10" s="410">
        <v>199781</v>
      </c>
      <c r="H10" s="169">
        <v>107605</v>
      </c>
      <c r="I10" s="168">
        <f t="shared" si="0"/>
        <v>0</v>
      </c>
      <c r="J10" s="243">
        <f t="shared" si="1"/>
        <v>0</v>
      </c>
      <c r="K10" s="169"/>
      <c r="L10" s="169"/>
      <c r="M10" s="169"/>
    </row>
    <row r="11" spans="1:13" s="35" customFormat="1" ht="16.5">
      <c r="A11" s="23"/>
      <c r="B11" s="28" t="s">
        <v>4</v>
      </c>
      <c r="C11" s="23" t="s">
        <v>559</v>
      </c>
      <c r="D11" s="321" t="s">
        <v>278</v>
      </c>
      <c r="E11" s="169">
        <v>263505</v>
      </c>
      <c r="F11" s="169">
        <v>188990</v>
      </c>
      <c r="G11" s="410">
        <v>263505</v>
      </c>
      <c r="H11" s="169">
        <v>188990</v>
      </c>
      <c r="I11" s="168">
        <f t="shared" si="0"/>
        <v>0</v>
      </c>
      <c r="J11" s="243">
        <f t="shared" si="1"/>
        <v>0</v>
      </c>
      <c r="K11" s="169"/>
      <c r="L11" s="169"/>
      <c r="M11" s="169"/>
    </row>
    <row r="12" spans="1:13" s="35" customFormat="1" ht="16.5">
      <c r="A12" s="23"/>
      <c r="B12" s="28" t="s">
        <v>36</v>
      </c>
      <c r="C12" s="32" t="s">
        <v>560</v>
      </c>
      <c r="D12" s="99"/>
      <c r="E12" s="169">
        <v>103520</v>
      </c>
      <c r="F12" s="169">
        <v>62082</v>
      </c>
      <c r="G12" s="410">
        <v>103520</v>
      </c>
      <c r="H12" s="169">
        <v>62082</v>
      </c>
      <c r="I12" s="168">
        <f t="shared" si="0"/>
        <v>0</v>
      </c>
      <c r="J12" s="243">
        <f t="shared" si="1"/>
        <v>0</v>
      </c>
      <c r="K12" s="169"/>
      <c r="L12" s="169"/>
      <c r="M12" s="169"/>
    </row>
    <row r="13" spans="1:13" s="35" customFormat="1" ht="16.5">
      <c r="A13" s="23"/>
      <c r="B13" s="28" t="s">
        <v>37</v>
      </c>
      <c r="C13" s="23" t="s">
        <v>561</v>
      </c>
      <c r="D13" s="321" t="s">
        <v>279</v>
      </c>
      <c r="E13" s="169">
        <f>SUM(E14:E16)</f>
        <v>2256743</v>
      </c>
      <c r="F13" s="169">
        <f>SUM(F14:F16)</f>
        <v>1201387</v>
      </c>
      <c r="G13" s="410">
        <v>2256743</v>
      </c>
      <c r="H13" s="169">
        <v>1201387</v>
      </c>
      <c r="I13" s="168">
        <f t="shared" si="0"/>
        <v>0</v>
      </c>
      <c r="J13" s="243">
        <f t="shared" si="1"/>
        <v>0</v>
      </c>
      <c r="K13" s="169"/>
      <c r="L13" s="169"/>
      <c r="M13" s="169"/>
    </row>
    <row r="14" spans="1:13" s="35" customFormat="1" ht="16.5">
      <c r="A14" s="23"/>
      <c r="B14" s="28" t="s">
        <v>43</v>
      </c>
      <c r="C14" s="23" t="s">
        <v>318</v>
      </c>
      <c r="D14" s="99"/>
      <c r="E14" s="169">
        <v>0</v>
      </c>
      <c r="F14" s="169">
        <v>0</v>
      </c>
      <c r="G14" s="410">
        <v>0</v>
      </c>
      <c r="H14" s="169">
        <v>0</v>
      </c>
      <c r="I14" s="168">
        <f t="shared" si="0"/>
        <v>0</v>
      </c>
      <c r="J14" s="243">
        <f t="shared" si="1"/>
        <v>0</v>
      </c>
      <c r="K14" s="169"/>
      <c r="L14" s="169"/>
      <c r="M14" s="169"/>
    </row>
    <row r="15" spans="1:13" s="35" customFormat="1" ht="16.5">
      <c r="A15" s="23"/>
      <c r="B15" s="28" t="s">
        <v>44</v>
      </c>
      <c r="C15" s="23" t="s">
        <v>319</v>
      </c>
      <c r="D15" s="99"/>
      <c r="E15" s="169">
        <v>1807309</v>
      </c>
      <c r="F15" s="169">
        <v>998293</v>
      </c>
      <c r="G15" s="410">
        <v>1807309</v>
      </c>
      <c r="H15" s="169">
        <v>998293</v>
      </c>
      <c r="I15" s="168">
        <f t="shared" si="0"/>
        <v>0</v>
      </c>
      <c r="J15" s="243">
        <f t="shared" si="1"/>
        <v>0</v>
      </c>
      <c r="K15" s="169"/>
      <c r="L15" s="169"/>
      <c r="M15" s="169"/>
    </row>
    <row r="16" spans="1:13" s="35" customFormat="1" ht="16.5">
      <c r="A16" s="23"/>
      <c r="B16" s="28" t="s">
        <v>45</v>
      </c>
      <c r="C16" s="23" t="s">
        <v>317</v>
      </c>
      <c r="D16" s="99"/>
      <c r="E16" s="169">
        <v>449434</v>
      </c>
      <c r="F16" s="169">
        <v>203094</v>
      </c>
      <c r="G16" s="410">
        <v>449434</v>
      </c>
      <c r="H16" s="169">
        <v>203094</v>
      </c>
      <c r="I16" s="168">
        <f t="shared" si="0"/>
        <v>0</v>
      </c>
      <c r="J16" s="243">
        <f t="shared" si="1"/>
        <v>0</v>
      </c>
      <c r="K16" s="169"/>
      <c r="L16" s="169"/>
      <c r="M16" s="169"/>
    </row>
    <row r="17" spans="1:13" s="35" customFormat="1" ht="16.5">
      <c r="A17" s="23"/>
      <c r="B17" s="28" t="s">
        <v>38</v>
      </c>
      <c r="C17" s="23" t="s">
        <v>562</v>
      </c>
      <c r="D17" s="99"/>
      <c r="E17" s="169">
        <v>0</v>
      </c>
      <c r="F17" s="169">
        <v>0</v>
      </c>
      <c r="G17" s="410">
        <v>0</v>
      </c>
      <c r="H17" s="169">
        <v>0</v>
      </c>
      <c r="I17" s="168">
        <f t="shared" si="0"/>
        <v>0</v>
      </c>
      <c r="J17" s="243">
        <f t="shared" si="1"/>
        <v>0</v>
      </c>
      <c r="K17" s="169"/>
      <c r="L17" s="169"/>
      <c r="M17" s="169"/>
    </row>
    <row r="18" spans="1:13" s="35" customFormat="1" ht="16.5">
      <c r="A18" s="23"/>
      <c r="B18" s="28" t="s">
        <v>72</v>
      </c>
      <c r="C18" s="32" t="s">
        <v>563</v>
      </c>
      <c r="D18" s="99"/>
      <c r="E18" s="169">
        <v>8523</v>
      </c>
      <c r="F18" s="169">
        <v>4274</v>
      </c>
      <c r="G18" s="410">
        <v>8523</v>
      </c>
      <c r="H18" s="169">
        <v>4274</v>
      </c>
      <c r="I18" s="168">
        <f t="shared" si="0"/>
        <v>0</v>
      </c>
      <c r="J18" s="243">
        <f t="shared" si="1"/>
        <v>0</v>
      </c>
      <c r="K18" s="169"/>
      <c r="L18" s="169"/>
      <c r="M18" s="169"/>
    </row>
    <row r="19" spans="1:13" s="34" customFormat="1" ht="16.5">
      <c r="A19" s="93"/>
      <c r="B19" s="95" t="s">
        <v>5</v>
      </c>
      <c r="C19" s="97" t="s">
        <v>564</v>
      </c>
      <c r="D19" s="321" t="s">
        <v>280</v>
      </c>
      <c r="E19" s="168">
        <f>SUM(E20:E24)</f>
        <v>7598850</v>
      </c>
      <c r="F19" s="168">
        <f>SUM(F20:F24)</f>
        <v>3940229</v>
      </c>
      <c r="G19" s="410">
        <v>7598850</v>
      </c>
      <c r="H19" s="169">
        <v>3940229</v>
      </c>
      <c r="I19" s="168">
        <f t="shared" si="0"/>
        <v>0</v>
      </c>
      <c r="J19" s="243">
        <f t="shared" si="1"/>
        <v>0</v>
      </c>
      <c r="K19" s="168"/>
      <c r="L19" s="168"/>
      <c r="M19" s="168"/>
    </row>
    <row r="20" spans="1:13" s="35" customFormat="1" ht="16.5">
      <c r="A20" s="23"/>
      <c r="B20" s="28" t="s">
        <v>6</v>
      </c>
      <c r="C20" s="23" t="s">
        <v>565</v>
      </c>
      <c r="D20" s="321" t="s">
        <v>281</v>
      </c>
      <c r="E20" s="169">
        <v>5900313</v>
      </c>
      <c r="F20" s="169">
        <v>3014835</v>
      </c>
      <c r="G20" s="410">
        <v>5900313</v>
      </c>
      <c r="H20" s="169">
        <v>3014835</v>
      </c>
      <c r="I20" s="168">
        <f t="shared" si="0"/>
        <v>0</v>
      </c>
      <c r="J20" s="243">
        <f t="shared" si="1"/>
        <v>0</v>
      </c>
      <c r="K20" s="169"/>
      <c r="L20" s="169"/>
      <c r="M20" s="169"/>
    </row>
    <row r="21" spans="1:13" s="35" customFormat="1" ht="16.5">
      <c r="A21" s="23"/>
      <c r="B21" s="28" t="s">
        <v>10</v>
      </c>
      <c r="C21" s="32" t="s">
        <v>566</v>
      </c>
      <c r="D21" s="321" t="s">
        <v>282</v>
      </c>
      <c r="E21" s="169">
        <v>581450</v>
      </c>
      <c r="F21" s="169">
        <v>354129</v>
      </c>
      <c r="G21" s="410">
        <v>581450</v>
      </c>
      <c r="H21" s="169">
        <v>354129</v>
      </c>
      <c r="I21" s="168">
        <f t="shared" si="0"/>
        <v>0</v>
      </c>
      <c r="J21" s="243">
        <f t="shared" si="1"/>
        <v>0</v>
      </c>
      <c r="K21" s="169"/>
      <c r="L21" s="169"/>
      <c r="M21" s="169"/>
    </row>
    <row r="22" spans="1:13" s="35" customFormat="1" ht="16.5">
      <c r="A22" s="23"/>
      <c r="B22" s="28" t="s">
        <v>11</v>
      </c>
      <c r="C22" s="32" t="s">
        <v>567</v>
      </c>
      <c r="D22" s="321"/>
      <c r="E22" s="169">
        <v>424899</v>
      </c>
      <c r="F22" s="169">
        <v>209797</v>
      </c>
      <c r="G22" s="410">
        <v>424899</v>
      </c>
      <c r="H22" s="169">
        <v>209797</v>
      </c>
      <c r="I22" s="168">
        <f t="shared" si="0"/>
        <v>0</v>
      </c>
      <c r="J22" s="243">
        <f t="shared" si="1"/>
        <v>0</v>
      </c>
      <c r="K22" s="169"/>
      <c r="L22" s="169"/>
      <c r="M22" s="169"/>
    </row>
    <row r="23" spans="1:13" s="35" customFormat="1" ht="16.5">
      <c r="A23" s="23"/>
      <c r="B23" s="28" t="s">
        <v>46</v>
      </c>
      <c r="C23" s="23" t="s">
        <v>568</v>
      </c>
      <c r="D23" s="321" t="s">
        <v>283</v>
      </c>
      <c r="E23" s="169">
        <v>639299</v>
      </c>
      <c r="F23" s="169">
        <v>334717</v>
      </c>
      <c r="G23" s="410">
        <v>639299</v>
      </c>
      <c r="H23" s="169">
        <v>334717</v>
      </c>
      <c r="I23" s="168">
        <f t="shared" si="0"/>
        <v>0</v>
      </c>
      <c r="J23" s="243">
        <f t="shared" si="1"/>
        <v>0</v>
      </c>
      <c r="K23" s="169"/>
      <c r="L23" s="169"/>
      <c r="M23" s="169"/>
    </row>
    <row r="24" spans="1:13" s="35" customFormat="1" ht="16.5">
      <c r="A24" s="23"/>
      <c r="B24" s="28" t="s">
        <v>47</v>
      </c>
      <c r="C24" s="32" t="s">
        <v>569</v>
      </c>
      <c r="D24" s="99"/>
      <c r="E24" s="169">
        <v>52889</v>
      </c>
      <c r="F24" s="169">
        <v>26751</v>
      </c>
      <c r="G24" s="410">
        <v>52889</v>
      </c>
      <c r="H24" s="168">
        <v>26751</v>
      </c>
      <c r="I24" s="168">
        <f t="shared" si="0"/>
        <v>0</v>
      </c>
      <c r="J24" s="243">
        <f t="shared" si="1"/>
        <v>0</v>
      </c>
      <c r="K24" s="169"/>
      <c r="L24" s="169"/>
      <c r="M24" s="169"/>
    </row>
    <row r="25" spans="1:13" s="34" customFormat="1" ht="16.5">
      <c r="A25" s="93"/>
      <c r="B25" s="93" t="s">
        <v>12</v>
      </c>
      <c r="C25" s="95" t="s">
        <v>570</v>
      </c>
      <c r="D25" s="99"/>
      <c r="E25" s="168">
        <f>E8-E19</f>
        <v>6739138</v>
      </c>
      <c r="F25" s="168">
        <f>F8-F19</f>
        <v>3640112</v>
      </c>
      <c r="G25" s="410">
        <v>6739138</v>
      </c>
      <c r="H25" s="168">
        <v>3640112</v>
      </c>
      <c r="I25" s="168">
        <f t="shared" si="0"/>
        <v>0</v>
      </c>
      <c r="J25" s="243">
        <f t="shared" si="1"/>
        <v>0</v>
      </c>
      <c r="K25" s="168"/>
      <c r="L25" s="168"/>
      <c r="M25" s="168"/>
    </row>
    <row r="26" spans="1:13" s="34" customFormat="1" ht="16.5">
      <c r="A26" s="93"/>
      <c r="B26" s="93" t="s">
        <v>13</v>
      </c>
      <c r="C26" s="95" t="s">
        <v>571</v>
      </c>
      <c r="D26" s="99"/>
      <c r="E26" s="168">
        <f>E27-E30</f>
        <v>1594675</v>
      </c>
      <c r="F26" s="168">
        <f>F27-F30</f>
        <v>851959</v>
      </c>
      <c r="G26" s="410"/>
      <c r="H26" s="169"/>
      <c r="I26" s="168"/>
      <c r="J26" s="243"/>
      <c r="K26" s="168"/>
      <c r="L26" s="168"/>
      <c r="M26" s="168"/>
    </row>
    <row r="27" spans="1:13" s="35" customFormat="1" ht="16.5">
      <c r="A27" s="23"/>
      <c r="B27" s="28" t="s">
        <v>14</v>
      </c>
      <c r="C27" s="23" t="s">
        <v>572</v>
      </c>
      <c r="D27" s="99"/>
      <c r="E27" s="169">
        <f>SUM(E28:E29)</f>
        <v>2013722</v>
      </c>
      <c r="F27" s="169">
        <f>SUM(F28:F29)</f>
        <v>1075610</v>
      </c>
      <c r="G27" s="410"/>
      <c r="H27" s="169"/>
      <c r="I27" s="168"/>
      <c r="J27" s="243"/>
      <c r="K27" s="169"/>
      <c r="L27" s="169"/>
      <c r="M27" s="169"/>
    </row>
    <row r="28" spans="1:13" s="42" customFormat="1" ht="16.5">
      <c r="A28" s="23"/>
      <c r="B28" s="28" t="s">
        <v>48</v>
      </c>
      <c r="C28" s="23" t="s">
        <v>573</v>
      </c>
      <c r="D28" s="99"/>
      <c r="E28" s="169">
        <v>157477</v>
      </c>
      <c r="F28" s="169">
        <v>83351</v>
      </c>
      <c r="G28" s="410"/>
      <c r="H28" s="169"/>
      <c r="I28" s="168"/>
      <c r="J28" s="243"/>
      <c r="K28" s="169"/>
      <c r="L28" s="169"/>
      <c r="M28" s="169"/>
    </row>
    <row r="29" spans="1:13" s="35" customFormat="1" ht="16.5">
      <c r="A29" s="23"/>
      <c r="B29" s="28" t="s">
        <v>49</v>
      </c>
      <c r="C29" s="23" t="s">
        <v>347</v>
      </c>
      <c r="D29" s="99"/>
      <c r="E29" s="169">
        <v>1856245</v>
      </c>
      <c r="F29" s="169">
        <v>992259</v>
      </c>
      <c r="G29" s="410"/>
      <c r="H29" s="169"/>
      <c r="I29" s="168"/>
      <c r="J29" s="243"/>
      <c r="K29" s="169"/>
      <c r="L29" s="169"/>
      <c r="M29" s="169"/>
    </row>
    <row r="30" spans="1:13" s="35" customFormat="1" ht="16.5">
      <c r="A30" s="23"/>
      <c r="B30" s="28" t="s">
        <v>15</v>
      </c>
      <c r="C30" s="23" t="s">
        <v>574</v>
      </c>
      <c r="D30" s="99"/>
      <c r="E30" s="169">
        <f>SUM(E31:E32)</f>
        <v>419047</v>
      </c>
      <c r="F30" s="169">
        <f>SUM(F31:F32)</f>
        <v>223651</v>
      </c>
      <c r="G30" s="410"/>
      <c r="H30" s="169"/>
      <c r="I30" s="168"/>
      <c r="J30" s="243"/>
      <c r="K30" s="169"/>
      <c r="L30" s="169"/>
      <c r="M30" s="169"/>
    </row>
    <row r="31" spans="1:13" s="35" customFormat="1" ht="16.5">
      <c r="A31" s="23"/>
      <c r="B31" s="28" t="s">
        <v>50</v>
      </c>
      <c r="C31" s="30" t="s">
        <v>573</v>
      </c>
      <c r="D31" s="99"/>
      <c r="E31" s="169">
        <v>211</v>
      </c>
      <c r="F31" s="169">
        <v>98</v>
      </c>
      <c r="G31" s="410"/>
      <c r="H31" s="169"/>
      <c r="I31" s="168"/>
      <c r="J31" s="243"/>
      <c r="K31" s="169"/>
      <c r="L31" s="169"/>
      <c r="M31" s="169"/>
    </row>
    <row r="32" spans="1:13" s="35" customFormat="1" ht="16.5">
      <c r="A32" s="23"/>
      <c r="B32" s="28" t="s">
        <v>51</v>
      </c>
      <c r="C32" s="23" t="s">
        <v>347</v>
      </c>
      <c r="D32" s="99"/>
      <c r="E32" s="169">
        <v>418836</v>
      </c>
      <c r="F32" s="169">
        <v>223553</v>
      </c>
      <c r="G32" s="410"/>
      <c r="H32" s="168"/>
      <c r="I32" s="168"/>
      <c r="J32" s="243"/>
      <c r="K32" s="169"/>
      <c r="L32" s="169"/>
      <c r="M32" s="169"/>
    </row>
    <row r="33" spans="1:13" s="34" customFormat="1" ht="16.5">
      <c r="A33" s="93"/>
      <c r="B33" s="93" t="s">
        <v>16</v>
      </c>
      <c r="C33" s="95" t="s">
        <v>575</v>
      </c>
      <c r="D33" s="99"/>
      <c r="E33" s="168">
        <v>1026812</v>
      </c>
      <c r="F33" s="168">
        <v>491570</v>
      </c>
      <c r="G33" s="410"/>
      <c r="H33" s="168"/>
      <c r="I33" s="168"/>
      <c r="J33" s="243"/>
      <c r="K33" s="168"/>
      <c r="L33" s="168"/>
      <c r="M33" s="168"/>
    </row>
    <row r="34" spans="1:13" s="34" customFormat="1" ht="16.5">
      <c r="A34" s="93"/>
      <c r="B34" s="93" t="s">
        <v>187</v>
      </c>
      <c r="C34" s="95" t="s">
        <v>576</v>
      </c>
      <c r="D34" s="321"/>
      <c r="E34" s="168">
        <v>3050</v>
      </c>
      <c r="F34" s="168">
        <v>1717</v>
      </c>
      <c r="G34" s="410"/>
      <c r="H34" s="168"/>
      <c r="I34" s="168"/>
      <c r="J34" s="243"/>
      <c r="K34" s="168"/>
      <c r="L34" s="168"/>
      <c r="M34" s="168"/>
    </row>
    <row r="35" spans="1:13" s="34" customFormat="1" ht="16.5">
      <c r="A35" s="93"/>
      <c r="B35" s="93" t="s">
        <v>22</v>
      </c>
      <c r="C35" s="95" t="s">
        <v>577</v>
      </c>
      <c r="D35" s="168" t="s">
        <v>284</v>
      </c>
      <c r="E35" s="168">
        <f>+SUM(E36:E38)</f>
        <v>-158042</v>
      </c>
      <c r="F35" s="168">
        <f>+SUM(F36:F38)</f>
        <v>-14529</v>
      </c>
      <c r="G35" s="410"/>
      <c r="H35" s="169"/>
      <c r="I35" s="168"/>
      <c r="J35" s="243"/>
      <c r="K35" s="168"/>
      <c r="L35" s="168"/>
      <c r="M35" s="168"/>
    </row>
    <row r="36" spans="1:13" s="35" customFormat="1" ht="16.5">
      <c r="A36" s="23"/>
      <c r="B36" s="28" t="s">
        <v>188</v>
      </c>
      <c r="C36" s="23" t="s">
        <v>578</v>
      </c>
      <c r="D36" s="99"/>
      <c r="E36" s="169">
        <v>-28500</v>
      </c>
      <c r="F36" s="169">
        <v>-27758</v>
      </c>
      <c r="G36" s="410"/>
      <c r="H36" s="169"/>
      <c r="I36" s="168"/>
      <c r="J36" s="243"/>
      <c r="K36" s="169"/>
      <c r="L36" s="169"/>
      <c r="M36" s="169"/>
    </row>
    <row r="37" spans="1:13" s="35" customFormat="1" ht="16.5">
      <c r="A37" s="23"/>
      <c r="B37" s="28" t="s">
        <v>189</v>
      </c>
      <c r="C37" s="23" t="s">
        <v>579</v>
      </c>
      <c r="D37" s="99"/>
      <c r="E37" s="169">
        <v>1802735</v>
      </c>
      <c r="F37" s="169">
        <v>1023485</v>
      </c>
      <c r="G37" s="410"/>
      <c r="H37" s="169"/>
      <c r="I37" s="168"/>
      <c r="J37" s="243"/>
      <c r="K37" s="169"/>
      <c r="L37" s="169"/>
      <c r="M37" s="169"/>
    </row>
    <row r="38" spans="1:13" s="35" customFormat="1" ht="16.5">
      <c r="A38" s="23"/>
      <c r="B38" s="28" t="s">
        <v>190</v>
      </c>
      <c r="C38" s="23" t="s">
        <v>580</v>
      </c>
      <c r="D38" s="321"/>
      <c r="E38" s="169">
        <v>-1932277</v>
      </c>
      <c r="F38" s="169">
        <v>-1010256</v>
      </c>
      <c r="I38" s="168"/>
      <c r="J38" s="243"/>
      <c r="K38" s="169"/>
      <c r="L38" s="169"/>
      <c r="M38" s="169"/>
    </row>
    <row r="39" spans="1:13" s="34" customFormat="1" ht="16.5">
      <c r="A39" s="93"/>
      <c r="B39" s="93" t="s">
        <v>23</v>
      </c>
      <c r="C39" s="95" t="s">
        <v>581</v>
      </c>
      <c r="D39" s="321" t="s">
        <v>285</v>
      </c>
      <c r="E39" s="168">
        <v>692950</v>
      </c>
      <c r="F39" s="168">
        <v>398431</v>
      </c>
      <c r="G39" s="410"/>
      <c r="H39" s="168"/>
      <c r="I39" s="168"/>
      <c r="J39" s="243"/>
      <c r="K39" s="168"/>
      <c r="L39" s="168"/>
      <c r="M39" s="168"/>
    </row>
    <row r="40" spans="1:13" s="34" customFormat="1" ht="16.5">
      <c r="A40" s="93"/>
      <c r="B40" s="93" t="s">
        <v>24</v>
      </c>
      <c r="C40" s="95" t="s">
        <v>582</v>
      </c>
      <c r="D40" s="99"/>
      <c r="E40" s="168">
        <f>E25+E26-E33+E34+E35+E39</f>
        <v>7844959</v>
      </c>
      <c r="F40" s="168">
        <f>F25+F26-F33+F34+F35+F39</f>
        <v>4386120</v>
      </c>
      <c r="G40" s="410"/>
      <c r="H40" s="168"/>
      <c r="I40" s="168"/>
      <c r="J40" s="243"/>
      <c r="K40" s="168"/>
      <c r="L40" s="168"/>
      <c r="M40" s="168"/>
    </row>
    <row r="41" spans="1:13" s="34" customFormat="1" ht="16.5">
      <c r="A41" s="93"/>
      <c r="B41" s="93" t="s">
        <v>25</v>
      </c>
      <c r="C41" s="95" t="s">
        <v>583</v>
      </c>
      <c r="D41" s="99" t="s">
        <v>286</v>
      </c>
      <c r="E41" s="168">
        <v>2444383</v>
      </c>
      <c r="F41" s="168">
        <v>1746221</v>
      </c>
      <c r="G41" s="410"/>
      <c r="H41" s="168"/>
      <c r="I41" s="168"/>
      <c r="J41" s="243"/>
      <c r="K41" s="168"/>
      <c r="L41" s="168"/>
      <c r="M41" s="168"/>
    </row>
    <row r="42" spans="1:13" s="34" customFormat="1" ht="16.5">
      <c r="A42" s="93"/>
      <c r="B42" s="93" t="s">
        <v>26</v>
      </c>
      <c r="C42" s="95" t="s">
        <v>584</v>
      </c>
      <c r="D42" s="321" t="s">
        <v>287</v>
      </c>
      <c r="E42" s="168">
        <v>1587173</v>
      </c>
      <c r="F42" s="168">
        <v>822854</v>
      </c>
      <c r="G42" s="410"/>
      <c r="H42" s="168"/>
      <c r="I42" s="168"/>
      <c r="J42" s="243"/>
      <c r="K42" s="168"/>
      <c r="L42" s="168"/>
      <c r="M42" s="168"/>
    </row>
    <row r="43" spans="1:13" s="34" customFormat="1" ht="16.5">
      <c r="A43" s="93"/>
      <c r="B43" s="93" t="s">
        <v>27</v>
      </c>
      <c r="C43" s="95" t="s">
        <v>585</v>
      </c>
      <c r="D43" s="99"/>
      <c r="E43" s="168">
        <f>E40-E41-E42</f>
        <v>3813403</v>
      </c>
      <c r="F43" s="168">
        <f>F40-F41-F42</f>
        <v>1817045</v>
      </c>
      <c r="G43" s="410"/>
      <c r="H43" s="168"/>
      <c r="I43" s="168"/>
      <c r="J43" s="243"/>
      <c r="K43" s="168"/>
      <c r="L43" s="168"/>
      <c r="M43" s="168"/>
    </row>
    <row r="44" spans="1:13" s="34" customFormat="1" ht="16.5">
      <c r="A44" s="93"/>
      <c r="B44" s="93" t="s">
        <v>28</v>
      </c>
      <c r="C44" s="95" t="s">
        <v>586</v>
      </c>
      <c r="D44" s="99"/>
      <c r="E44" s="168"/>
      <c r="F44" s="168"/>
      <c r="G44" s="410"/>
      <c r="H44" s="168"/>
      <c r="I44" s="168"/>
      <c r="J44" s="243"/>
      <c r="K44" s="168"/>
      <c r="L44" s="168"/>
      <c r="M44" s="168"/>
    </row>
    <row r="45" spans="1:13" s="34" customFormat="1" ht="16.5">
      <c r="A45" s="93"/>
      <c r="B45" s="93"/>
      <c r="C45" s="95" t="s">
        <v>587</v>
      </c>
      <c r="D45" s="99"/>
      <c r="E45" s="168">
        <v>0</v>
      </c>
      <c r="F45" s="168">
        <v>0</v>
      </c>
      <c r="G45" s="410"/>
      <c r="H45" s="168"/>
      <c r="I45" s="168"/>
      <c r="J45" s="243"/>
      <c r="K45" s="168"/>
      <c r="L45" s="168"/>
      <c r="M45" s="168"/>
    </row>
    <row r="46" spans="1:13" s="34" customFormat="1" ht="16.5">
      <c r="A46" s="93"/>
      <c r="B46" s="93" t="s">
        <v>29</v>
      </c>
      <c r="C46" s="95" t="s">
        <v>588</v>
      </c>
      <c r="D46" s="99"/>
      <c r="E46" s="168">
        <v>225985</v>
      </c>
      <c r="F46" s="168">
        <v>106815</v>
      </c>
      <c r="G46" s="410"/>
      <c r="H46" s="168"/>
      <c r="I46" s="168"/>
      <c r="J46" s="243"/>
      <c r="K46" s="168"/>
      <c r="L46" s="168"/>
      <c r="M46" s="168"/>
    </row>
    <row r="47" spans="1:13" s="158" customFormat="1" ht="16.5">
      <c r="A47" s="93"/>
      <c r="B47" s="93" t="s">
        <v>30</v>
      </c>
      <c r="C47" s="95" t="s">
        <v>589</v>
      </c>
      <c r="D47" s="99"/>
      <c r="E47" s="168">
        <v>0</v>
      </c>
      <c r="F47" s="168">
        <v>0</v>
      </c>
      <c r="G47" s="410"/>
      <c r="H47" s="168"/>
      <c r="I47" s="168"/>
      <c r="J47" s="243"/>
      <c r="K47" s="168"/>
      <c r="L47" s="168"/>
      <c r="M47" s="168"/>
    </row>
    <row r="48" spans="1:13" s="158" customFormat="1" ht="16.5">
      <c r="A48" s="93"/>
      <c r="B48" s="93" t="s">
        <v>31</v>
      </c>
      <c r="C48" s="95" t="s">
        <v>590</v>
      </c>
      <c r="D48" s="99"/>
      <c r="E48" s="168">
        <f>+SUM(E43:E47)</f>
        <v>4039388</v>
      </c>
      <c r="F48" s="168">
        <f>+SUM(F43:F47)</f>
        <v>1923860</v>
      </c>
      <c r="G48" s="410"/>
      <c r="H48" s="168"/>
      <c r="I48" s="168"/>
      <c r="J48" s="243"/>
      <c r="K48" s="168"/>
      <c r="L48" s="168"/>
      <c r="M48" s="168"/>
    </row>
    <row r="49" spans="1:13" s="34" customFormat="1" ht="16.5">
      <c r="A49" s="93"/>
      <c r="B49" s="93" t="s">
        <v>32</v>
      </c>
      <c r="C49" s="95" t="s">
        <v>591</v>
      </c>
      <c r="D49" s="321" t="s">
        <v>288</v>
      </c>
      <c r="E49" s="168">
        <f>+E50+E51-E52</f>
        <v>727779</v>
      </c>
      <c r="F49" s="168">
        <f>+F50+F51-F52</f>
        <v>321465</v>
      </c>
      <c r="G49" s="410"/>
      <c r="H49" s="168"/>
      <c r="I49" s="168"/>
      <c r="J49" s="243"/>
      <c r="K49" s="168"/>
      <c r="L49" s="168"/>
      <c r="M49" s="168"/>
    </row>
    <row r="50" spans="1:13" s="35" customFormat="1" ht="16.5">
      <c r="A50" s="25"/>
      <c r="B50" s="23" t="s">
        <v>33</v>
      </c>
      <c r="C50" s="30" t="s">
        <v>592</v>
      </c>
      <c r="D50" s="321"/>
      <c r="E50" s="169">
        <v>495670</v>
      </c>
      <c r="F50" s="169">
        <v>271965</v>
      </c>
      <c r="G50" s="410"/>
      <c r="H50" s="169"/>
      <c r="I50" s="168"/>
      <c r="J50" s="243"/>
      <c r="K50" s="169"/>
      <c r="L50" s="169"/>
      <c r="M50" s="169"/>
    </row>
    <row r="51" spans="1:13" s="35" customFormat="1" ht="16.5">
      <c r="A51" s="25"/>
      <c r="B51" s="23" t="s">
        <v>34</v>
      </c>
      <c r="C51" s="30" t="s">
        <v>593</v>
      </c>
      <c r="D51" s="321"/>
      <c r="E51" s="169">
        <v>913798</v>
      </c>
      <c r="F51" s="169">
        <v>594177</v>
      </c>
      <c r="G51" s="410"/>
      <c r="H51" s="169"/>
      <c r="I51" s="168"/>
      <c r="J51" s="243"/>
      <c r="K51" s="169"/>
      <c r="L51" s="169"/>
      <c r="M51" s="169"/>
    </row>
    <row r="52" spans="1:13" s="35" customFormat="1" ht="16.5">
      <c r="A52" s="23"/>
      <c r="B52" s="23" t="s">
        <v>191</v>
      </c>
      <c r="C52" s="30" t="s">
        <v>594</v>
      </c>
      <c r="D52" s="321"/>
      <c r="E52" s="169">
        <v>681689</v>
      </c>
      <c r="F52" s="169">
        <v>544677</v>
      </c>
      <c r="G52" s="410"/>
      <c r="H52" s="169"/>
      <c r="I52" s="168"/>
      <c r="J52" s="243"/>
      <c r="K52" s="169"/>
      <c r="L52" s="169"/>
      <c r="M52" s="169"/>
    </row>
    <row r="53" spans="1:13" s="34" customFormat="1" ht="16.5">
      <c r="A53" s="27"/>
      <c r="B53" s="93" t="s">
        <v>35</v>
      </c>
      <c r="C53" s="95" t="s">
        <v>595</v>
      </c>
      <c r="D53" s="321"/>
      <c r="E53" s="168">
        <f>+E48-E49</f>
        <v>3311609</v>
      </c>
      <c r="F53" s="168">
        <f>+F48-F49</f>
        <v>1602395</v>
      </c>
      <c r="G53" s="410"/>
      <c r="H53" s="168"/>
      <c r="I53" s="168"/>
      <c r="J53" s="243"/>
      <c r="K53" s="168"/>
      <c r="L53" s="168"/>
      <c r="M53" s="168"/>
    </row>
    <row r="54" spans="1:13" s="34" customFormat="1" ht="16.5">
      <c r="A54" s="27"/>
      <c r="B54" s="93" t="s">
        <v>142</v>
      </c>
      <c r="C54" s="95" t="s">
        <v>596</v>
      </c>
      <c r="D54" s="321"/>
      <c r="E54" s="181">
        <f>+SUM(E55:E57)</f>
        <v>0</v>
      </c>
      <c r="F54" s="181">
        <f>+SUM(F55:F57)</f>
        <v>0</v>
      </c>
      <c r="G54" s="410"/>
      <c r="H54" s="181"/>
      <c r="I54" s="168"/>
      <c r="J54" s="243"/>
      <c r="K54" s="181"/>
      <c r="L54" s="181"/>
      <c r="M54" s="181"/>
    </row>
    <row r="55" spans="1:13" s="35" customFormat="1" ht="16.5">
      <c r="A55" s="23"/>
      <c r="B55" s="23" t="s">
        <v>145</v>
      </c>
      <c r="C55" s="30" t="s">
        <v>597</v>
      </c>
      <c r="D55" s="321"/>
      <c r="E55" s="169">
        <v>0</v>
      </c>
      <c r="F55" s="169">
        <v>0</v>
      </c>
      <c r="G55" s="410"/>
      <c r="H55" s="169"/>
      <c r="I55" s="168"/>
      <c r="J55" s="243"/>
      <c r="K55" s="169"/>
      <c r="L55" s="169"/>
      <c r="M55" s="169"/>
    </row>
    <row r="56" spans="1:13" s="35" customFormat="1" ht="16.5">
      <c r="A56" s="23"/>
      <c r="B56" s="23" t="s">
        <v>146</v>
      </c>
      <c r="C56" s="30" t="s">
        <v>598</v>
      </c>
      <c r="D56" s="321"/>
      <c r="E56" s="169">
        <v>0</v>
      </c>
      <c r="F56" s="169">
        <v>0</v>
      </c>
      <c r="G56" s="410"/>
      <c r="H56" s="169"/>
      <c r="I56" s="168"/>
      <c r="J56" s="243"/>
      <c r="K56" s="169"/>
      <c r="L56" s="169"/>
      <c r="M56" s="169"/>
    </row>
    <row r="57" spans="1:13" s="35" customFormat="1" ht="16.5">
      <c r="A57" s="23"/>
      <c r="B57" s="23" t="s">
        <v>147</v>
      </c>
      <c r="C57" s="30" t="s">
        <v>599</v>
      </c>
      <c r="D57" s="321"/>
      <c r="E57" s="169">
        <v>0</v>
      </c>
      <c r="F57" s="169">
        <v>0</v>
      </c>
      <c r="G57" s="410"/>
      <c r="H57" s="169"/>
      <c r="I57" s="168"/>
      <c r="J57" s="243"/>
      <c r="K57" s="169"/>
      <c r="L57" s="169"/>
      <c r="M57" s="169"/>
    </row>
    <row r="58" spans="1:13" s="34" customFormat="1" ht="16.5">
      <c r="A58" s="27"/>
      <c r="B58" s="93" t="s">
        <v>220</v>
      </c>
      <c r="C58" s="95" t="s">
        <v>600</v>
      </c>
      <c r="D58" s="321"/>
      <c r="E58" s="168">
        <f>+SUM(E59:E61)</f>
        <v>0</v>
      </c>
      <c r="F58" s="168">
        <f>+SUM(F59:F61)</f>
        <v>0</v>
      </c>
      <c r="G58" s="410"/>
      <c r="H58" s="168"/>
      <c r="I58" s="168"/>
      <c r="J58" s="243"/>
      <c r="K58" s="168"/>
      <c r="L58" s="168"/>
      <c r="M58" s="168"/>
    </row>
    <row r="59" spans="1:13" s="35" customFormat="1" ht="16.5">
      <c r="A59" s="23"/>
      <c r="B59" s="23" t="s">
        <v>151</v>
      </c>
      <c r="C59" s="30" t="s">
        <v>601</v>
      </c>
      <c r="D59" s="321"/>
      <c r="E59" s="169">
        <v>0</v>
      </c>
      <c r="F59" s="169">
        <v>0</v>
      </c>
      <c r="G59" s="410"/>
      <c r="H59" s="169"/>
      <c r="I59" s="168"/>
      <c r="J59" s="243"/>
      <c r="K59" s="169"/>
      <c r="L59" s="169"/>
      <c r="M59" s="169"/>
    </row>
    <row r="60" spans="1:13" s="35" customFormat="1" ht="16.5">
      <c r="A60" s="23"/>
      <c r="B60" s="23" t="s">
        <v>152</v>
      </c>
      <c r="C60" s="30" t="s">
        <v>602</v>
      </c>
      <c r="D60" s="321"/>
      <c r="E60" s="169">
        <v>0</v>
      </c>
      <c r="F60" s="169">
        <v>0</v>
      </c>
      <c r="G60" s="410"/>
      <c r="H60" s="169"/>
      <c r="I60" s="168"/>
      <c r="J60" s="243"/>
      <c r="K60" s="169"/>
      <c r="L60" s="169"/>
      <c r="M60" s="169"/>
    </row>
    <row r="61" spans="1:13" s="35" customFormat="1" ht="16.5">
      <c r="A61" s="23"/>
      <c r="B61" s="23" t="s">
        <v>153</v>
      </c>
      <c r="C61" s="30" t="s">
        <v>603</v>
      </c>
      <c r="D61" s="321"/>
      <c r="E61" s="169">
        <v>0</v>
      </c>
      <c r="F61" s="169">
        <v>0</v>
      </c>
      <c r="G61" s="410"/>
      <c r="H61" s="169"/>
      <c r="I61" s="168"/>
      <c r="J61" s="243"/>
      <c r="K61" s="169"/>
      <c r="L61" s="169"/>
      <c r="M61" s="169"/>
    </row>
    <row r="62" spans="1:13" s="34" customFormat="1" ht="16.5">
      <c r="A62" s="27"/>
      <c r="B62" s="93" t="s">
        <v>148</v>
      </c>
      <c r="C62" s="95" t="s">
        <v>604</v>
      </c>
      <c r="D62" s="321"/>
      <c r="E62" s="168">
        <f>+E54-E58</f>
        <v>0</v>
      </c>
      <c r="F62" s="168">
        <f>+F54-F58</f>
        <v>0</v>
      </c>
      <c r="G62" s="410"/>
      <c r="H62" s="168"/>
      <c r="I62" s="168"/>
      <c r="J62" s="243"/>
      <c r="K62" s="168"/>
      <c r="L62" s="168"/>
      <c r="M62" s="168"/>
    </row>
    <row r="63" spans="1:13" s="34" customFormat="1" ht="16.5">
      <c r="A63" s="27"/>
      <c r="B63" s="93" t="s">
        <v>149</v>
      </c>
      <c r="C63" s="95" t="s">
        <v>605</v>
      </c>
      <c r="D63" s="321"/>
      <c r="E63" s="168">
        <f>+SUM(E64:E66)</f>
        <v>0</v>
      </c>
      <c r="F63" s="168">
        <f>+SUM(F64:F66)</f>
        <v>0</v>
      </c>
      <c r="G63" s="410"/>
      <c r="H63" s="168"/>
      <c r="I63" s="168"/>
      <c r="J63" s="243"/>
      <c r="K63" s="168"/>
      <c r="L63" s="168"/>
      <c r="M63" s="168"/>
    </row>
    <row r="64" spans="1:13" s="35" customFormat="1" ht="16.5">
      <c r="A64" s="25"/>
      <c r="B64" s="28" t="s">
        <v>192</v>
      </c>
      <c r="C64" s="30" t="s">
        <v>592</v>
      </c>
      <c r="D64" s="321"/>
      <c r="E64" s="169">
        <v>0</v>
      </c>
      <c r="F64" s="169">
        <v>0</v>
      </c>
      <c r="G64" s="410"/>
      <c r="H64" s="169"/>
      <c r="I64" s="168"/>
      <c r="J64" s="243"/>
      <c r="K64" s="169"/>
      <c r="L64" s="169"/>
      <c r="M64" s="169"/>
    </row>
    <row r="65" spans="1:13" s="35" customFormat="1" ht="16.5">
      <c r="A65" s="25"/>
      <c r="B65" s="28" t="s">
        <v>193</v>
      </c>
      <c r="C65" s="30" t="s">
        <v>606</v>
      </c>
      <c r="D65" s="321"/>
      <c r="E65" s="169">
        <v>0</v>
      </c>
      <c r="F65" s="169">
        <v>0</v>
      </c>
      <c r="G65" s="410"/>
      <c r="H65" s="169"/>
      <c r="I65" s="168"/>
      <c r="J65" s="243"/>
      <c r="K65" s="169"/>
      <c r="L65" s="169"/>
      <c r="M65" s="169"/>
    </row>
    <row r="66" spans="1:13" s="35" customFormat="1" ht="16.5">
      <c r="A66" s="25"/>
      <c r="B66" s="28" t="s">
        <v>194</v>
      </c>
      <c r="C66" s="30" t="s">
        <v>607</v>
      </c>
      <c r="D66" s="321"/>
      <c r="E66" s="169">
        <v>0</v>
      </c>
      <c r="F66" s="169">
        <v>0</v>
      </c>
      <c r="G66" s="410"/>
      <c r="H66" s="169"/>
      <c r="I66" s="168"/>
      <c r="J66" s="243"/>
      <c r="K66" s="169"/>
      <c r="L66" s="169"/>
      <c r="M66" s="169"/>
    </row>
    <row r="67" spans="1:13" s="34" customFormat="1" ht="16.5">
      <c r="A67" s="93"/>
      <c r="B67" s="159" t="s">
        <v>150</v>
      </c>
      <c r="C67" s="95" t="s">
        <v>608</v>
      </c>
      <c r="D67" s="321"/>
      <c r="E67" s="181">
        <f>+E62+E63</f>
        <v>0</v>
      </c>
      <c r="F67" s="181">
        <f>+F62+F63</f>
        <v>0</v>
      </c>
      <c r="G67" s="410"/>
      <c r="H67" s="181"/>
      <c r="I67" s="168"/>
      <c r="J67" s="243"/>
      <c r="K67" s="181"/>
      <c r="L67" s="181"/>
      <c r="M67" s="181"/>
    </row>
    <row r="68" spans="1:14" s="34" customFormat="1" ht="16.5">
      <c r="A68" s="93"/>
      <c r="B68" s="93" t="s">
        <v>195</v>
      </c>
      <c r="C68" s="95" t="s">
        <v>609</v>
      </c>
      <c r="D68" s="321" t="s">
        <v>289</v>
      </c>
      <c r="E68" s="168">
        <f>+E53+E67</f>
        <v>3311609</v>
      </c>
      <c r="F68" s="168">
        <f>+F53+F67</f>
        <v>1602395</v>
      </c>
      <c r="G68" s="410"/>
      <c r="H68" s="9"/>
      <c r="I68" s="168"/>
      <c r="J68" s="243"/>
      <c r="K68" s="9"/>
      <c r="L68" s="9"/>
      <c r="M68" s="9"/>
      <c r="N68" s="9"/>
    </row>
    <row r="69" spans="1:14" s="43" customFormat="1" ht="16.5">
      <c r="A69" s="5"/>
      <c r="B69" s="5"/>
      <c r="C69" s="6"/>
      <c r="D69" s="160"/>
      <c r="E69" s="182"/>
      <c r="F69" s="182"/>
      <c r="G69" s="415"/>
      <c r="H69" s="9"/>
      <c r="I69" s="168"/>
      <c r="J69" s="243"/>
      <c r="K69" s="9"/>
      <c r="L69" s="9"/>
      <c r="M69" s="9"/>
      <c r="N69" s="9"/>
    </row>
    <row r="70" spans="1:14" s="42" customFormat="1" ht="16.5">
      <c r="A70" s="23"/>
      <c r="B70" s="65"/>
      <c r="C70" s="65" t="s">
        <v>623</v>
      </c>
      <c r="D70" s="106"/>
      <c r="E70" s="183">
        <f>E68/400000000</f>
        <v>0.0082790225</v>
      </c>
      <c r="F70" s="183">
        <f>F68/400000000</f>
        <v>0.0040059875</v>
      </c>
      <c r="G70" s="415"/>
      <c r="H70" s="9"/>
      <c r="I70" s="168"/>
      <c r="J70" s="243"/>
      <c r="K70" s="9"/>
      <c r="L70" s="9"/>
      <c r="M70" s="9"/>
      <c r="N70" s="9"/>
    </row>
    <row r="71" spans="1:6" ht="15.75">
      <c r="A71" s="5"/>
      <c r="B71" s="5"/>
      <c r="C71" s="6"/>
      <c r="D71" s="116"/>
      <c r="E71" s="13"/>
      <c r="F71" s="261"/>
    </row>
    <row r="72" spans="1:7" ht="33.75" customHeight="1">
      <c r="A72" s="5"/>
      <c r="B72" s="432" t="s">
        <v>353</v>
      </c>
      <c r="C72" s="432"/>
      <c r="D72" s="432"/>
      <c r="E72" s="432"/>
      <c r="F72" s="432"/>
      <c r="G72" s="36"/>
    </row>
    <row r="73" spans="1:6" ht="15.75">
      <c r="A73" s="5"/>
      <c r="B73" s="5"/>
      <c r="C73" s="6"/>
      <c r="D73" s="116"/>
      <c r="E73" s="39"/>
      <c r="F73" s="262"/>
    </row>
    <row r="74" spans="1:6" ht="16.5">
      <c r="A74" s="5"/>
      <c r="B74" s="5"/>
      <c r="C74" s="6"/>
      <c r="D74" s="116"/>
      <c r="E74" s="39"/>
      <c r="F74" s="244"/>
    </row>
    <row r="75" spans="1:5" ht="15.75">
      <c r="A75" s="5"/>
      <c r="B75" s="5"/>
      <c r="C75" s="6"/>
      <c r="D75" s="116"/>
      <c r="E75" s="13"/>
    </row>
    <row r="76" spans="1:5" ht="15.75">
      <c r="A76" s="5"/>
      <c r="B76" s="5"/>
      <c r="C76" s="6"/>
      <c r="D76" s="116"/>
      <c r="E76" s="13"/>
    </row>
    <row r="77" spans="1:14" s="34" customFormat="1" ht="15.75">
      <c r="A77" s="430" t="s">
        <v>610</v>
      </c>
      <c r="B77" s="430"/>
      <c r="C77" s="430"/>
      <c r="D77" s="430"/>
      <c r="E77" s="430"/>
      <c r="F77" s="430"/>
      <c r="G77" s="430"/>
      <c r="H77" s="430"/>
      <c r="I77" s="430"/>
      <c r="J77" s="430"/>
      <c r="K77" s="9"/>
      <c r="L77" s="9"/>
      <c r="M77" s="9"/>
      <c r="N77" s="9"/>
    </row>
    <row r="78" spans="1:5" ht="15.75">
      <c r="A78" s="5"/>
      <c r="B78" s="5"/>
      <c r="C78" s="6"/>
      <c r="D78" s="116"/>
      <c r="E78" s="13"/>
    </row>
    <row r="79" spans="1:12" ht="16.5">
      <c r="A79" s="5"/>
      <c r="B79" s="5"/>
      <c r="C79" s="6"/>
      <c r="D79" s="116"/>
      <c r="E79" s="13"/>
      <c r="H79" s="243"/>
      <c r="I79" s="243"/>
      <c r="K79" s="243"/>
      <c r="L79" s="243"/>
    </row>
    <row r="80" spans="1:12" ht="16.5">
      <c r="A80" s="5"/>
      <c r="B80" s="5"/>
      <c r="C80" s="6"/>
      <c r="D80" s="116"/>
      <c r="E80" s="13"/>
      <c r="H80" s="243"/>
      <c r="I80" s="243"/>
      <c r="K80" s="243"/>
      <c r="L80" s="243"/>
    </row>
    <row r="81" spans="1:12" ht="16.5">
      <c r="A81" s="5"/>
      <c r="B81" s="5"/>
      <c r="C81" s="6"/>
      <c r="D81" s="116"/>
      <c r="E81" s="13"/>
      <c r="F81" s="34"/>
      <c r="G81" s="414"/>
      <c r="H81" s="243"/>
      <c r="I81" s="243"/>
      <c r="K81" s="243"/>
      <c r="L81" s="243"/>
    </row>
    <row r="82" spans="1:12" ht="16.5">
      <c r="A82" s="5"/>
      <c r="B82" s="5"/>
      <c r="C82" s="6"/>
      <c r="D82" s="116"/>
      <c r="E82" s="1"/>
      <c r="H82" s="243"/>
      <c r="I82" s="243"/>
      <c r="K82" s="243"/>
      <c r="L82" s="243"/>
    </row>
    <row r="83" spans="1:12" ht="16.5">
      <c r="A83" s="5"/>
      <c r="B83" s="5"/>
      <c r="C83" s="6"/>
      <c r="D83" s="116"/>
      <c r="E83" s="1"/>
      <c r="H83" s="243"/>
      <c r="I83" s="243"/>
      <c r="K83" s="243"/>
      <c r="L83" s="243"/>
    </row>
    <row r="84" spans="1:12" ht="16.5">
      <c r="A84" s="5"/>
      <c r="B84" s="8"/>
      <c r="C84" s="7"/>
      <c r="D84" s="115"/>
      <c r="E84" s="3"/>
      <c r="H84" s="243"/>
      <c r="I84" s="243"/>
      <c r="K84" s="243"/>
      <c r="L84" s="243"/>
    </row>
    <row r="85" spans="1:12" ht="16.5">
      <c r="A85" s="5"/>
      <c r="B85" s="5"/>
      <c r="C85" s="6"/>
      <c r="D85" s="116"/>
      <c r="E85" s="1"/>
      <c r="H85" s="243"/>
      <c r="I85" s="243"/>
      <c r="K85" s="243"/>
      <c r="L85" s="243"/>
    </row>
    <row r="86" spans="1:12" ht="16.5">
      <c r="A86" s="5"/>
      <c r="B86" s="5"/>
      <c r="C86" s="6"/>
      <c r="D86" s="116"/>
      <c r="E86" s="1"/>
      <c r="H86" s="243"/>
      <c r="I86" s="243"/>
      <c r="K86" s="243"/>
      <c r="L86" s="243"/>
    </row>
    <row r="87" spans="1:12" ht="16.5">
      <c r="A87" s="5"/>
      <c r="B87" s="5"/>
      <c r="C87" s="6"/>
      <c r="D87" s="116"/>
      <c r="E87" s="1"/>
      <c r="H87" s="243"/>
      <c r="I87" s="243"/>
      <c r="K87" s="243"/>
      <c r="L87" s="243"/>
    </row>
    <row r="88" spans="1:12" ht="16.5">
      <c r="A88" s="5"/>
      <c r="B88" s="5"/>
      <c r="C88" s="6"/>
      <c r="D88" s="116"/>
      <c r="E88" s="1"/>
      <c r="H88" s="243"/>
      <c r="I88" s="243"/>
      <c r="K88" s="243"/>
      <c r="L88" s="243"/>
    </row>
    <row r="89" spans="1:12" ht="16.5">
      <c r="A89" s="5"/>
      <c r="B89" s="5"/>
      <c r="C89" s="6"/>
      <c r="D89" s="116"/>
      <c r="E89" s="1"/>
      <c r="H89" s="243"/>
      <c r="I89" s="243"/>
      <c r="K89" s="243"/>
      <c r="L89" s="243"/>
    </row>
    <row r="90" spans="1:12" ht="16.5">
      <c r="A90" s="5"/>
      <c r="B90" s="5"/>
      <c r="C90" s="6"/>
      <c r="D90" s="116"/>
      <c r="E90" s="1"/>
      <c r="H90" s="243"/>
      <c r="I90" s="243"/>
      <c r="K90" s="243"/>
      <c r="L90" s="243"/>
    </row>
    <row r="91" spans="1:12" ht="16.5">
      <c r="A91" s="5"/>
      <c r="B91" s="5"/>
      <c r="C91" s="6"/>
      <c r="D91" s="116"/>
      <c r="E91" s="1"/>
      <c r="H91" s="243"/>
      <c r="I91" s="243"/>
      <c r="K91" s="243"/>
      <c r="L91" s="243"/>
    </row>
    <row r="92" spans="1:12" ht="16.5">
      <c r="A92" s="5"/>
      <c r="B92" s="5"/>
      <c r="C92" s="6"/>
      <c r="D92" s="116"/>
      <c r="E92" s="1"/>
      <c r="H92" s="243"/>
      <c r="I92" s="243"/>
      <c r="K92" s="243"/>
      <c r="L92" s="243"/>
    </row>
    <row r="93" spans="1:12" ht="16.5">
      <c r="A93" s="5"/>
      <c r="B93" s="5"/>
      <c r="C93" s="6"/>
      <c r="D93" s="116"/>
      <c r="E93" s="1"/>
      <c r="H93" s="243"/>
      <c r="I93" s="243"/>
      <c r="K93" s="243"/>
      <c r="L93" s="243"/>
    </row>
    <row r="94" spans="1:12" ht="16.5">
      <c r="A94" s="5"/>
      <c r="B94" s="5"/>
      <c r="C94" s="6"/>
      <c r="D94" s="116"/>
      <c r="E94" s="1"/>
      <c r="H94" s="243"/>
      <c r="I94" s="243"/>
      <c r="K94" s="243"/>
      <c r="L94" s="243"/>
    </row>
    <row r="95" spans="1:12" ht="16.5">
      <c r="A95" s="5"/>
      <c r="B95" s="5"/>
      <c r="C95" s="6"/>
      <c r="D95" s="116"/>
      <c r="E95" s="1"/>
      <c r="H95" s="243"/>
      <c r="I95" s="243"/>
      <c r="K95" s="243"/>
      <c r="L95" s="243"/>
    </row>
    <row r="96" spans="1:12" ht="16.5">
      <c r="A96" s="5"/>
      <c r="B96" s="5"/>
      <c r="C96" s="6"/>
      <c r="D96" s="116"/>
      <c r="E96" s="1"/>
      <c r="H96" s="243"/>
      <c r="I96" s="243"/>
      <c r="K96" s="243"/>
      <c r="L96" s="243"/>
    </row>
    <row r="97" spans="1:12" ht="16.5">
      <c r="A97" s="5"/>
      <c r="B97" s="5"/>
      <c r="C97" s="6"/>
      <c r="D97" s="116"/>
      <c r="E97" s="1"/>
      <c r="H97" s="243"/>
      <c r="I97" s="243"/>
      <c r="K97" s="243"/>
      <c r="L97" s="243"/>
    </row>
    <row r="98" spans="1:12" ht="18.75">
      <c r="A98" s="19"/>
      <c r="B98" s="19"/>
      <c r="C98" s="19"/>
      <c r="D98" s="161"/>
      <c r="E98" s="19"/>
      <c r="H98" s="243"/>
      <c r="I98" s="243"/>
      <c r="K98" s="243"/>
      <c r="L98" s="243"/>
    </row>
    <row r="99" spans="1:5" ht="18.75">
      <c r="A99" s="19"/>
      <c r="B99" s="19"/>
      <c r="C99" s="19"/>
      <c r="D99" s="161"/>
      <c r="E99" s="19"/>
    </row>
    <row r="100" spans="1:5" ht="18.75">
      <c r="A100" s="19"/>
      <c r="B100" s="19"/>
      <c r="C100" s="19"/>
      <c r="D100" s="161"/>
      <c r="E100" s="19"/>
    </row>
    <row r="101" spans="1:5" ht="18.75">
      <c r="A101" s="19"/>
      <c r="B101" s="19"/>
      <c r="C101" s="19"/>
      <c r="D101" s="161"/>
      <c r="E101" s="19"/>
    </row>
    <row r="102" spans="1:5" ht="18.75">
      <c r="A102" s="19"/>
      <c r="B102" s="19"/>
      <c r="C102" s="19"/>
      <c r="D102" s="161"/>
      <c r="E102" s="19"/>
    </row>
    <row r="103" spans="1:5" ht="18.75">
      <c r="A103" s="19"/>
      <c r="B103" s="19"/>
      <c r="C103" s="19"/>
      <c r="D103" s="161"/>
      <c r="E103" s="19"/>
    </row>
    <row r="104" spans="1:5" ht="18.75">
      <c r="A104" s="19"/>
      <c r="B104" s="19"/>
      <c r="C104" s="19"/>
      <c r="D104" s="161"/>
      <c r="E104" s="19"/>
    </row>
    <row r="105" spans="1:5" ht="18.75">
      <c r="A105" s="19"/>
      <c r="B105" s="19"/>
      <c r="C105" s="19"/>
      <c r="D105" s="161"/>
      <c r="E105" s="19"/>
    </row>
    <row r="106" spans="1:5" ht="18.75">
      <c r="A106" s="19"/>
      <c r="B106" s="19"/>
      <c r="C106" s="19"/>
      <c r="D106" s="161"/>
      <c r="E106" s="19"/>
    </row>
    <row r="107" spans="1:5" ht="18.75">
      <c r="A107" s="19"/>
      <c r="B107" s="19"/>
      <c r="C107" s="19"/>
      <c r="D107" s="161"/>
      <c r="E107" s="19"/>
    </row>
    <row r="108" spans="1:7" s="10" customFormat="1" ht="12.75">
      <c r="A108" s="9"/>
      <c r="B108" s="9"/>
      <c r="C108" s="9"/>
      <c r="D108" s="162"/>
      <c r="E108" s="9"/>
      <c r="F108" s="9"/>
      <c r="G108" s="415"/>
    </row>
    <row r="109" ht="21" customHeight="1"/>
    <row r="110" spans="1:7" s="4" customFormat="1" ht="12.75">
      <c r="A110" s="9"/>
      <c r="B110" s="9"/>
      <c r="C110" s="9"/>
      <c r="D110" s="162"/>
      <c r="E110" s="9"/>
      <c r="F110" s="9"/>
      <c r="G110" s="415"/>
    </row>
    <row r="111" spans="1:7" s="4" customFormat="1" ht="12.75">
      <c r="A111" s="9"/>
      <c r="B111" s="9"/>
      <c r="C111" s="9"/>
      <c r="D111" s="162"/>
      <c r="E111" s="9"/>
      <c r="F111" s="9"/>
      <c r="G111" s="415"/>
    </row>
    <row r="112" spans="1:7" s="4" customFormat="1" ht="12.75">
      <c r="A112" s="9"/>
      <c r="B112" s="9"/>
      <c r="C112" s="9"/>
      <c r="D112" s="162"/>
      <c r="E112" s="9"/>
      <c r="F112" s="10"/>
      <c r="G112" s="416"/>
    </row>
    <row r="113" spans="1:7" s="4" customFormat="1" ht="12.75">
      <c r="A113" s="9"/>
      <c r="B113" s="9"/>
      <c r="C113" s="9"/>
      <c r="D113" s="162"/>
      <c r="E113" s="9"/>
      <c r="F113" s="9"/>
      <c r="G113" s="415"/>
    </row>
    <row r="114" spans="1:7" s="4" customFormat="1" ht="12.75">
      <c r="A114" s="9"/>
      <c r="B114" s="9"/>
      <c r="C114" s="9"/>
      <c r="D114" s="162"/>
      <c r="E114" s="9"/>
      <c r="G114" s="417"/>
    </row>
    <row r="115" spans="1:7" s="4" customFormat="1" ht="12.75">
      <c r="A115" s="9"/>
      <c r="B115" s="9"/>
      <c r="C115" s="9"/>
      <c r="D115" s="162"/>
      <c r="E115" s="9"/>
      <c r="G115" s="417"/>
    </row>
    <row r="116" spans="1:7" s="4" customFormat="1" ht="12.75">
      <c r="A116" s="9"/>
      <c r="B116" s="9"/>
      <c r="C116" s="9"/>
      <c r="D116" s="162"/>
      <c r="E116" s="9"/>
      <c r="G116" s="417"/>
    </row>
    <row r="117" spans="1:7" s="4" customFormat="1" ht="12.75">
      <c r="A117" s="9"/>
      <c r="B117" s="9"/>
      <c r="C117" s="9"/>
      <c r="D117" s="162"/>
      <c r="E117" s="9"/>
      <c r="G117" s="417"/>
    </row>
    <row r="118" spans="1:7" s="4" customFormat="1" ht="12.75">
      <c r="A118" s="9"/>
      <c r="B118" s="9"/>
      <c r="C118" s="9"/>
      <c r="D118" s="162"/>
      <c r="E118" s="9"/>
      <c r="G118" s="417"/>
    </row>
    <row r="119" spans="1:7" s="72" customFormat="1" ht="12.75">
      <c r="A119" s="9"/>
      <c r="B119" s="9"/>
      <c r="C119" s="9"/>
      <c r="D119" s="162"/>
      <c r="E119" s="9"/>
      <c r="F119" s="4"/>
      <c r="G119" s="417"/>
    </row>
    <row r="120" spans="1:7" s="4" customFormat="1" ht="12.75">
      <c r="A120" s="9"/>
      <c r="B120" s="9"/>
      <c r="C120" s="9"/>
      <c r="D120" s="162"/>
      <c r="E120" s="9"/>
      <c r="G120" s="417"/>
    </row>
    <row r="121" spans="1:7" s="4" customFormat="1" ht="12.75">
      <c r="A121" s="9"/>
      <c r="B121" s="9"/>
      <c r="C121" s="9"/>
      <c r="D121" s="162"/>
      <c r="E121" s="9"/>
      <c r="G121" s="417"/>
    </row>
    <row r="122" spans="1:7" s="4" customFormat="1" ht="12.75">
      <c r="A122" s="9"/>
      <c r="B122" s="9"/>
      <c r="C122" s="9"/>
      <c r="D122" s="162"/>
      <c r="E122" s="9"/>
      <c r="G122" s="417"/>
    </row>
    <row r="123" spans="1:7" s="4" customFormat="1" ht="12.75">
      <c r="A123" s="9"/>
      <c r="B123" s="9"/>
      <c r="C123" s="9"/>
      <c r="D123" s="162"/>
      <c r="E123" s="9"/>
      <c r="F123" s="72"/>
      <c r="G123" s="418"/>
    </row>
    <row r="124" spans="1:7" s="4" customFormat="1" ht="12.75">
      <c r="A124" s="9"/>
      <c r="B124" s="9"/>
      <c r="C124" s="9"/>
      <c r="D124" s="162"/>
      <c r="E124" s="9"/>
      <c r="G124" s="417"/>
    </row>
    <row r="125" spans="1:7" s="4" customFormat="1" ht="12.75">
      <c r="A125" s="9"/>
      <c r="B125" s="9"/>
      <c r="C125" s="9"/>
      <c r="D125" s="162"/>
      <c r="E125" s="9"/>
      <c r="G125" s="417"/>
    </row>
    <row r="126" spans="1:7" s="4" customFormat="1" ht="12.75">
      <c r="A126" s="9"/>
      <c r="B126" s="9"/>
      <c r="C126" s="9"/>
      <c r="D126" s="162"/>
      <c r="E126" s="9"/>
      <c r="G126" s="417"/>
    </row>
    <row r="127" spans="1:7" s="4" customFormat="1" ht="12.75">
      <c r="A127" s="9"/>
      <c r="B127" s="9"/>
      <c r="C127" s="9"/>
      <c r="D127" s="162"/>
      <c r="E127" s="9"/>
      <c r="G127" s="417"/>
    </row>
    <row r="128" spans="1:7" s="4" customFormat="1" ht="12.75">
      <c r="A128" s="9"/>
      <c r="B128" s="9"/>
      <c r="C128" s="9"/>
      <c r="D128" s="162"/>
      <c r="E128" s="9"/>
      <c r="G128" s="417"/>
    </row>
    <row r="129" spans="1:7" s="4" customFormat="1" ht="12.75">
      <c r="A129" s="9"/>
      <c r="B129" s="9"/>
      <c r="C129" s="9"/>
      <c r="D129" s="162"/>
      <c r="E129" s="9"/>
      <c r="G129" s="417"/>
    </row>
    <row r="130" spans="6:7" ht="12.75">
      <c r="F130" s="4"/>
      <c r="G130" s="417"/>
    </row>
    <row r="131" spans="6:7" ht="12.75">
      <c r="F131" s="4"/>
      <c r="G131" s="417"/>
    </row>
    <row r="132" spans="6:7" ht="12.75">
      <c r="F132" s="4"/>
      <c r="G132" s="417"/>
    </row>
    <row r="133" spans="6:7" ht="12.75">
      <c r="F133" s="4"/>
      <c r="G133" s="417"/>
    </row>
  </sheetData>
  <sheetProtection/>
  <mergeCells count="2">
    <mergeCell ref="A77:J77"/>
    <mergeCell ref="B72:F72"/>
  </mergeCells>
  <printOptions horizontalCentered="1"/>
  <pageMargins left="0.5118110236220472" right="0.2755905511811024" top="0.7874015748031497" bottom="0.5905511811023623" header="0.6299212598425197" footer="0.5905511811023623"/>
  <pageSetup fitToHeight="1" fitToWidth="1" horizontalDpi="600" verticalDpi="600" orientation="portrait" paperSize="9" scale="54" r:id="rId1"/>
  <headerFooter alignWithMargins="0">
    <oddFooter xml:space="preserve">&amp;C&amp;"DINPro-Medium,Regular"&amp;12 9&amp;R&amp;"DINPro-Medium,Italic" &amp;11 &amp;"DINPro-Light,Italic"&amp;15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31"/>
  <sheetViews>
    <sheetView view="pageBreakPreview" zoomScale="75" zoomScaleSheetLayoutView="75" zoomScalePageLayoutView="0" workbookViewId="0" topLeftCell="A1">
      <pane xSplit="3" ySplit="7" topLeftCell="D8" activePane="bottomRight" state="frozen"/>
      <selection pane="topLeft" activeCell="E62" sqref="E62"/>
      <selection pane="topRight" activeCell="E62" sqref="E62"/>
      <selection pane="bottomLeft" activeCell="E62" sqref="E62"/>
      <selection pane="bottomRight" activeCell="D8" sqref="D8"/>
    </sheetView>
  </sheetViews>
  <sheetFormatPr defaultColWidth="9.140625" defaultRowHeight="12.75"/>
  <cols>
    <col min="1" max="1" width="3.8515625" style="373" customWidth="1"/>
    <col min="2" max="2" width="8.421875" style="373" customWidth="1"/>
    <col min="3" max="3" width="81.57421875" style="373" customWidth="1"/>
    <col min="4" max="4" width="18.7109375" style="380" customWidth="1"/>
    <col min="5" max="5" width="22.57421875" style="373" customWidth="1"/>
    <col min="6" max="7" width="22.421875" style="373" bestFit="1" customWidth="1"/>
    <col min="8" max="8" width="13.7109375" style="373" bestFit="1" customWidth="1"/>
    <col min="9" max="9" width="15.57421875" style="373" bestFit="1" customWidth="1"/>
    <col min="10" max="16384" width="9.140625" style="373" customWidth="1"/>
  </cols>
  <sheetData>
    <row r="1" spans="1:5" s="351" customFormat="1" ht="17.25" customHeight="1">
      <c r="A1" s="212"/>
      <c r="B1" s="212"/>
      <c r="C1" s="212"/>
      <c r="D1" s="215"/>
      <c r="E1" s="212"/>
    </row>
    <row r="2" spans="1:5" s="352" customFormat="1" ht="17.25" customHeight="1">
      <c r="A2" s="218"/>
      <c r="B2" s="219" t="s">
        <v>0</v>
      </c>
      <c r="C2" s="220"/>
      <c r="D2" s="221"/>
      <c r="E2" s="220"/>
    </row>
    <row r="3" spans="1:5" s="352" customFormat="1" ht="17.25" customHeight="1">
      <c r="A3" s="218"/>
      <c r="B3" s="222" t="s">
        <v>773</v>
      </c>
      <c r="C3" s="218"/>
      <c r="D3" s="223"/>
      <c r="E3" s="218"/>
    </row>
    <row r="4" spans="1:5" s="352" customFormat="1" ht="17.25" customHeight="1">
      <c r="A4" s="218"/>
      <c r="B4" s="224" t="s">
        <v>291</v>
      </c>
      <c r="C4" s="218"/>
      <c r="D4" s="223"/>
      <c r="E4" s="218"/>
    </row>
    <row r="5" spans="1:5" s="354" customFormat="1" ht="18" customHeight="1">
      <c r="A5" s="335"/>
      <c r="B5" s="335"/>
      <c r="C5" s="335"/>
      <c r="D5" s="353"/>
      <c r="E5" s="419" t="s">
        <v>611</v>
      </c>
    </row>
    <row r="6" spans="1:6" s="356" customFormat="1" ht="16.5">
      <c r="A6" s="214"/>
      <c r="B6" s="355"/>
      <c r="C6" s="355" t="s">
        <v>555</v>
      </c>
      <c r="D6" s="227" t="s">
        <v>293</v>
      </c>
      <c r="E6" s="229" t="s">
        <v>355</v>
      </c>
      <c r="F6" s="428" t="s">
        <v>355</v>
      </c>
    </row>
    <row r="7" spans="1:6" s="356" customFormat="1" ht="16.5">
      <c r="A7" s="214"/>
      <c r="B7" s="284"/>
      <c r="C7" s="284"/>
      <c r="D7" s="230" t="s">
        <v>294</v>
      </c>
      <c r="E7" s="357" t="s">
        <v>782</v>
      </c>
      <c r="F7" s="429" t="s">
        <v>771</v>
      </c>
    </row>
    <row r="8" spans="1:10" s="360" customFormat="1" ht="16.5">
      <c r="A8" s="287"/>
      <c r="B8" s="287" t="s">
        <v>1</v>
      </c>
      <c r="C8" s="287" t="s">
        <v>556</v>
      </c>
      <c r="D8" s="301" t="s">
        <v>276</v>
      </c>
      <c r="E8" s="321">
        <f>SUM(E9:E13,E18:E19)</f>
        <v>10645505</v>
      </c>
      <c r="F8" s="321">
        <f>SUM(F9:F13,F18:F19)</f>
        <v>5560464</v>
      </c>
      <c r="G8" s="358"/>
      <c r="H8" s="359"/>
      <c r="I8" s="359"/>
      <c r="J8" s="359"/>
    </row>
    <row r="9" spans="1:10" s="361" customFormat="1" ht="16.5">
      <c r="A9" s="267"/>
      <c r="B9" s="291" t="s">
        <v>2</v>
      </c>
      <c r="C9" s="267" t="s">
        <v>557</v>
      </c>
      <c r="D9" s="301" t="s">
        <v>277</v>
      </c>
      <c r="E9" s="322">
        <v>8611245</v>
      </c>
      <c r="F9" s="322">
        <v>4459954</v>
      </c>
      <c r="G9" s="358"/>
      <c r="H9" s="359"/>
      <c r="I9" s="359"/>
      <c r="J9" s="359"/>
    </row>
    <row r="10" spans="1:10" s="361" customFormat="1" ht="16.5">
      <c r="A10" s="267"/>
      <c r="B10" s="291" t="s">
        <v>3</v>
      </c>
      <c r="C10" s="267" t="s">
        <v>558</v>
      </c>
      <c r="D10" s="301"/>
      <c r="E10" s="322">
        <v>105686</v>
      </c>
      <c r="F10" s="322">
        <v>56228</v>
      </c>
      <c r="G10" s="358"/>
      <c r="H10" s="359"/>
      <c r="I10" s="359"/>
      <c r="J10" s="359"/>
    </row>
    <row r="11" spans="1:10" s="361" customFormat="1" ht="16.5">
      <c r="A11" s="267"/>
      <c r="B11" s="291" t="s">
        <v>4</v>
      </c>
      <c r="C11" s="267" t="s">
        <v>559</v>
      </c>
      <c r="D11" s="301" t="s">
        <v>278</v>
      </c>
      <c r="E11" s="322">
        <v>89480</v>
      </c>
      <c r="F11" s="322">
        <v>57907</v>
      </c>
      <c r="G11" s="358"/>
      <c r="H11" s="359"/>
      <c r="I11" s="359"/>
      <c r="J11" s="359"/>
    </row>
    <row r="12" spans="1:10" s="361" customFormat="1" ht="16.5">
      <c r="A12" s="267"/>
      <c r="B12" s="291" t="s">
        <v>36</v>
      </c>
      <c r="C12" s="298" t="s">
        <v>560</v>
      </c>
      <c r="D12" s="301"/>
      <c r="E12" s="322">
        <v>7815</v>
      </c>
      <c r="F12" s="322">
        <v>381</v>
      </c>
      <c r="G12" s="358"/>
      <c r="H12" s="359"/>
      <c r="I12" s="359"/>
      <c r="J12" s="359"/>
    </row>
    <row r="13" spans="1:10" s="361" customFormat="1" ht="16.5">
      <c r="A13" s="267"/>
      <c r="B13" s="291" t="s">
        <v>37</v>
      </c>
      <c r="C13" s="267" t="s">
        <v>561</v>
      </c>
      <c r="D13" s="301" t="s">
        <v>279</v>
      </c>
      <c r="E13" s="322">
        <f>SUM(E14:E17)</f>
        <v>1824195</v>
      </c>
      <c r="F13" s="322">
        <f>SUM(F14:F17)</f>
        <v>983272</v>
      </c>
      <c r="G13" s="358"/>
      <c r="H13" s="359"/>
      <c r="I13" s="359"/>
      <c r="J13" s="359"/>
    </row>
    <row r="14" spans="1:10" s="361" customFormat="1" ht="16.5">
      <c r="A14" s="267"/>
      <c r="B14" s="291" t="s">
        <v>43</v>
      </c>
      <c r="C14" s="267" t="s">
        <v>358</v>
      </c>
      <c r="D14" s="301"/>
      <c r="E14" s="322">
        <v>0</v>
      </c>
      <c r="F14" s="322">
        <v>0</v>
      </c>
      <c r="G14" s="358"/>
      <c r="H14" s="359"/>
      <c r="I14" s="359"/>
      <c r="J14" s="359"/>
    </row>
    <row r="15" spans="1:10" s="361" customFormat="1" ht="16.5">
      <c r="A15" s="267"/>
      <c r="B15" s="291" t="s">
        <v>44</v>
      </c>
      <c r="C15" s="267" t="s">
        <v>304</v>
      </c>
      <c r="D15" s="301"/>
      <c r="E15" s="322">
        <v>0</v>
      </c>
      <c r="F15" s="322">
        <v>0</v>
      </c>
      <c r="G15" s="358"/>
      <c r="H15" s="359"/>
      <c r="I15" s="359"/>
      <c r="J15" s="359"/>
    </row>
    <row r="16" spans="1:10" s="361" customFormat="1" ht="16.5">
      <c r="A16" s="267"/>
      <c r="B16" s="291" t="s">
        <v>45</v>
      </c>
      <c r="C16" s="267" t="s">
        <v>612</v>
      </c>
      <c r="D16" s="301"/>
      <c r="E16" s="322">
        <v>1332858</v>
      </c>
      <c r="F16" s="322">
        <v>723589</v>
      </c>
      <c r="G16" s="358"/>
      <c r="H16" s="359"/>
      <c r="I16" s="359"/>
      <c r="J16" s="359"/>
    </row>
    <row r="17" spans="1:10" s="361" customFormat="1" ht="16.5">
      <c r="A17" s="267"/>
      <c r="B17" s="291" t="s">
        <v>267</v>
      </c>
      <c r="C17" s="267" t="s">
        <v>613</v>
      </c>
      <c r="D17" s="301"/>
      <c r="E17" s="322">
        <v>491337</v>
      </c>
      <c r="F17" s="322">
        <v>259683</v>
      </c>
      <c r="G17" s="358"/>
      <c r="H17" s="359"/>
      <c r="I17" s="359"/>
      <c r="J17" s="359"/>
    </row>
    <row r="18" spans="1:10" s="361" customFormat="1" ht="16.5">
      <c r="A18" s="267"/>
      <c r="B18" s="291" t="s">
        <v>38</v>
      </c>
      <c r="C18" s="267" t="s">
        <v>562</v>
      </c>
      <c r="D18" s="301"/>
      <c r="E18" s="322">
        <v>0</v>
      </c>
      <c r="F18" s="322">
        <v>0</v>
      </c>
      <c r="G18" s="358"/>
      <c r="H18" s="359"/>
      <c r="I18" s="359"/>
      <c r="J18" s="359"/>
    </row>
    <row r="19" spans="1:10" s="361" customFormat="1" ht="16.5">
      <c r="A19" s="267"/>
      <c r="B19" s="291" t="s">
        <v>72</v>
      </c>
      <c r="C19" s="298" t="s">
        <v>563</v>
      </c>
      <c r="D19" s="301"/>
      <c r="E19" s="322">
        <v>7084</v>
      </c>
      <c r="F19" s="322">
        <v>2722</v>
      </c>
      <c r="G19" s="358"/>
      <c r="H19" s="359"/>
      <c r="I19" s="359"/>
      <c r="J19" s="359"/>
    </row>
    <row r="20" spans="1:10" s="363" customFormat="1" ht="16.5">
      <c r="A20" s="287"/>
      <c r="B20" s="290" t="s">
        <v>5</v>
      </c>
      <c r="C20" s="299" t="s">
        <v>614</v>
      </c>
      <c r="D20" s="301" t="s">
        <v>280</v>
      </c>
      <c r="E20" s="321">
        <f>SUM(E21:E25)</f>
        <v>5686699</v>
      </c>
      <c r="F20" s="321">
        <f>SUM(F21:F25)</f>
        <v>2988006</v>
      </c>
      <c r="G20" s="358"/>
      <c r="H20" s="359"/>
      <c r="I20" s="359"/>
      <c r="J20" s="359"/>
    </row>
    <row r="21" spans="1:10" s="361" customFormat="1" ht="16.5">
      <c r="A21" s="267"/>
      <c r="B21" s="291" t="s">
        <v>6</v>
      </c>
      <c r="C21" s="267" t="s">
        <v>565</v>
      </c>
      <c r="D21" s="301" t="s">
        <v>281</v>
      </c>
      <c r="E21" s="322">
        <v>4561683</v>
      </c>
      <c r="F21" s="322">
        <v>2416132</v>
      </c>
      <c r="G21" s="358"/>
      <c r="H21" s="359"/>
      <c r="I21" s="359"/>
      <c r="J21" s="359"/>
    </row>
    <row r="22" spans="1:10" s="361" customFormat="1" ht="16.5">
      <c r="A22" s="267"/>
      <c r="B22" s="291" t="s">
        <v>10</v>
      </c>
      <c r="C22" s="298" t="s">
        <v>566</v>
      </c>
      <c r="D22" s="301" t="s">
        <v>282</v>
      </c>
      <c r="E22" s="322">
        <v>371899</v>
      </c>
      <c r="F22" s="322">
        <v>190775</v>
      </c>
      <c r="G22" s="358"/>
      <c r="H22" s="359"/>
      <c r="I22" s="359"/>
      <c r="J22" s="359"/>
    </row>
    <row r="23" spans="1:10" s="361" customFormat="1" ht="16.5">
      <c r="A23" s="267"/>
      <c r="B23" s="291" t="s">
        <v>11</v>
      </c>
      <c r="C23" s="298" t="s">
        <v>567</v>
      </c>
      <c r="D23" s="301"/>
      <c r="E23" s="322">
        <v>356784</v>
      </c>
      <c r="F23" s="322">
        <v>177167</v>
      </c>
      <c r="G23" s="358"/>
      <c r="H23" s="359"/>
      <c r="I23" s="359"/>
      <c r="J23" s="359"/>
    </row>
    <row r="24" spans="1:10" s="361" customFormat="1" ht="16.5">
      <c r="A24" s="267"/>
      <c r="B24" s="291" t="s">
        <v>46</v>
      </c>
      <c r="C24" s="267" t="s">
        <v>568</v>
      </c>
      <c r="D24" s="301" t="s">
        <v>283</v>
      </c>
      <c r="E24" s="322">
        <v>358232</v>
      </c>
      <c r="F24" s="322">
        <v>200089</v>
      </c>
      <c r="G24" s="358"/>
      <c r="H24" s="359"/>
      <c r="I24" s="359"/>
      <c r="J24" s="359"/>
    </row>
    <row r="25" spans="1:10" s="361" customFormat="1" ht="16.5">
      <c r="A25" s="267"/>
      <c r="B25" s="291" t="s">
        <v>47</v>
      </c>
      <c r="C25" s="298" t="s">
        <v>569</v>
      </c>
      <c r="D25" s="301"/>
      <c r="E25" s="322">
        <v>38101</v>
      </c>
      <c r="F25" s="322">
        <v>3843</v>
      </c>
      <c r="G25" s="358"/>
      <c r="H25" s="359"/>
      <c r="I25" s="359"/>
      <c r="J25" s="359"/>
    </row>
    <row r="26" spans="1:10" s="363" customFormat="1" ht="16.5">
      <c r="A26" s="287"/>
      <c r="B26" s="287" t="s">
        <v>12</v>
      </c>
      <c r="C26" s="290" t="s">
        <v>570</v>
      </c>
      <c r="D26" s="301"/>
      <c r="E26" s="321">
        <f>E8-E20</f>
        <v>4958806</v>
      </c>
      <c r="F26" s="321">
        <f>F8-F20</f>
        <v>2572458</v>
      </c>
      <c r="G26" s="358"/>
      <c r="H26" s="359"/>
      <c r="I26" s="359"/>
      <c r="J26" s="359"/>
    </row>
    <row r="27" spans="1:10" s="363" customFormat="1" ht="16.5">
      <c r="A27" s="287"/>
      <c r="B27" s="287" t="s">
        <v>13</v>
      </c>
      <c r="C27" s="290" t="s">
        <v>571</v>
      </c>
      <c r="D27" s="301"/>
      <c r="E27" s="321">
        <f>E28-E31</f>
        <v>1332624</v>
      </c>
      <c r="F27" s="321">
        <f>F28-F31</f>
        <v>700468</v>
      </c>
      <c r="G27" s="358"/>
      <c r="H27" s="359"/>
      <c r="I27" s="359"/>
      <c r="J27" s="359"/>
    </row>
    <row r="28" spans="1:10" s="361" customFormat="1" ht="16.5">
      <c r="A28" s="267"/>
      <c r="B28" s="291" t="s">
        <v>14</v>
      </c>
      <c r="C28" s="267" t="s">
        <v>572</v>
      </c>
      <c r="D28" s="301"/>
      <c r="E28" s="322">
        <f>SUM(E29:E30)</f>
        <v>1643220</v>
      </c>
      <c r="F28" s="322">
        <f>SUM(F29:F30)</f>
        <v>860898</v>
      </c>
      <c r="G28" s="358"/>
      <c r="H28" s="359"/>
      <c r="I28" s="359"/>
      <c r="J28" s="359"/>
    </row>
    <row r="29" spans="1:10" s="364" customFormat="1" ht="16.5">
      <c r="A29" s="267"/>
      <c r="B29" s="291" t="s">
        <v>48</v>
      </c>
      <c r="C29" s="267" t="s">
        <v>573</v>
      </c>
      <c r="D29" s="301"/>
      <c r="E29" s="322">
        <v>126554</v>
      </c>
      <c r="F29" s="322">
        <v>67498</v>
      </c>
      <c r="G29" s="358"/>
      <c r="H29" s="359"/>
      <c r="I29" s="359"/>
      <c r="J29" s="359"/>
    </row>
    <row r="30" spans="1:10" s="361" customFormat="1" ht="16.5">
      <c r="A30" s="267"/>
      <c r="B30" s="291" t="s">
        <v>49</v>
      </c>
      <c r="C30" s="267" t="s">
        <v>347</v>
      </c>
      <c r="D30" s="301"/>
      <c r="E30" s="322">
        <v>1516666</v>
      </c>
      <c r="F30" s="322">
        <v>793400</v>
      </c>
      <c r="G30" s="358"/>
      <c r="H30" s="359"/>
      <c r="I30" s="359"/>
      <c r="J30" s="359"/>
    </row>
    <row r="31" spans="1:10" s="361" customFormat="1" ht="16.5">
      <c r="A31" s="267"/>
      <c r="B31" s="291" t="s">
        <v>15</v>
      </c>
      <c r="C31" s="267" t="s">
        <v>574</v>
      </c>
      <c r="D31" s="301"/>
      <c r="E31" s="322">
        <f>SUM(E32:E33)</f>
        <v>310596</v>
      </c>
      <c r="F31" s="322">
        <f>SUM(F32:F33)</f>
        <v>160430</v>
      </c>
      <c r="G31" s="358"/>
      <c r="H31" s="359"/>
      <c r="I31" s="359"/>
      <c r="J31" s="359"/>
    </row>
    <row r="32" spans="1:10" s="361" customFormat="1" ht="16.5">
      <c r="A32" s="267"/>
      <c r="B32" s="291" t="s">
        <v>50</v>
      </c>
      <c r="C32" s="295" t="s">
        <v>573</v>
      </c>
      <c r="D32" s="301"/>
      <c r="E32" s="322">
        <v>209</v>
      </c>
      <c r="F32" s="322">
        <v>187</v>
      </c>
      <c r="G32" s="358"/>
      <c r="H32" s="359"/>
      <c r="I32" s="359"/>
      <c r="J32" s="359"/>
    </row>
    <row r="33" spans="1:10" s="361" customFormat="1" ht="16.5">
      <c r="A33" s="267"/>
      <c r="B33" s="291" t="s">
        <v>51</v>
      </c>
      <c r="C33" s="267" t="s">
        <v>347</v>
      </c>
      <c r="D33" s="301"/>
      <c r="E33" s="322">
        <v>310387</v>
      </c>
      <c r="F33" s="322">
        <v>160243</v>
      </c>
      <c r="G33" s="358"/>
      <c r="H33" s="359"/>
      <c r="I33" s="359"/>
      <c r="J33" s="359"/>
    </row>
    <row r="34" spans="1:10" s="363" customFormat="1" ht="16.5">
      <c r="A34" s="287"/>
      <c r="B34" s="287" t="s">
        <v>16</v>
      </c>
      <c r="C34" s="290" t="s">
        <v>576</v>
      </c>
      <c r="D34" s="301"/>
      <c r="E34" s="321">
        <v>1821</v>
      </c>
      <c r="F34" s="321">
        <v>914</v>
      </c>
      <c r="G34" s="358"/>
      <c r="H34" s="359"/>
      <c r="I34" s="359"/>
      <c r="J34" s="359"/>
    </row>
    <row r="35" spans="1:10" s="363" customFormat="1" ht="16.5">
      <c r="A35" s="287"/>
      <c r="B35" s="287" t="s">
        <v>19</v>
      </c>
      <c r="C35" s="290" t="s">
        <v>577</v>
      </c>
      <c r="D35" s="301" t="s">
        <v>284</v>
      </c>
      <c r="E35" s="321">
        <f>+SUM(E36:E38)</f>
        <v>-131062</v>
      </c>
      <c r="F35" s="321">
        <f>+SUM(F36:F38)</f>
        <v>-130319</v>
      </c>
      <c r="G35" s="358"/>
      <c r="H35" s="359"/>
      <c r="I35" s="359"/>
      <c r="J35" s="359"/>
    </row>
    <row r="36" spans="1:10" s="361" customFormat="1" ht="16.5">
      <c r="A36" s="267"/>
      <c r="B36" s="291" t="s">
        <v>20</v>
      </c>
      <c r="C36" s="267" t="s">
        <v>578</v>
      </c>
      <c r="D36" s="301"/>
      <c r="E36" s="322">
        <v>139355</v>
      </c>
      <c r="F36" s="322">
        <v>107019</v>
      </c>
      <c r="G36" s="358"/>
      <c r="H36" s="359"/>
      <c r="I36" s="359"/>
      <c r="J36" s="359"/>
    </row>
    <row r="37" spans="1:10" s="361" customFormat="1" ht="16.5">
      <c r="A37" s="267"/>
      <c r="B37" s="291" t="s">
        <v>21</v>
      </c>
      <c r="C37" s="267" t="s">
        <v>579</v>
      </c>
      <c r="D37" s="301"/>
      <c r="E37" s="322">
        <v>-479130</v>
      </c>
      <c r="F37" s="322">
        <v>-149472</v>
      </c>
      <c r="G37" s="358"/>
      <c r="H37" s="359"/>
      <c r="I37" s="359"/>
      <c r="J37" s="359"/>
    </row>
    <row r="38" spans="1:10" s="361" customFormat="1" ht="16.5">
      <c r="A38" s="267"/>
      <c r="B38" s="291" t="s">
        <v>228</v>
      </c>
      <c r="C38" s="267" t="s">
        <v>580</v>
      </c>
      <c r="D38" s="301"/>
      <c r="E38" s="322">
        <v>208713</v>
      </c>
      <c r="F38" s="322">
        <v>-87866</v>
      </c>
      <c r="G38" s="358"/>
      <c r="H38" s="359"/>
      <c r="I38" s="359"/>
      <c r="J38" s="359"/>
    </row>
    <row r="39" spans="1:10" s="363" customFormat="1" ht="16.5">
      <c r="A39" s="287"/>
      <c r="B39" s="287" t="s">
        <v>22</v>
      </c>
      <c r="C39" s="290" t="s">
        <v>581</v>
      </c>
      <c r="D39" s="301" t="s">
        <v>285</v>
      </c>
      <c r="E39" s="321">
        <v>446848</v>
      </c>
      <c r="F39" s="321">
        <v>211011</v>
      </c>
      <c r="G39" s="358"/>
      <c r="H39" s="359"/>
      <c r="I39" s="359"/>
      <c r="J39" s="359"/>
    </row>
    <row r="40" spans="1:10" s="363" customFormat="1" ht="16.5">
      <c r="A40" s="287"/>
      <c r="B40" s="287" t="s">
        <v>23</v>
      </c>
      <c r="C40" s="290" t="s">
        <v>615</v>
      </c>
      <c r="D40" s="301"/>
      <c r="E40" s="321">
        <f>E26+E27+E34+E35+E39</f>
        <v>6609037</v>
      </c>
      <c r="F40" s="321">
        <f>F26+F27+F34+F35+F39</f>
        <v>3354532</v>
      </c>
      <c r="G40" s="358"/>
      <c r="H40" s="359"/>
      <c r="I40" s="359"/>
      <c r="J40" s="359"/>
    </row>
    <row r="41" spans="1:10" s="363" customFormat="1" ht="16.5">
      <c r="A41" s="287"/>
      <c r="B41" s="287" t="s">
        <v>24</v>
      </c>
      <c r="C41" s="290" t="s">
        <v>616</v>
      </c>
      <c r="D41" s="301" t="s">
        <v>286</v>
      </c>
      <c r="E41" s="321">
        <v>811937</v>
      </c>
      <c r="F41" s="321">
        <v>351694</v>
      </c>
      <c r="G41" s="358"/>
      <c r="H41" s="359"/>
      <c r="I41" s="359"/>
      <c r="J41" s="359"/>
    </row>
    <row r="42" spans="1:10" s="363" customFormat="1" ht="16.5">
      <c r="A42" s="287"/>
      <c r="B42" s="287" t="s">
        <v>25</v>
      </c>
      <c r="C42" s="290" t="s">
        <v>584</v>
      </c>
      <c r="D42" s="301" t="s">
        <v>287</v>
      </c>
      <c r="E42" s="321">
        <v>2228175</v>
      </c>
      <c r="F42" s="321">
        <v>1131110</v>
      </c>
      <c r="G42" s="358"/>
      <c r="H42" s="359"/>
      <c r="I42" s="359"/>
      <c r="J42" s="359"/>
    </row>
    <row r="43" spans="1:10" s="363" customFormat="1" ht="16.5">
      <c r="A43" s="287"/>
      <c r="B43" s="287" t="s">
        <v>26</v>
      </c>
      <c r="C43" s="290" t="s">
        <v>585</v>
      </c>
      <c r="D43" s="301"/>
      <c r="E43" s="321">
        <f>E40-E41-E42</f>
        <v>3568925</v>
      </c>
      <c r="F43" s="321">
        <f>F40-F41-F42</f>
        <v>1871728</v>
      </c>
      <c r="G43" s="358"/>
      <c r="H43" s="359"/>
      <c r="I43" s="359"/>
      <c r="J43" s="359"/>
    </row>
    <row r="44" spans="1:10" s="363" customFormat="1" ht="16.5">
      <c r="A44" s="287"/>
      <c r="B44" s="287" t="s">
        <v>27</v>
      </c>
      <c r="C44" s="290" t="s">
        <v>586</v>
      </c>
      <c r="D44" s="301"/>
      <c r="E44" s="321"/>
      <c r="F44" s="321"/>
      <c r="G44" s="358"/>
      <c r="H44" s="359"/>
      <c r="I44" s="359"/>
      <c r="J44" s="359"/>
    </row>
    <row r="45" spans="1:10" s="363" customFormat="1" ht="16.5">
      <c r="A45" s="287"/>
      <c r="B45" s="287"/>
      <c r="C45" s="290" t="s">
        <v>587</v>
      </c>
      <c r="D45" s="301"/>
      <c r="E45" s="321">
        <v>0</v>
      </c>
      <c r="F45" s="321">
        <v>0</v>
      </c>
      <c r="G45" s="358"/>
      <c r="H45" s="359"/>
      <c r="I45" s="359"/>
      <c r="J45" s="359"/>
    </row>
    <row r="46" spans="1:10" s="363" customFormat="1" ht="16.5">
      <c r="A46" s="287"/>
      <c r="B46" s="287" t="s">
        <v>28</v>
      </c>
      <c r="C46" s="290" t="s">
        <v>588</v>
      </c>
      <c r="D46" s="301"/>
      <c r="E46" s="321">
        <v>174971</v>
      </c>
      <c r="F46" s="321">
        <v>76294</v>
      </c>
      <c r="G46" s="358"/>
      <c r="H46" s="359"/>
      <c r="I46" s="359"/>
      <c r="J46" s="359"/>
    </row>
    <row r="47" spans="1:10" s="360" customFormat="1" ht="16.5">
      <c r="A47" s="287"/>
      <c r="B47" s="287" t="s">
        <v>29</v>
      </c>
      <c r="C47" s="290" t="s">
        <v>589</v>
      </c>
      <c r="D47" s="301"/>
      <c r="E47" s="321">
        <v>0</v>
      </c>
      <c r="F47" s="321">
        <v>0</v>
      </c>
      <c r="G47" s="358"/>
      <c r="H47" s="359"/>
      <c r="I47" s="359"/>
      <c r="J47" s="359"/>
    </row>
    <row r="48" spans="1:10" s="360" customFormat="1" ht="16.5">
      <c r="A48" s="287"/>
      <c r="B48" s="287" t="s">
        <v>30</v>
      </c>
      <c r="C48" s="290" t="s">
        <v>617</v>
      </c>
      <c r="D48" s="301"/>
      <c r="E48" s="321">
        <f>+SUM(E43:E47)</f>
        <v>3743896</v>
      </c>
      <c r="F48" s="321">
        <f>+SUM(F43:F47)</f>
        <v>1948022</v>
      </c>
      <c r="G48" s="358"/>
      <c r="H48" s="359"/>
      <c r="I48" s="359"/>
      <c r="J48" s="359"/>
    </row>
    <row r="49" spans="1:10" s="363" customFormat="1" ht="16.5">
      <c r="A49" s="287"/>
      <c r="B49" s="287" t="s">
        <v>31</v>
      </c>
      <c r="C49" s="290" t="s">
        <v>591</v>
      </c>
      <c r="D49" s="301" t="s">
        <v>288</v>
      </c>
      <c r="E49" s="321">
        <f>SUM(E50:E51)</f>
        <v>727579</v>
      </c>
      <c r="F49" s="321">
        <f>SUM(F50:F51)</f>
        <v>380341</v>
      </c>
      <c r="G49" s="358"/>
      <c r="H49" s="359"/>
      <c r="I49" s="359"/>
      <c r="J49" s="359"/>
    </row>
    <row r="50" spans="1:10" s="361" customFormat="1" ht="16.5">
      <c r="A50" s="269"/>
      <c r="B50" s="267" t="s">
        <v>69</v>
      </c>
      <c r="C50" s="295" t="s">
        <v>592</v>
      </c>
      <c r="D50" s="268"/>
      <c r="E50" s="322">
        <v>669251</v>
      </c>
      <c r="F50" s="322">
        <v>263599</v>
      </c>
      <c r="G50" s="358"/>
      <c r="H50" s="359"/>
      <c r="I50" s="359"/>
      <c r="J50" s="359"/>
    </row>
    <row r="51" spans="1:10" s="361" customFormat="1" ht="16.5">
      <c r="A51" s="267"/>
      <c r="B51" s="267" t="s">
        <v>70</v>
      </c>
      <c r="C51" s="295" t="s">
        <v>618</v>
      </c>
      <c r="D51" s="268"/>
      <c r="E51" s="322">
        <v>58328</v>
      </c>
      <c r="F51" s="322">
        <v>116742</v>
      </c>
      <c r="G51" s="358"/>
      <c r="H51" s="359"/>
      <c r="I51" s="359"/>
      <c r="J51" s="359"/>
    </row>
    <row r="52" spans="1:10" s="363" customFormat="1" ht="16.5">
      <c r="A52" s="274"/>
      <c r="B52" s="287" t="s">
        <v>32</v>
      </c>
      <c r="C52" s="290" t="s">
        <v>619</v>
      </c>
      <c r="D52" s="301"/>
      <c r="E52" s="321">
        <f>+E48-E49</f>
        <v>3016317</v>
      </c>
      <c r="F52" s="321">
        <f>+F48-F49</f>
        <v>1567681</v>
      </c>
      <c r="G52" s="358"/>
      <c r="H52" s="359"/>
      <c r="I52" s="359"/>
      <c r="J52" s="359"/>
    </row>
    <row r="53" spans="1:10" s="363" customFormat="1" ht="16.5">
      <c r="A53" s="274"/>
      <c r="B53" s="287" t="s">
        <v>35</v>
      </c>
      <c r="C53" s="290" t="s">
        <v>596</v>
      </c>
      <c r="D53" s="275"/>
      <c r="E53" s="365">
        <f>+SUM(E54:E56)</f>
        <v>0</v>
      </c>
      <c r="F53" s="365">
        <f>+SUM(F54:F56)</f>
        <v>0</v>
      </c>
      <c r="G53" s="358"/>
      <c r="H53" s="359"/>
      <c r="I53" s="359"/>
      <c r="J53" s="359"/>
    </row>
    <row r="54" spans="1:10" s="361" customFormat="1" ht="16.5">
      <c r="A54" s="267"/>
      <c r="B54" s="267" t="s">
        <v>246</v>
      </c>
      <c r="C54" s="295" t="s">
        <v>597</v>
      </c>
      <c r="D54" s="268"/>
      <c r="E54" s="322">
        <v>0</v>
      </c>
      <c r="F54" s="322">
        <v>0</v>
      </c>
      <c r="G54" s="358"/>
      <c r="H54" s="359"/>
      <c r="I54" s="359"/>
      <c r="J54" s="359"/>
    </row>
    <row r="55" spans="1:10" s="361" customFormat="1" ht="16.5">
      <c r="A55" s="267"/>
      <c r="B55" s="267" t="s">
        <v>247</v>
      </c>
      <c r="C55" s="295" t="s">
        <v>598</v>
      </c>
      <c r="D55" s="268"/>
      <c r="E55" s="322">
        <v>0</v>
      </c>
      <c r="F55" s="322">
        <v>0</v>
      </c>
      <c r="G55" s="358"/>
      <c r="H55" s="359"/>
      <c r="I55" s="359"/>
      <c r="J55" s="359"/>
    </row>
    <row r="56" spans="1:10" s="361" customFormat="1" ht="16.5">
      <c r="A56" s="267"/>
      <c r="B56" s="267" t="s">
        <v>268</v>
      </c>
      <c r="C56" s="295" t="s">
        <v>599</v>
      </c>
      <c r="D56" s="268"/>
      <c r="E56" s="322">
        <v>0</v>
      </c>
      <c r="F56" s="322">
        <v>0</v>
      </c>
      <c r="G56" s="358"/>
      <c r="H56" s="359"/>
      <c r="I56" s="359"/>
      <c r="J56" s="359"/>
    </row>
    <row r="57" spans="1:10" s="363" customFormat="1" ht="16.5">
      <c r="A57" s="274"/>
      <c r="B57" s="287" t="s">
        <v>142</v>
      </c>
      <c r="C57" s="290" t="s">
        <v>600</v>
      </c>
      <c r="D57" s="275"/>
      <c r="E57" s="321">
        <f>+SUM(E58:E60)</f>
        <v>0</v>
      </c>
      <c r="F57" s="321">
        <f>+SUM(F58:F60)</f>
        <v>0</v>
      </c>
      <c r="G57" s="358"/>
      <c r="H57" s="359"/>
      <c r="I57" s="359"/>
      <c r="J57" s="359"/>
    </row>
    <row r="58" spans="1:10" s="361" customFormat="1" ht="16.5">
      <c r="A58" s="267"/>
      <c r="B58" s="267" t="s">
        <v>145</v>
      </c>
      <c r="C58" s="295" t="s">
        <v>601</v>
      </c>
      <c r="D58" s="268"/>
      <c r="E58" s="322">
        <v>0</v>
      </c>
      <c r="F58" s="322">
        <v>0</v>
      </c>
      <c r="G58" s="358"/>
      <c r="H58" s="359"/>
      <c r="I58" s="359"/>
      <c r="J58" s="359"/>
    </row>
    <row r="59" spans="1:10" s="361" customFormat="1" ht="16.5">
      <c r="A59" s="267"/>
      <c r="B59" s="267" t="s">
        <v>146</v>
      </c>
      <c r="C59" s="295" t="s">
        <v>602</v>
      </c>
      <c r="D59" s="268"/>
      <c r="E59" s="322">
        <v>0</v>
      </c>
      <c r="F59" s="322">
        <v>0</v>
      </c>
      <c r="G59" s="358"/>
      <c r="H59" s="359"/>
      <c r="I59" s="359"/>
      <c r="J59" s="359"/>
    </row>
    <row r="60" spans="1:10" s="361" customFormat="1" ht="16.5">
      <c r="A60" s="267"/>
      <c r="B60" s="267" t="s">
        <v>147</v>
      </c>
      <c r="C60" s="295" t="s">
        <v>603</v>
      </c>
      <c r="D60" s="268"/>
      <c r="E60" s="322">
        <v>0</v>
      </c>
      <c r="F60" s="322">
        <v>0</v>
      </c>
      <c r="G60" s="358"/>
      <c r="H60" s="359"/>
      <c r="I60" s="359"/>
      <c r="J60" s="359"/>
    </row>
    <row r="61" spans="1:10" s="363" customFormat="1" ht="16.5">
      <c r="A61" s="274"/>
      <c r="B61" s="287" t="s">
        <v>220</v>
      </c>
      <c r="C61" s="290" t="s">
        <v>620</v>
      </c>
      <c r="D61" s="275"/>
      <c r="E61" s="321">
        <f>+E53-E57</f>
        <v>0</v>
      </c>
      <c r="F61" s="321">
        <f>+F53-F57</f>
        <v>0</v>
      </c>
      <c r="G61" s="358"/>
      <c r="H61" s="359"/>
      <c r="I61" s="359"/>
      <c r="J61" s="359"/>
    </row>
    <row r="62" spans="1:10" s="363" customFormat="1" ht="16.5">
      <c r="A62" s="274"/>
      <c r="B62" s="287" t="s">
        <v>148</v>
      </c>
      <c r="C62" s="290" t="s">
        <v>605</v>
      </c>
      <c r="D62" s="275"/>
      <c r="E62" s="321">
        <f>+SUM(E63:E64)</f>
        <v>0</v>
      </c>
      <c r="F62" s="321">
        <f>+SUM(F63:F64)</f>
        <v>0</v>
      </c>
      <c r="G62" s="358"/>
      <c r="H62" s="359"/>
      <c r="I62" s="359"/>
      <c r="J62" s="359"/>
    </row>
    <row r="63" spans="1:10" s="361" customFormat="1" ht="16.5">
      <c r="A63" s="269"/>
      <c r="B63" s="291" t="s">
        <v>269</v>
      </c>
      <c r="C63" s="295" t="s">
        <v>592</v>
      </c>
      <c r="D63" s="296"/>
      <c r="E63" s="322">
        <v>0</v>
      </c>
      <c r="F63" s="322">
        <v>0</v>
      </c>
      <c r="G63" s="358"/>
      <c r="H63" s="359"/>
      <c r="I63" s="359"/>
      <c r="J63" s="359"/>
    </row>
    <row r="64" spans="1:10" s="361" customFormat="1" ht="16.5">
      <c r="A64" s="269"/>
      <c r="B64" s="291" t="s">
        <v>270</v>
      </c>
      <c r="C64" s="295" t="s">
        <v>618</v>
      </c>
      <c r="D64" s="296"/>
      <c r="E64" s="322">
        <v>0</v>
      </c>
      <c r="F64" s="322">
        <v>0</v>
      </c>
      <c r="G64" s="358"/>
      <c r="H64" s="359"/>
      <c r="I64" s="359"/>
      <c r="J64" s="359"/>
    </row>
    <row r="65" spans="1:10" s="363" customFormat="1" ht="16.5">
      <c r="A65" s="287"/>
      <c r="B65" s="366" t="s">
        <v>149</v>
      </c>
      <c r="C65" s="290" t="s">
        <v>621</v>
      </c>
      <c r="D65" s="293"/>
      <c r="E65" s="365">
        <f>+E61+E62</f>
        <v>0</v>
      </c>
      <c r="F65" s="365">
        <f>+F61+F62</f>
        <v>0</v>
      </c>
      <c r="G65" s="358"/>
      <c r="H65" s="359"/>
      <c r="I65" s="359"/>
      <c r="J65" s="359"/>
    </row>
    <row r="66" spans="1:10" s="363" customFormat="1" ht="16.5">
      <c r="A66" s="287"/>
      <c r="B66" s="287" t="s">
        <v>150</v>
      </c>
      <c r="C66" s="290" t="s">
        <v>622</v>
      </c>
      <c r="D66" s="301" t="s">
        <v>289</v>
      </c>
      <c r="E66" s="321">
        <f>+E52+E65</f>
        <v>3016317</v>
      </c>
      <c r="F66" s="321">
        <f>+F52+F65</f>
        <v>1567681</v>
      </c>
      <c r="G66" s="358"/>
      <c r="H66" s="359"/>
      <c r="I66" s="359"/>
      <c r="J66" s="359"/>
    </row>
    <row r="67" spans="1:10" s="371" customFormat="1" ht="16.5">
      <c r="A67" s="367"/>
      <c r="B67" s="367"/>
      <c r="C67" s="368"/>
      <c r="D67" s="369"/>
      <c r="E67" s="370"/>
      <c r="F67" s="370"/>
      <c r="G67" s="358"/>
      <c r="H67" s="359"/>
      <c r="I67" s="359"/>
      <c r="J67" s="359"/>
    </row>
    <row r="68" spans="1:10" s="364" customFormat="1" ht="16.5">
      <c r="A68" s="267"/>
      <c r="B68" s="310"/>
      <c r="C68" s="310" t="s">
        <v>623</v>
      </c>
      <c r="D68" s="311"/>
      <c r="E68" s="372">
        <f>E66/400000000</f>
        <v>0.0075407925</v>
      </c>
      <c r="F68" s="372">
        <f>F66/400000000</f>
        <v>0.0039192025</v>
      </c>
      <c r="G68" s="358"/>
      <c r="H68" s="359"/>
      <c r="I68" s="359"/>
      <c r="J68" s="359"/>
    </row>
    <row r="69" spans="1:9" ht="16.5">
      <c r="A69" s="367"/>
      <c r="B69" s="367"/>
      <c r="C69" s="368"/>
      <c r="D69" s="240"/>
      <c r="E69" s="217"/>
      <c r="F69" s="362"/>
      <c r="G69" s="358"/>
      <c r="H69" s="359"/>
      <c r="I69" s="359"/>
    </row>
    <row r="70" spans="1:7" ht="33.75" customHeight="1">
      <c r="A70" s="367"/>
      <c r="B70" s="432" t="s">
        <v>353</v>
      </c>
      <c r="C70" s="432"/>
      <c r="D70" s="432"/>
      <c r="E70" s="432"/>
      <c r="F70" s="432"/>
      <c r="G70" s="358"/>
    </row>
    <row r="71" spans="1:7" ht="16.5">
      <c r="A71" s="367"/>
      <c r="B71" s="367"/>
      <c r="C71" s="368"/>
      <c r="D71" s="240"/>
      <c r="E71" s="241"/>
      <c r="F71" s="374"/>
      <c r="G71" s="358"/>
    </row>
    <row r="72" spans="1:6" ht="16.5">
      <c r="A72" s="367"/>
      <c r="B72" s="267" t="s">
        <v>663</v>
      </c>
      <c r="C72" s="368"/>
      <c r="D72" s="240"/>
      <c r="E72" s="241"/>
      <c r="F72" s="375"/>
    </row>
    <row r="73" spans="1:5" ht="15.75">
      <c r="A73" s="367"/>
      <c r="B73" s="367"/>
      <c r="C73" s="368"/>
      <c r="D73" s="240"/>
      <c r="E73" s="217"/>
    </row>
    <row r="74" spans="1:5" ht="15.75">
      <c r="A74" s="367"/>
      <c r="B74" s="367"/>
      <c r="C74" s="368"/>
      <c r="D74" s="240"/>
      <c r="E74" s="217"/>
    </row>
    <row r="75" spans="1:10" s="363" customFormat="1" ht="15.75">
      <c r="A75" s="430" t="s">
        <v>624</v>
      </c>
      <c r="B75" s="430"/>
      <c r="C75" s="430"/>
      <c r="D75" s="430"/>
      <c r="E75" s="430"/>
      <c r="F75" s="430"/>
      <c r="G75" s="430"/>
      <c r="H75" s="430"/>
      <c r="I75" s="430"/>
      <c r="J75" s="430"/>
    </row>
    <row r="76" spans="1:5" ht="15.75">
      <c r="A76" s="367"/>
      <c r="B76" s="367"/>
      <c r="C76" s="368"/>
      <c r="D76" s="240"/>
      <c r="E76" s="217"/>
    </row>
    <row r="77" spans="1:5" ht="15.75">
      <c r="A77" s="367"/>
      <c r="B77" s="367"/>
      <c r="C77" s="368"/>
      <c r="D77" s="240"/>
      <c r="E77" s="217"/>
    </row>
    <row r="78" spans="1:7" ht="15.75">
      <c r="A78" s="367"/>
      <c r="B78" s="367"/>
      <c r="C78" s="368"/>
      <c r="D78" s="240"/>
      <c r="E78" s="217"/>
      <c r="G78" s="363"/>
    </row>
    <row r="79" spans="1:6" ht="15.75">
      <c r="A79" s="367"/>
      <c r="B79" s="367"/>
      <c r="C79" s="368"/>
      <c r="D79" s="240"/>
      <c r="E79" s="217"/>
      <c r="F79" s="363"/>
    </row>
    <row r="80" spans="1:5" ht="15.75">
      <c r="A80" s="367"/>
      <c r="B80" s="367"/>
      <c r="C80" s="368"/>
      <c r="D80" s="240"/>
      <c r="E80" s="351"/>
    </row>
    <row r="81" spans="1:5" ht="15.75">
      <c r="A81" s="367"/>
      <c r="B81" s="367"/>
      <c r="C81" s="368"/>
      <c r="D81" s="240"/>
      <c r="E81" s="351"/>
    </row>
    <row r="82" spans="1:5" ht="15.75">
      <c r="A82" s="367"/>
      <c r="B82" s="376"/>
      <c r="C82" s="377"/>
      <c r="D82" s="235"/>
      <c r="E82" s="236"/>
    </row>
    <row r="83" spans="1:5" ht="15.75">
      <c r="A83" s="367"/>
      <c r="B83" s="367"/>
      <c r="C83" s="368"/>
      <c r="D83" s="240"/>
      <c r="E83" s="351"/>
    </row>
    <row r="84" spans="1:5" ht="15.75">
      <c r="A84" s="367"/>
      <c r="B84" s="367"/>
      <c r="C84" s="368"/>
      <c r="D84" s="240"/>
      <c r="E84" s="351"/>
    </row>
    <row r="85" spans="1:5" ht="15.75">
      <c r="A85" s="367"/>
      <c r="B85" s="367"/>
      <c r="C85" s="368"/>
      <c r="D85" s="240"/>
      <c r="E85" s="351"/>
    </row>
    <row r="86" spans="1:5" ht="15.75">
      <c r="A86" s="367"/>
      <c r="B86" s="367"/>
      <c r="C86" s="368"/>
      <c r="D86" s="240"/>
      <c r="E86" s="351"/>
    </row>
    <row r="87" spans="1:5" ht="15.75">
      <c r="A87" s="367"/>
      <c r="B87" s="367"/>
      <c r="C87" s="368"/>
      <c r="D87" s="240"/>
      <c r="E87" s="351"/>
    </row>
    <row r="88" spans="1:5" ht="15.75">
      <c r="A88" s="367"/>
      <c r="B88" s="367"/>
      <c r="C88" s="368"/>
      <c r="D88" s="240"/>
      <c r="E88" s="351"/>
    </row>
    <row r="89" spans="1:5" ht="15.75">
      <c r="A89" s="367"/>
      <c r="B89" s="367"/>
      <c r="C89" s="368"/>
      <c r="D89" s="240"/>
      <c r="E89" s="351"/>
    </row>
    <row r="90" spans="1:5" ht="15.75">
      <c r="A90" s="367"/>
      <c r="B90" s="367"/>
      <c r="C90" s="368"/>
      <c r="D90" s="240"/>
      <c r="E90" s="351"/>
    </row>
    <row r="91" spans="1:5" ht="15.75">
      <c r="A91" s="367"/>
      <c r="B91" s="367"/>
      <c r="C91" s="368"/>
      <c r="D91" s="240"/>
      <c r="E91" s="351"/>
    </row>
    <row r="92" spans="1:5" ht="15.75">
      <c r="A92" s="367"/>
      <c r="B92" s="367"/>
      <c r="C92" s="368"/>
      <c r="D92" s="240"/>
      <c r="E92" s="351"/>
    </row>
    <row r="93" spans="1:5" ht="15.75">
      <c r="A93" s="367"/>
      <c r="B93" s="367"/>
      <c r="C93" s="368"/>
      <c r="D93" s="240"/>
      <c r="E93" s="351"/>
    </row>
    <row r="94" spans="1:5" ht="15.75">
      <c r="A94" s="367"/>
      <c r="B94" s="367"/>
      <c r="C94" s="368"/>
      <c r="D94" s="240"/>
      <c r="E94" s="351"/>
    </row>
    <row r="95" spans="1:5" ht="15.75">
      <c r="A95" s="367"/>
      <c r="B95" s="367"/>
      <c r="C95" s="368"/>
      <c r="D95" s="240"/>
      <c r="E95" s="351"/>
    </row>
    <row r="96" spans="1:5" ht="18.75">
      <c r="A96" s="378"/>
      <c r="B96" s="378"/>
      <c r="C96" s="378"/>
      <c r="D96" s="379"/>
      <c r="E96" s="378"/>
    </row>
    <row r="97" spans="1:5" ht="18.75">
      <c r="A97" s="378"/>
      <c r="B97" s="378"/>
      <c r="C97" s="378"/>
      <c r="D97" s="379"/>
      <c r="E97" s="378"/>
    </row>
    <row r="98" spans="1:5" ht="18.75">
      <c r="A98" s="378"/>
      <c r="B98" s="378"/>
      <c r="C98" s="378"/>
      <c r="D98" s="379"/>
      <c r="E98" s="378"/>
    </row>
    <row r="99" spans="1:5" ht="18.75">
      <c r="A99" s="378"/>
      <c r="B99" s="378"/>
      <c r="C99" s="378"/>
      <c r="D99" s="379"/>
      <c r="E99" s="378"/>
    </row>
    <row r="100" spans="1:5" ht="18.75">
      <c r="A100" s="378"/>
      <c r="B100" s="378"/>
      <c r="C100" s="378"/>
      <c r="D100" s="379"/>
      <c r="E100" s="378"/>
    </row>
    <row r="101" spans="1:5" ht="18.75">
      <c r="A101" s="378"/>
      <c r="B101" s="378"/>
      <c r="C101" s="378"/>
      <c r="D101" s="379"/>
      <c r="E101" s="378"/>
    </row>
    <row r="102" spans="1:5" ht="18.75">
      <c r="A102" s="378"/>
      <c r="B102" s="378"/>
      <c r="C102" s="378"/>
      <c r="D102" s="379"/>
      <c r="E102" s="378"/>
    </row>
    <row r="103" spans="1:5" ht="18.75">
      <c r="A103" s="378"/>
      <c r="B103" s="378"/>
      <c r="C103" s="378"/>
      <c r="D103" s="379"/>
      <c r="E103" s="378"/>
    </row>
    <row r="104" spans="1:5" ht="18.75">
      <c r="A104" s="378"/>
      <c r="B104" s="378"/>
      <c r="C104" s="378"/>
      <c r="D104" s="379"/>
      <c r="E104" s="378"/>
    </row>
    <row r="105" spans="1:5" ht="18.75">
      <c r="A105" s="378"/>
      <c r="B105" s="378"/>
      <c r="C105" s="378"/>
      <c r="D105" s="379"/>
      <c r="E105" s="378"/>
    </row>
    <row r="106" spans="1:7" s="381" customFormat="1" ht="12.75">
      <c r="A106" s="373"/>
      <c r="B106" s="373"/>
      <c r="C106" s="373"/>
      <c r="D106" s="380"/>
      <c r="E106" s="373"/>
      <c r="F106" s="373"/>
      <c r="G106" s="373"/>
    </row>
    <row r="107" ht="21" customHeight="1"/>
    <row r="108" spans="1:7" s="382" customFormat="1" ht="12.75">
      <c r="A108" s="373"/>
      <c r="B108" s="373"/>
      <c r="C108" s="373"/>
      <c r="D108" s="380"/>
      <c r="E108" s="373"/>
      <c r="F108" s="373"/>
      <c r="G108" s="373"/>
    </row>
    <row r="109" spans="1:7" s="382" customFormat="1" ht="12.75">
      <c r="A109" s="373"/>
      <c r="B109" s="373"/>
      <c r="C109" s="373"/>
      <c r="D109" s="380"/>
      <c r="E109" s="373"/>
      <c r="F109" s="373"/>
      <c r="G109" s="381"/>
    </row>
    <row r="110" spans="1:7" s="382" customFormat="1" ht="12.75">
      <c r="A110" s="373"/>
      <c r="B110" s="373"/>
      <c r="C110" s="373"/>
      <c r="D110" s="380"/>
      <c r="E110" s="373"/>
      <c r="F110" s="381"/>
      <c r="G110" s="373"/>
    </row>
    <row r="111" spans="1:6" s="382" customFormat="1" ht="12.75">
      <c r="A111" s="373"/>
      <c r="B111" s="373"/>
      <c r="C111" s="373"/>
      <c r="D111" s="380"/>
      <c r="E111" s="373"/>
      <c r="F111" s="373"/>
    </row>
    <row r="112" spans="1:5" s="382" customFormat="1" ht="12.75">
      <c r="A112" s="373"/>
      <c r="B112" s="373"/>
      <c r="C112" s="373"/>
      <c r="D112" s="380"/>
      <c r="E112" s="373"/>
    </row>
    <row r="113" spans="1:5" s="382" customFormat="1" ht="12.75">
      <c r="A113" s="373"/>
      <c r="B113" s="373"/>
      <c r="C113" s="373"/>
      <c r="D113" s="380"/>
      <c r="E113" s="373"/>
    </row>
    <row r="114" spans="1:5" s="382" customFormat="1" ht="12.75">
      <c r="A114" s="373"/>
      <c r="B114" s="373"/>
      <c r="C114" s="373"/>
      <c r="D114" s="380"/>
      <c r="E114" s="373"/>
    </row>
    <row r="115" spans="1:5" s="382" customFormat="1" ht="12.75">
      <c r="A115" s="373"/>
      <c r="B115" s="373"/>
      <c r="C115" s="373"/>
      <c r="D115" s="380"/>
      <c r="E115" s="373"/>
    </row>
    <row r="116" spans="1:5" s="382" customFormat="1" ht="12.75">
      <c r="A116" s="373"/>
      <c r="B116" s="373"/>
      <c r="C116" s="373"/>
      <c r="D116" s="380"/>
      <c r="E116" s="373"/>
    </row>
    <row r="117" spans="1:7" s="383" customFormat="1" ht="12.75">
      <c r="A117" s="373"/>
      <c r="B117" s="373"/>
      <c r="C117" s="373"/>
      <c r="D117" s="380"/>
      <c r="E117" s="373"/>
      <c r="F117" s="382"/>
      <c r="G117" s="382"/>
    </row>
    <row r="118" spans="1:5" s="382" customFormat="1" ht="12.75">
      <c r="A118" s="373"/>
      <c r="B118" s="373"/>
      <c r="C118" s="373"/>
      <c r="D118" s="380"/>
      <c r="E118" s="373"/>
    </row>
    <row r="119" spans="1:5" s="382" customFormat="1" ht="12.75">
      <c r="A119" s="373"/>
      <c r="B119" s="373"/>
      <c r="C119" s="373"/>
      <c r="D119" s="380"/>
      <c r="E119" s="373"/>
    </row>
    <row r="120" spans="1:7" s="382" customFormat="1" ht="12.75">
      <c r="A120" s="373"/>
      <c r="B120" s="373"/>
      <c r="C120" s="373"/>
      <c r="D120" s="380"/>
      <c r="E120" s="373"/>
      <c r="G120" s="383"/>
    </row>
    <row r="121" spans="1:6" s="382" customFormat="1" ht="12.75">
      <c r="A121" s="373"/>
      <c r="B121" s="373"/>
      <c r="C121" s="373"/>
      <c r="D121" s="380"/>
      <c r="E121" s="373"/>
      <c r="F121" s="383"/>
    </row>
    <row r="122" spans="1:5" s="382" customFormat="1" ht="12.75">
      <c r="A122" s="373"/>
      <c r="B122" s="373"/>
      <c r="C122" s="373"/>
      <c r="D122" s="380"/>
      <c r="E122" s="373"/>
    </row>
    <row r="123" spans="1:5" s="382" customFormat="1" ht="12.75">
      <c r="A123" s="373"/>
      <c r="B123" s="373"/>
      <c r="C123" s="373"/>
      <c r="D123" s="380"/>
      <c r="E123" s="373"/>
    </row>
    <row r="124" spans="1:5" s="382" customFormat="1" ht="12.75">
      <c r="A124" s="373"/>
      <c r="B124" s="373"/>
      <c r="C124" s="373"/>
      <c r="D124" s="380"/>
      <c r="E124" s="373"/>
    </row>
    <row r="125" spans="1:5" s="382" customFormat="1" ht="12.75">
      <c r="A125" s="373"/>
      <c r="B125" s="373"/>
      <c r="C125" s="373"/>
      <c r="D125" s="380"/>
      <c r="E125" s="373"/>
    </row>
    <row r="126" spans="1:5" s="382" customFormat="1" ht="12.75">
      <c r="A126" s="373"/>
      <c r="B126" s="373"/>
      <c r="C126" s="373"/>
      <c r="D126" s="380"/>
      <c r="E126" s="373"/>
    </row>
    <row r="127" spans="1:5" s="382" customFormat="1" ht="12.75">
      <c r="A127" s="373"/>
      <c r="B127" s="373"/>
      <c r="C127" s="373"/>
      <c r="D127" s="380"/>
      <c r="E127" s="373"/>
    </row>
    <row r="128" spans="6:7" ht="12.75">
      <c r="F128" s="382"/>
      <c r="G128" s="382"/>
    </row>
    <row r="129" spans="6:7" ht="12.75">
      <c r="F129" s="382"/>
      <c r="G129" s="382"/>
    </row>
    <row r="130" spans="6:7" ht="12.75">
      <c r="F130" s="382"/>
      <c r="G130" s="382"/>
    </row>
    <row r="131" ht="12.75">
      <c r="F131" s="382"/>
    </row>
  </sheetData>
  <sheetProtection/>
  <mergeCells count="2">
    <mergeCell ref="A75:J75"/>
    <mergeCell ref="B70:F70"/>
  </mergeCells>
  <printOptions horizontalCentered="1"/>
  <pageMargins left="0.5118110236220472" right="0.2755905511811024" top="0.7874015748031497" bottom="0.5905511811023623" header="0.6299212598425197" footer="0.5905511811023623"/>
  <pageSetup fitToHeight="1" fitToWidth="1" horizontalDpi="600" verticalDpi="600" orientation="portrait" paperSize="9" scale="54" r:id="rId1"/>
  <headerFooter alignWithMargins="0">
    <oddFooter xml:space="preserve">&amp;C&amp;"DINPro-Medium,Regular"&amp;12 10&amp;R&amp;"DINPro-Medium,Italic" &amp;11 &amp;"DINPro-Light,Italic"&amp;15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2:H68"/>
  <sheetViews>
    <sheetView view="pageBreakPreview" zoomScale="75" zoomScaleNormal="55" zoomScaleSheetLayoutView="75" workbookViewId="0" topLeftCell="A1">
      <selection activeCell="A1" sqref="A1"/>
    </sheetView>
  </sheetViews>
  <sheetFormatPr defaultColWidth="9.140625" defaultRowHeight="12.75"/>
  <cols>
    <col min="1" max="1" width="1.28515625" style="23" customWidth="1"/>
    <col min="2" max="2" width="5.8515625" style="23" customWidth="1"/>
    <col min="3" max="3" width="108.421875" style="23" customWidth="1"/>
    <col min="4" max="4" width="21.421875" style="404" customWidth="1"/>
    <col min="5" max="5" width="10.00390625" style="23" bestFit="1" customWidth="1"/>
    <col min="6" max="16384" width="9.140625" style="23" customWidth="1"/>
  </cols>
  <sheetData>
    <row r="2" spans="3:4" s="38" customFormat="1" ht="19.5">
      <c r="C2" s="76" t="s">
        <v>0</v>
      </c>
      <c r="D2" s="403"/>
    </row>
    <row r="3" spans="3:4" s="38" customFormat="1" ht="19.5">
      <c r="C3" s="76" t="s">
        <v>642</v>
      </c>
      <c r="D3" s="403"/>
    </row>
    <row r="4" spans="3:4" s="38" customFormat="1" ht="19.5">
      <c r="C4" s="76" t="s">
        <v>774</v>
      </c>
      <c r="D4" s="403"/>
    </row>
    <row r="5" ht="15.75">
      <c r="C5" s="142" t="s">
        <v>291</v>
      </c>
    </row>
    <row r="7" spans="3:4" s="26" customFormat="1" ht="16.5">
      <c r="C7" s="143"/>
      <c r="D7" s="405" t="s">
        <v>292</v>
      </c>
    </row>
    <row r="8" spans="2:4" s="26" customFormat="1" ht="16.5">
      <c r="B8" s="89"/>
      <c r="C8" s="89"/>
      <c r="D8" s="406" t="s">
        <v>767</v>
      </c>
    </row>
    <row r="10" spans="2:8" s="27" customFormat="1" ht="16.5">
      <c r="B10" s="95" t="s">
        <v>1</v>
      </c>
      <c r="C10" s="95" t="s">
        <v>627</v>
      </c>
      <c r="D10" s="168">
        <v>3311609</v>
      </c>
      <c r="E10" s="255"/>
      <c r="H10" s="100"/>
    </row>
    <row r="11" spans="2:8" s="27" customFormat="1" ht="16.5">
      <c r="B11" s="95" t="s">
        <v>5</v>
      </c>
      <c r="C11" s="95" t="s">
        <v>628</v>
      </c>
      <c r="D11" s="168">
        <f>+D12+D18</f>
        <v>-880880</v>
      </c>
      <c r="E11" s="255"/>
      <c r="H11" s="100"/>
    </row>
    <row r="12" spans="2:8" s="27" customFormat="1" ht="16.5">
      <c r="B12" s="95" t="s">
        <v>6</v>
      </c>
      <c r="C12" s="95" t="s">
        <v>629</v>
      </c>
      <c r="D12" s="168">
        <f>+SUM(D13:D17)</f>
        <v>282972</v>
      </c>
      <c r="E12" s="255"/>
      <c r="H12" s="100"/>
    </row>
    <row r="13" spans="2:8" s="27" customFormat="1" ht="15.75">
      <c r="B13" s="424" t="s">
        <v>7</v>
      </c>
      <c r="C13" s="23" t="s">
        <v>630</v>
      </c>
      <c r="D13" s="189">
        <v>0</v>
      </c>
      <c r="E13" s="255"/>
      <c r="H13" s="100"/>
    </row>
    <row r="14" spans="2:8" s="27" customFormat="1" ht="15.75">
      <c r="B14" s="424" t="s">
        <v>8</v>
      </c>
      <c r="C14" s="23" t="s">
        <v>631</v>
      </c>
      <c r="D14" s="189">
        <v>0</v>
      </c>
      <c r="E14" s="255"/>
      <c r="H14" s="100"/>
    </row>
    <row r="15" spans="2:8" s="27" customFormat="1" ht="15.75">
      <c r="B15" s="424" t="s">
        <v>9</v>
      </c>
      <c r="C15" s="23" t="s">
        <v>632</v>
      </c>
      <c r="D15" s="189">
        <v>-301</v>
      </c>
      <c r="E15" s="255"/>
      <c r="H15" s="100"/>
    </row>
    <row r="16" spans="2:8" s="27" customFormat="1" ht="15.75">
      <c r="B16" s="424" t="s">
        <v>159</v>
      </c>
      <c r="C16" s="23" t="s">
        <v>633</v>
      </c>
      <c r="D16" s="189">
        <v>538499</v>
      </c>
      <c r="E16" s="255"/>
      <c r="H16" s="100"/>
    </row>
    <row r="17" spans="2:8" s="27" customFormat="1" ht="15.75">
      <c r="B17" s="424" t="s">
        <v>160</v>
      </c>
      <c r="C17" s="23" t="s">
        <v>634</v>
      </c>
      <c r="D17" s="189">
        <v>-255226</v>
      </c>
      <c r="E17" s="255"/>
      <c r="H17" s="100"/>
    </row>
    <row r="18" spans="2:8" s="27" customFormat="1" ht="16.5">
      <c r="B18" s="95" t="s">
        <v>10</v>
      </c>
      <c r="C18" s="95" t="s">
        <v>635</v>
      </c>
      <c r="D18" s="188">
        <f>+SUM(D19:D24)</f>
        <v>-1163852</v>
      </c>
      <c r="E18" s="255"/>
      <c r="H18" s="100"/>
    </row>
    <row r="19" spans="2:8" s="27" customFormat="1" ht="15.75">
      <c r="B19" s="424" t="s">
        <v>110</v>
      </c>
      <c r="C19" s="23" t="s">
        <v>636</v>
      </c>
      <c r="D19" s="189">
        <v>0</v>
      </c>
      <c r="E19" s="255"/>
      <c r="H19" s="100"/>
    </row>
    <row r="20" spans="2:8" ht="31.5">
      <c r="B20" s="425" t="s">
        <v>111</v>
      </c>
      <c r="C20" s="36" t="s">
        <v>637</v>
      </c>
      <c r="D20" s="189">
        <v>-2310294</v>
      </c>
      <c r="E20" s="255"/>
      <c r="H20" s="100"/>
    </row>
    <row r="21" spans="2:8" ht="15.75">
      <c r="B21" s="424" t="s">
        <v>112</v>
      </c>
      <c r="C21" s="23" t="s">
        <v>638</v>
      </c>
      <c r="D21" s="189">
        <v>818176</v>
      </c>
      <c r="E21" s="255"/>
      <c r="H21" s="100"/>
    </row>
    <row r="22" spans="2:8" ht="15.75">
      <c r="B22" s="424" t="s">
        <v>221</v>
      </c>
      <c r="C22" s="23" t="s">
        <v>639</v>
      </c>
      <c r="D22" s="189">
        <v>0</v>
      </c>
      <c r="E22" s="255"/>
      <c r="H22" s="100"/>
    </row>
    <row r="23" spans="2:8" ht="15.75">
      <c r="B23" s="424" t="s">
        <v>222</v>
      </c>
      <c r="C23" s="23" t="s">
        <v>765</v>
      </c>
      <c r="D23" s="189">
        <v>0</v>
      </c>
      <c r="E23" s="255"/>
      <c r="H23" s="100"/>
    </row>
    <row r="24" spans="2:8" ht="15.75">
      <c r="B24" s="424" t="s">
        <v>223</v>
      </c>
      <c r="C24" s="23" t="s">
        <v>640</v>
      </c>
      <c r="D24" s="189">
        <v>328266</v>
      </c>
      <c r="E24" s="255"/>
      <c r="H24" s="100"/>
    </row>
    <row r="25" spans="4:8" ht="15.75">
      <c r="D25" s="170"/>
      <c r="E25" s="255"/>
      <c r="H25" s="100"/>
    </row>
    <row r="26" spans="2:8" s="27" customFormat="1" ht="16.5">
      <c r="B26" s="144" t="s">
        <v>27</v>
      </c>
      <c r="C26" s="144" t="s">
        <v>641</v>
      </c>
      <c r="D26" s="190">
        <f>+D10+D11</f>
        <v>2430729</v>
      </c>
      <c r="E26" s="255"/>
      <c r="H26" s="100"/>
    </row>
    <row r="27" ht="15.75">
      <c r="D27" s="407"/>
    </row>
    <row r="28" spans="2:5" ht="33.75" customHeight="1">
      <c r="B28" s="431" t="s">
        <v>353</v>
      </c>
      <c r="C28" s="431"/>
      <c r="D28" s="431"/>
      <c r="E28" s="36"/>
    </row>
    <row r="50" ht="15.75" customHeight="1"/>
    <row r="66" spans="1:4" ht="15.75">
      <c r="A66" s="433" t="s">
        <v>554</v>
      </c>
      <c r="B66" s="433"/>
      <c r="C66" s="433"/>
      <c r="D66" s="433"/>
    </row>
    <row r="68" spans="1:4" ht="15.75">
      <c r="A68" s="65"/>
      <c r="B68" s="65"/>
      <c r="C68" s="65"/>
      <c r="D68" s="408"/>
    </row>
  </sheetData>
  <sheetProtection/>
  <mergeCells count="2">
    <mergeCell ref="A66:D66"/>
    <mergeCell ref="B28:D28"/>
  </mergeCells>
  <printOptions horizontalCentered="1"/>
  <pageMargins left="0.5905511811023623" right="0.3937007874015748" top="0.8267716535433072" bottom="0.5905511811023623" header="0.5118110236220472" footer="0.35433070866141736"/>
  <pageSetup fitToHeight="1" fitToWidth="1" horizontalDpi="600" verticalDpi="600" orientation="portrait" paperSize="9" scale="64" r:id="rId1"/>
  <headerFooter alignWithMargins="0">
    <oddFooter>&amp;C&amp;"DINPro-Medium,Regular"&amp;12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Gökhan Saka (Mali Koord. ve Uluslararası Rap. Bölümü)</dc:creator>
  <cp:keywords/>
  <dc:description/>
  <cp:lastModifiedBy>Mehmet Kocakoç</cp:lastModifiedBy>
  <cp:lastPrinted>2018-04-26T14:03:28Z</cp:lastPrinted>
  <dcterms:created xsi:type="dcterms:W3CDTF">2003-03-28T08:44:38Z</dcterms:created>
  <dcterms:modified xsi:type="dcterms:W3CDTF">2019-11-25T14:27:15Z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