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9440" windowHeight="12330" tabRatio="708" activeTab="0"/>
  </bookViews>
  <sheets>
    <sheet name="Assets" sheetId="1" r:id="rId1"/>
    <sheet name="Liabilities" sheetId="2" r:id="rId2"/>
    <sheet name="PL" sheetId="3" r:id="rId3"/>
    <sheet name="Off Balance Sheet" sheetId="4" r:id="rId4"/>
    <sheet name="OCI" sheetId="5" r:id="rId5"/>
    <sheet name="Equity" sheetId="6" r:id="rId6"/>
    <sheet name="Cash Flow" sheetId="7" r:id="rId7"/>
  </sheets>
  <definedNames>
    <definedName name="_xlnm.Print_Area" localSheetId="0">'Assets'!$A$1:$K$102</definedName>
    <definedName name="_xlnm.Print_Area" localSheetId="6">'Cash Flow'!$A$1:$F$88</definedName>
    <definedName name="_xlnm.Print_Area" localSheetId="5">'Equity'!$B$1:$U$91</definedName>
    <definedName name="_xlnm.Print_Area" localSheetId="1">'Liabilities'!$A$1:$K$100</definedName>
    <definedName name="_xlnm.Print_Area" localSheetId="4">'OCI'!$A$1:$E$91</definedName>
    <definedName name="_xlnm.Print_Area" localSheetId="3">'Off Balance Sheet'!$A$1:$K$105</definedName>
    <definedName name="_xlnm.Print_Area" localSheetId="2">'PL'!$A$1:$H$82</definedName>
  </definedNames>
  <calcPr fullCalcOnLoad="1"/>
</workbook>
</file>

<file path=xl/sharedStrings.xml><?xml version="1.0" encoding="utf-8"?>
<sst xmlns="http://schemas.openxmlformats.org/spreadsheetml/2006/main" count="944" uniqueCount="633">
  <si>
    <t>AKBANK T.A.Ş.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</si>
  <si>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</si>
  <si>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</si>
  <si>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</si>
  <si>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</si>
  <si>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</si>
  <si>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</si>
  <si>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</si>
  <si>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</si>
  <si>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</si>
  <si>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</si>
  <si>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</si>
  <si>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</si>
  <si>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</si>
  <si>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</si>
  <si>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</si>
  <si>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</si>
  <si>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</si>
  <si>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</si>
  <si>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</si>
  <si>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</si>
  <si>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</si>
  <si>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</si>
  <si>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</si>
  <si>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</si>
  <si>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</si>
  <si>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</si>
  <si>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</si>
  <si>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</si>
  <si>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</si>
  <si>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</si>
  <si>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</si>
  <si>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</si>
  <si>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17.1</t>
  </si>
  <si>
    <t>17.2</t>
  </si>
  <si>
    <t>XVIII.</t>
  </si>
  <si>
    <t>1.4</t>
  </si>
  <si>
    <t>1.5</t>
  </si>
  <si>
    <t>1.6</t>
  </si>
  <si>
    <t>(III-a)</t>
  </si>
  <si>
    <t>1.1.1</t>
  </si>
  <si>
    <t>1.1.2</t>
  </si>
  <si>
    <t>1.1.3</t>
  </si>
  <si>
    <t>1.1.4</t>
  </si>
  <si>
    <t>1.5.1</t>
  </si>
  <si>
    <t>1.5.2</t>
  </si>
  <si>
    <t>1.5.3</t>
  </si>
  <si>
    <t>(III-b)</t>
  </si>
  <si>
    <t>2.4</t>
  </si>
  <si>
    <t>2.5</t>
  </si>
  <si>
    <t>4.1.1</t>
  </si>
  <si>
    <t>4.1.2</t>
  </si>
  <si>
    <t>4.2.1</t>
  </si>
  <si>
    <t>4.2.2</t>
  </si>
  <si>
    <t>(III-d)</t>
  </si>
  <si>
    <t>(III-b-3)</t>
  </si>
  <si>
    <t>(I-a)</t>
  </si>
  <si>
    <t>(I-b)</t>
  </si>
  <si>
    <t>3.1</t>
  </si>
  <si>
    <t>3.1.1</t>
  </si>
  <si>
    <t>3.1.2</t>
  </si>
  <si>
    <t>3.1.3</t>
  </si>
  <si>
    <t>3.2</t>
  </si>
  <si>
    <t>4.3</t>
  </si>
  <si>
    <t>(I-c)</t>
  </si>
  <si>
    <t>(I-d)</t>
  </si>
  <si>
    <t>6.3</t>
  </si>
  <si>
    <t>(I-e)</t>
  </si>
  <si>
    <t>8.1</t>
  </si>
  <si>
    <t>8.2</t>
  </si>
  <si>
    <t>(I-f)</t>
  </si>
  <si>
    <t>9.1</t>
  </si>
  <si>
    <t>9.2</t>
  </si>
  <si>
    <t>(I-g)</t>
  </si>
  <si>
    <t>10.1</t>
  </si>
  <si>
    <t>10.2</t>
  </si>
  <si>
    <t>(I-h)</t>
  </si>
  <si>
    <t>12.1</t>
  </si>
  <si>
    <t>12.2</t>
  </si>
  <si>
    <t>(I-i)</t>
  </si>
  <si>
    <t>16.1</t>
  </si>
  <si>
    <t>16.2</t>
  </si>
  <si>
    <t>(I-j)</t>
  </si>
  <si>
    <t>(II-a)</t>
  </si>
  <si>
    <t>1.7</t>
  </si>
  <si>
    <t xml:space="preserve">(II-b) </t>
  </si>
  <si>
    <t>3.2.1</t>
  </si>
  <si>
    <t>3.2.2</t>
  </si>
  <si>
    <t>(II-e)</t>
  </si>
  <si>
    <t>(II-f)</t>
  </si>
  <si>
    <t>(II-g)</t>
  </si>
  <si>
    <t>(II-h)</t>
  </si>
  <si>
    <t xml:space="preserve">XI. </t>
  </si>
  <si>
    <t>(II-i)</t>
  </si>
  <si>
    <t>11.1</t>
  </si>
  <si>
    <t>11.2</t>
  </si>
  <si>
    <t>11.3</t>
  </si>
  <si>
    <t xml:space="preserve">XII. </t>
  </si>
  <si>
    <t>12.3</t>
  </si>
  <si>
    <t>12.4</t>
  </si>
  <si>
    <t>12.5</t>
  </si>
  <si>
    <t>5.3</t>
  </si>
  <si>
    <t>A.</t>
  </si>
  <si>
    <t>1.1.5</t>
  </si>
  <si>
    <t>1.1.6</t>
  </si>
  <si>
    <t>1.1.7</t>
  </si>
  <si>
    <t>1.1.8</t>
  </si>
  <si>
    <t>1.1.9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</si>
  <si>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</si>
  <si>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</si>
  <si>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</si>
  <si>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</si>
  <si>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</si>
  <si>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</si>
  <si>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</si>
  <si>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</si>
  <si>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</si>
  <si>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B.</t>
  </si>
  <si>
    <t>2.6</t>
  </si>
  <si>
    <t>2.7</t>
  </si>
  <si>
    <t>2.8</t>
  </si>
  <si>
    <t>2.9</t>
  </si>
  <si>
    <t>C.</t>
  </si>
  <si>
    <t>3.3</t>
  </si>
  <si>
    <t>3.4</t>
  </si>
  <si>
    <t>3.5</t>
  </si>
  <si>
    <t>3.6</t>
  </si>
  <si>
    <t>(III-f)</t>
  </si>
  <si>
    <t>(III-g)</t>
  </si>
  <si>
    <t>10.3</t>
  </si>
  <si>
    <t>10.4</t>
  </si>
  <si>
    <t>2.2.1</t>
  </si>
  <si>
    <t>2.2.2</t>
  </si>
  <si>
    <t>2.2.3</t>
  </si>
  <si>
    <t>9.2.1</t>
  </si>
  <si>
    <t>9.2.2</t>
  </si>
  <si>
    <t>11.2.1</t>
  </si>
  <si>
    <t>11.2.2</t>
  </si>
  <si>
    <t>13.1</t>
  </si>
  <si>
    <t>13.2</t>
  </si>
  <si>
    <t>13.3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</si>
  <si>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</si>
  <si>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</si>
  <si>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</si>
  <si>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</si>
  <si>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</si>
  <si>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</si>
  <si>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</si>
  <si>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</si>
  <si>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</si>
  <si>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</si>
  <si>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</si>
  <si>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</si>
  <si>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</si>
  <si>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</si>
  <si>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</si>
  <si>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</si>
  <si>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</si>
  <si>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1.5.4</t>
  </si>
  <si>
    <t>3.2.1.1</t>
  </si>
  <si>
    <t>3.2.1.2</t>
  </si>
  <si>
    <t>3.2.2.1</t>
  </si>
  <si>
    <t>3.2.2.2</t>
  </si>
  <si>
    <t>3.2.2.3</t>
  </si>
  <si>
    <t>3.2.2.4</t>
  </si>
  <si>
    <t>3.2.3</t>
  </si>
  <si>
    <t>3.2.3.1</t>
  </si>
  <si>
    <t>3.2.3.2</t>
  </si>
  <si>
    <t>3.2.3.3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</si>
  <si>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</si>
  <si>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</si>
  <si>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</si>
  <si>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</si>
  <si>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</si>
  <si>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</si>
  <si>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</si>
  <si>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</si>
  <si>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</si>
  <si>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</si>
  <si>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15.1</t>
  </si>
  <si>
    <t>15.2</t>
  </si>
  <si>
    <t xml:space="preserve">XV. </t>
  </si>
  <si>
    <t>1.2.10</t>
  </si>
  <si>
    <t xml:space="preserve">(II-c) </t>
  </si>
  <si>
    <t>(III-a-1)</t>
  </si>
  <si>
    <t>(III-a-2)</t>
  </si>
  <si>
    <t>(III-b-1)</t>
  </si>
  <si>
    <t>(III-e)</t>
  </si>
  <si>
    <t>6.1.1</t>
  </si>
  <si>
    <t>6.1.2</t>
  </si>
  <si>
    <t>XIX.</t>
  </si>
  <si>
    <t>18.1</t>
  </si>
  <si>
    <t>18.2</t>
  </si>
  <si>
    <t>14.1</t>
  </si>
  <si>
    <t>14.2</t>
  </si>
  <si>
    <t>16.2.10</t>
  </si>
  <si>
    <t>18.3</t>
  </si>
  <si>
    <t>19.1</t>
  </si>
  <si>
    <t>19.2</t>
  </si>
  <si>
    <t>19.3</t>
  </si>
  <si>
    <t>XX.</t>
  </si>
  <si>
    <t>XXI.</t>
  </si>
  <si>
    <t>21.1</t>
  </si>
  <si>
    <t>21.2</t>
  </si>
  <si>
    <t>XXII.</t>
  </si>
  <si>
    <t>XXIII.</t>
  </si>
  <si>
    <t>20.1</t>
  </si>
  <si>
    <t>20.2</t>
  </si>
  <si>
    <t>20.3</t>
  </si>
  <si>
    <t>(I-l)</t>
  </si>
  <si>
    <t>(I-m)</t>
  </si>
  <si>
    <t>(I-k)</t>
  </si>
  <si>
    <t>(II-j)</t>
  </si>
  <si>
    <t>1.3.1</t>
  </si>
  <si>
    <t>1.3.2</t>
  </si>
  <si>
    <t>1.8</t>
  </si>
  <si>
    <t>1.9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</si>
  <si>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</si>
  <si>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</si>
  <si>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</si>
  <si>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</si>
  <si>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</si>
  <si>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</si>
  <si>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</si>
  <si>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</si>
  <si>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</si>
  <si>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</si>
  <si>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5.4</t>
  </si>
  <si>
    <t>5.5</t>
  </si>
  <si>
    <t>5.6</t>
  </si>
  <si>
    <t>5.7</t>
  </si>
  <si>
    <t>(I-n)</t>
  </si>
  <si>
    <t>(III-a-3)</t>
  </si>
  <si>
    <t>4.4</t>
  </si>
  <si>
    <t>4.5</t>
  </si>
  <si>
    <t>4.6</t>
  </si>
  <si>
    <t>4.7</t>
  </si>
  <si>
    <t>4.8</t>
  </si>
  <si>
    <t>2.2.4</t>
  </si>
  <si>
    <t>6.1.3</t>
  </si>
  <si>
    <t>(III-c)</t>
  </si>
  <si>
    <t>(III-b-4)</t>
  </si>
  <si>
    <t xml:space="preserve">(II-d) </t>
  </si>
  <si>
    <t>(II-k)</t>
  </si>
  <si>
    <t>11.4</t>
  </si>
  <si>
    <t>(Amounts are expressed in thousands of Turkish Lira (TL).)</t>
  </si>
  <si>
    <t>ASSETS</t>
  </si>
  <si>
    <t>CURRENT PERIOD</t>
  </si>
  <si>
    <t>PRIOR PERIOD</t>
  </si>
  <si>
    <t>Note</t>
  </si>
  <si>
    <t>(Section Five)</t>
  </si>
  <si>
    <t>FC</t>
  </si>
  <si>
    <t>Total</t>
  </si>
  <si>
    <t>CASH AND BALANCES WITH CENTRAL BANK</t>
  </si>
  <si>
    <t>FINANCIAL ASSETS AT FAIR VALUE THROUGH PROFIT or LOSS (Net)</t>
  </si>
  <si>
    <t>Trading Financial Assets</t>
  </si>
  <si>
    <t>Government Debt Securities</t>
  </si>
  <si>
    <t>Equity Securities</t>
  </si>
  <si>
    <t>Trading Derivative Financial Assets</t>
  </si>
  <si>
    <t>Other Marketable Securities</t>
  </si>
  <si>
    <t>Financial Assets at  Fair Value through Profit or Loss</t>
  </si>
  <si>
    <t>Loans</t>
  </si>
  <si>
    <t>BANKS</t>
  </si>
  <si>
    <t>MONEY MARKETS</t>
  </si>
  <si>
    <t>Interbank Money Market Placements</t>
  </si>
  <si>
    <t>Receivables from Reverse Repurchase Agreements</t>
  </si>
  <si>
    <t xml:space="preserve">AVAILABLE-FOR-SALE FINANCIAL ASSETS (Net)  </t>
  </si>
  <si>
    <t>LOANS and RECEIVABLES</t>
  </si>
  <si>
    <t>Loans and Receivables</t>
  </si>
  <si>
    <t>Loans to Bank's Risk Group</t>
  </si>
  <si>
    <t>Other</t>
  </si>
  <si>
    <t>Loans under Follow-up</t>
  </si>
  <si>
    <t>Specific Provisions (-)</t>
  </si>
  <si>
    <t>FACTORING RECEIVABLES</t>
  </si>
  <si>
    <t>HELD-TO-MATURITY SECURITIES (Net)</t>
  </si>
  <si>
    <t>INVESTMENTS IN ASSOCIATES (Net)</t>
  </si>
  <si>
    <t>Associates Consolidated Based on  Equity Method</t>
  </si>
  <si>
    <t>Unconsolidated Associates</t>
  </si>
  <si>
    <t>Financial Investments in Associates</t>
  </si>
  <si>
    <t>Non-Financial Investments in Associates</t>
  </si>
  <si>
    <t>SUBSIDIARIES (Net)</t>
  </si>
  <si>
    <t>Financial Subsidiaries</t>
  </si>
  <si>
    <t>Non-Financial Subsidiaries</t>
  </si>
  <si>
    <t xml:space="preserve">JOINT VENTURES (Net)  </t>
  </si>
  <si>
    <t>Joint Ventures Consolidated Based on Equity Method</t>
  </si>
  <si>
    <t>Unconsolidated Joint Ventures</t>
  </si>
  <si>
    <t>Financial Joint Ventures</t>
  </si>
  <si>
    <t>Non-Financial Joint Ventures</t>
  </si>
  <si>
    <t>FINANCIAL LEASE RECEIVABLES (Net)</t>
  </si>
  <si>
    <t>Financial Lease Receivables</t>
  </si>
  <si>
    <t>Operating Lease Receivables</t>
  </si>
  <si>
    <t>Unearned Income ( - )</t>
  </si>
  <si>
    <t>HEDGING DERIVATIVE FINANCIAL ASSETS</t>
  </si>
  <si>
    <t>Fair Value Hedge</t>
  </si>
  <si>
    <t>Cash Flow Hedge</t>
  </si>
  <si>
    <t>Foreign Net Investment Hedge</t>
  </si>
  <si>
    <t>PROPERTY AND EQUIPMENT (Net)</t>
  </si>
  <si>
    <t>INTANGIBLE ASSETS (Net)</t>
  </si>
  <si>
    <t>Goodwill</t>
  </si>
  <si>
    <t>INVESTMENT PROPERTY (Net)</t>
  </si>
  <si>
    <t>TAX ASSET</t>
  </si>
  <si>
    <t>Current Tax Asset</t>
  </si>
  <si>
    <t>Deferred Tax Asset</t>
  </si>
  <si>
    <t>PROPERTY AND EQUIPMENT HELD FOR SALE PURPOSE</t>
  </si>
  <si>
    <t xml:space="preserve">AND RELATED TO DISCONTINUED OPERATIONS (Net) </t>
  </si>
  <si>
    <t>Held for Sale Purpose</t>
  </si>
  <si>
    <t>Related to Discontinued Operations</t>
  </si>
  <si>
    <t>OTHER ASSETS</t>
  </si>
  <si>
    <t>TOTAL ASSETS</t>
  </si>
  <si>
    <t>The accompanying explanations and notes form an integral part of these financial statements.</t>
  </si>
  <si>
    <t xml:space="preserve">DEPOSITS  </t>
  </si>
  <si>
    <t>Deposits of Bank's Risk Group</t>
  </si>
  <si>
    <t>TRADING DERIVATIVE FINANCIAL LIABILITIES</t>
  </si>
  <si>
    <t>FUNDS BORROWED</t>
  </si>
  <si>
    <t>Funds from Interbank Money Market</t>
  </si>
  <si>
    <t>Funds from Istanbul Stock Exchange Money Market</t>
  </si>
  <si>
    <t>Funds Provided Under Repurchase Agreements</t>
  </si>
  <si>
    <t>SECURITIES ISSUED (Net)</t>
  </si>
  <si>
    <t>Bills</t>
  </si>
  <si>
    <t>Asset Backed Securities</t>
  </si>
  <si>
    <t>Bonds</t>
  </si>
  <si>
    <t>FUNDS</t>
  </si>
  <si>
    <t>Borrower Funds</t>
  </si>
  <si>
    <t>MISCELLANEOUS PAYABLES</t>
  </si>
  <si>
    <t>OTHER LIABILITIES</t>
  </si>
  <si>
    <t>FACTORING PAYABLES</t>
  </si>
  <si>
    <t>FINANCIAL LEASE PAYABLES (Net)</t>
  </si>
  <si>
    <t>Financial Lease Payables</t>
  </si>
  <si>
    <t>Operating Lease Payables</t>
  </si>
  <si>
    <t>Deferred Financial Lease Expenses ( - )</t>
  </si>
  <si>
    <t>HEDGING DERIVATIVE FINANCIAL LIABILITIES</t>
  </si>
  <si>
    <t>Cash Flow  Hedge</t>
  </si>
  <si>
    <t>PROVISIONS</t>
  </si>
  <si>
    <t>General Loan Loss Provisions</t>
  </si>
  <si>
    <t>Restructuring Provisions</t>
  </si>
  <si>
    <t>Reserve for Employee Benefits</t>
  </si>
  <si>
    <t>Insurance Technical Provisions (Net)</t>
  </si>
  <si>
    <t>Other Provisions</t>
  </si>
  <si>
    <t>TAX LIABILITY</t>
  </si>
  <si>
    <t>Current Tax Liability</t>
  </si>
  <si>
    <t>Deferred Tax Liability</t>
  </si>
  <si>
    <t>LIABILITIES FOR PROPERTY AND EQUIPMENT HELD FOR SALE</t>
  </si>
  <si>
    <t xml:space="preserve"> AND RELATED TO DISCONTINUED OPERATIONS</t>
  </si>
  <si>
    <t>SUBORDINATED LOANS</t>
  </si>
  <si>
    <t>SHAREHOLDERS' EQUITY</t>
  </si>
  <si>
    <t>Paid-in capital</t>
  </si>
  <si>
    <t>Capital Reserves</t>
  </si>
  <si>
    <t>Share Premium</t>
  </si>
  <si>
    <t>Share Cancellation Profits</t>
  </si>
  <si>
    <t>Marketable Securities Valuation Differences</t>
  </si>
  <si>
    <t>Property and Equipment Revaluation Differences</t>
  </si>
  <si>
    <t>Intangible Assets Revaluation Differences</t>
  </si>
  <si>
    <t>Investment Properties Revaluation Differences</t>
  </si>
  <si>
    <t>Bonus Shares from Investments in Associates, Subsidiaries and Joint Ventures</t>
  </si>
  <si>
    <t>Hedging Funds (Effective portion)</t>
  </si>
  <si>
    <t>Profit Reserves</t>
  </si>
  <si>
    <t>Legal Reserves</t>
  </si>
  <si>
    <t>Status Reserves</t>
  </si>
  <si>
    <t>Extraordinary Reserves</t>
  </si>
  <si>
    <t>Other Profit Reserves</t>
  </si>
  <si>
    <t>Income or (Loss)</t>
  </si>
  <si>
    <t>Prior Periods' Income or (Loss)</t>
  </si>
  <si>
    <t>Current Period Income or (Loss)</t>
  </si>
  <si>
    <t>TOTAL LIABILITIES AND SHAREHOLDERS' EQUITY</t>
  </si>
  <si>
    <t>LIABILITIES</t>
  </si>
  <si>
    <t>INCOME AND EXPENSE ITEMS</t>
  </si>
  <si>
    <t>INTEREST INCOME</t>
  </si>
  <si>
    <t>Interest on Loans</t>
  </si>
  <si>
    <t>Interest on Reserve Requirements</t>
  </si>
  <si>
    <t>Interest on Banks</t>
  </si>
  <si>
    <t>Interest on  Money Market Transactions</t>
  </si>
  <si>
    <t>Interest on  Marketable Securities Portfolio</t>
  </si>
  <si>
    <t>Financial Assets at Fair Value Through Profit or Loss</t>
  </si>
  <si>
    <t>Available-for-sale Financial Assets</t>
  </si>
  <si>
    <t>Held- to- maturity Investments</t>
  </si>
  <si>
    <t>Financial Lease Income</t>
  </si>
  <si>
    <t>Other Interest Income</t>
  </si>
  <si>
    <t xml:space="preserve">INTEREST EXPENSE </t>
  </si>
  <si>
    <t>Interest on Deposits</t>
  </si>
  <si>
    <t>Interest on Funds Borrowed</t>
  </si>
  <si>
    <t>Interest Expense on Money Market Transactions</t>
  </si>
  <si>
    <t>Interest on Securities Issued</t>
  </si>
  <si>
    <t>Other Interest Expenses</t>
  </si>
  <si>
    <t>NET INTEREST INCOME  (I - II)</t>
  </si>
  <si>
    <t>NET FEES AND COMMISSIONS INCOME</t>
  </si>
  <si>
    <t>Fees and Commissions Received</t>
  </si>
  <si>
    <t>Non-cash Loans</t>
  </si>
  <si>
    <t>Fees and Commissions Paid</t>
  </si>
  <si>
    <t>DIVIDEND INCOME</t>
  </si>
  <si>
    <t>Trading Gains / (Losses) on Securities</t>
  </si>
  <si>
    <t>Gains / (Losses) on Derivative Financial Transactions</t>
  </si>
  <si>
    <t>Foreign Exchange Gains / (Losses)</t>
  </si>
  <si>
    <t>OTHER OPERATING INCOME</t>
  </si>
  <si>
    <t>TOTAL OPERATING INCOME (III+IV+V+VI+VII)</t>
  </si>
  <si>
    <t>PROVISION FOR LOAN LOSSES AND OTHER RECEIVABLES (-)</t>
  </si>
  <si>
    <t>OTHER OPERATING EXPENSES (-)</t>
  </si>
  <si>
    <t>NET OPERATING INCOME/(LOSS) (VIII-IX-X)</t>
  </si>
  <si>
    <t>INCOME/(LOSS) ON NET MONETARY POSITION</t>
  </si>
  <si>
    <t>PROFIT/LOSS BEFORE TAX FROM CONTINUED OPERATIONS (XI+…+XIV)</t>
  </si>
  <si>
    <t>TAX PROVISION FOR CONTINUED OPERATIONS (±)</t>
  </si>
  <si>
    <t>Current Tax Provision</t>
  </si>
  <si>
    <t>Deferred Tax Provision</t>
  </si>
  <si>
    <t>CURRENT PERIOD PROFIT/LOSS FROM CONTINUED OPERATIONS (XV±XVI)</t>
  </si>
  <si>
    <t>INCOME FROM DISCONTINUED OPERATIONS</t>
  </si>
  <si>
    <t>Income from Non-current Assets Held for Sale</t>
  </si>
  <si>
    <t>Profit from Sales of Associates, Subsidiaries and Joint Ventures</t>
  </si>
  <si>
    <t>Income from Other Discontinued Operations</t>
  </si>
  <si>
    <t>EXPENSES FOR DISCONTINUED OPERATIONS (-)</t>
  </si>
  <si>
    <t>Expenses for Non-current Assets Held for Sale</t>
  </si>
  <si>
    <t>Loss from Sales of Associates, Subsidiaries and Joint Ventures</t>
  </si>
  <si>
    <t>Expenses for Other Discontinued Operations</t>
  </si>
  <si>
    <t>PROFIT/LOSS BEFORE TAX FROM DISCONTINUED OPERATIONS  (XVIII-XIX)</t>
  </si>
  <si>
    <t>TAX PROVISION FOR DISCONTINUED OPERATIONS (±)</t>
  </si>
  <si>
    <t>CURRENT PERIOD PROFIT/LOSS FROM DISCONTINUED OPERATIONS (XX±XXI)</t>
  </si>
  <si>
    <t>NET INCOME/(LOSS) (XVII+XXII)</t>
  </si>
  <si>
    <t xml:space="preserve">Earnings  per share (in  full TL) </t>
  </si>
  <si>
    <t>TL</t>
  </si>
  <si>
    <t>A. OFF-BALANCE SHEET COMMITMENTS (I+II+III)</t>
  </si>
  <si>
    <t>GUARANTEES AND WARRANTIES</t>
  </si>
  <si>
    <t>Letters of Guarantee</t>
  </si>
  <si>
    <t>Guarantees Subject to State Tender Law</t>
  </si>
  <si>
    <t>Guarantees Given for Foreign Trade Operations</t>
  </si>
  <si>
    <t>Other Letters of Guarantee</t>
  </si>
  <si>
    <t>Bank Acceptances</t>
  </si>
  <si>
    <t>Import Letter of Acceptance</t>
  </si>
  <si>
    <t>Other Bank Acceptances</t>
  </si>
  <si>
    <t>Letters of Credit</t>
  </si>
  <si>
    <t>Documentary  Letters of Credit</t>
  </si>
  <si>
    <t>Other Letters of Credit</t>
  </si>
  <si>
    <t>Prefinancing Given as Guarantee</t>
  </si>
  <si>
    <t>Endorsements</t>
  </si>
  <si>
    <t>Endorsements to the Central Bank of Turkey</t>
  </si>
  <si>
    <t>Other Endorsements</t>
  </si>
  <si>
    <t>Purchase Guarantees for Securities Issued</t>
  </si>
  <si>
    <t>Factoring Guarantees</t>
  </si>
  <si>
    <t>Other Guarantees</t>
  </si>
  <si>
    <t>Other Collaterals</t>
  </si>
  <si>
    <t>COMMITMENTS</t>
  </si>
  <si>
    <t>Irrevocable Commitments</t>
  </si>
  <si>
    <t>Asset Purchase Commitments</t>
  </si>
  <si>
    <t>Deposit Purchase and Sales Commitments</t>
  </si>
  <si>
    <t>Share Capital Commitments to Associates and Subsidiaries</t>
  </si>
  <si>
    <t>Loan Granting Commitments</t>
  </si>
  <si>
    <t>Securities Issue Brokerage Commitments</t>
  </si>
  <si>
    <t>Commitments for Reserve Requirements</t>
  </si>
  <si>
    <t>Commitments for Cheque Payments</t>
  </si>
  <si>
    <t>Tax and Fund Liabilities from Export Commitments</t>
  </si>
  <si>
    <t>Commitments for Credit Card  Limits</t>
  </si>
  <si>
    <t xml:space="preserve">Commitments for Credit Cards and Banking Services Promotions </t>
  </si>
  <si>
    <t>Receivables from Short Sale Commitments of Marketable Securities</t>
  </si>
  <si>
    <t>Payables for Short Sale Commitments of Marketable Securities</t>
  </si>
  <si>
    <t>Other Irrevocable Commitments</t>
  </si>
  <si>
    <t>Revocable Commitments</t>
  </si>
  <si>
    <t>Revocable Loan Granting Commitments</t>
  </si>
  <si>
    <t>Other Revocable Commitments</t>
  </si>
  <si>
    <t>DERIVATIVE FINANCIAL INSTRUMENTS</t>
  </si>
  <si>
    <t>Hedging Derivative Financial Instruments</t>
  </si>
  <si>
    <t>Fair Value Hedges</t>
  </si>
  <si>
    <t>Cash Flow Hedges</t>
  </si>
  <si>
    <t>Foreign Net Investment Hedges</t>
  </si>
  <si>
    <t>Trading Derivative Financial Instruments</t>
  </si>
  <si>
    <t>Forward Foreign Currency Buy/Sell Transactions</t>
  </si>
  <si>
    <t>Forward Foreign Currency Transactions-Buy</t>
  </si>
  <si>
    <t>Forward Foreign Currency Transactions-Sell</t>
  </si>
  <si>
    <t>Swap Transactions Related to Foreign Currency and Interest Rates</t>
  </si>
  <si>
    <t>Foreign Currency Swap-Buy</t>
  </si>
  <si>
    <t>Foreign Currency Swap-Sell</t>
  </si>
  <si>
    <t>Interest Rate Swap-Buy</t>
  </si>
  <si>
    <t>Interest Rate Swap-Sell</t>
  </si>
  <si>
    <t>Foreign Currency, Interest Rate and Securities Options</t>
  </si>
  <si>
    <t>Foreign Currency Options-Buy</t>
  </si>
  <si>
    <t>Foreign Currency Options-Sell</t>
  </si>
  <si>
    <t>Interest Rate Options-Buy</t>
  </si>
  <si>
    <t>Interest Rate Options-Sell</t>
  </si>
  <si>
    <t>Securities Options-Buy</t>
  </si>
  <si>
    <t>Securities Options-Sell</t>
  </si>
  <si>
    <t>Foreign Currency Futures</t>
  </si>
  <si>
    <t>Foreign Currency Futures-Buy</t>
  </si>
  <si>
    <t>Foreign Currency Futures-Sell</t>
  </si>
  <si>
    <t>Interest Rate Futures</t>
  </si>
  <si>
    <t>Interest Rate Futures-Buy</t>
  </si>
  <si>
    <t>Interest Rate Futures-Sell</t>
  </si>
  <si>
    <t>B. CUSTODY AND PLEDGES RECEIVED (IV+V+VI)</t>
  </si>
  <si>
    <t>ITEMS HELD IN CUSTODY</t>
  </si>
  <si>
    <t>Customer Fund and Portfolio Balances</t>
  </si>
  <si>
    <t>Investment Securities Held in Custody</t>
  </si>
  <si>
    <t>Cheques Received for Collection</t>
  </si>
  <si>
    <t>Commercial Notes Received for Collection</t>
  </si>
  <si>
    <t>Other Assets Received for Collection</t>
  </si>
  <si>
    <t>Assets Received for Public Offering</t>
  </si>
  <si>
    <t>Other Items Under Custody</t>
  </si>
  <si>
    <t>Custodians</t>
  </si>
  <si>
    <t>PLEDGES RECEIVED</t>
  </si>
  <si>
    <t>Marketable Securities</t>
  </si>
  <si>
    <t>Guarantee Notes</t>
  </si>
  <si>
    <t>Commodity</t>
  </si>
  <si>
    <t>Warranty</t>
  </si>
  <si>
    <t>Immovables</t>
  </si>
  <si>
    <t>Other Pledged Items</t>
  </si>
  <si>
    <t>Pledged Items-Depository</t>
  </si>
  <si>
    <t xml:space="preserve">ACCEPTED BILL, GUARANTEES AND WARRANTEES </t>
  </si>
  <si>
    <t>TOTAL OFF-BALANCE SHEET COMMITMENTS (A+B)</t>
  </si>
  <si>
    <t xml:space="preserve">IV. UNCONSOLIDATED STATEMENT OF INCOME AND EXPENSES ACCOUNTED UNDER SHAREHOLDERS' EQUITY </t>
  </si>
  <si>
    <t xml:space="preserve">INCOME AND EXPENSES ACCOUNTED UNDER SHAREHOLDERS' EQUITY </t>
  </si>
  <si>
    <t>ADDITIONS TO MARKETABLE SECURITIES VALUATION DIFFERENCES FROM</t>
  </si>
  <si>
    <t>AVAILABLE- FOR- SALE FINANCIAL ASSETS</t>
  </si>
  <si>
    <t>PROPERTY AND EQUIPMENT REVALUATION DIFFERENCES</t>
  </si>
  <si>
    <t>INTANGIBLE  ASSETS REVALUATION DIFFERENCES</t>
  </si>
  <si>
    <t>TRANSLATION  DIFFERENCES FROM FOREIGN CURRENCY TRANSACTIONS</t>
  </si>
  <si>
    <t xml:space="preserve">PROFIT/LOSS FROM CASH FLOW HEDGE  DERIVATIVE FINANCIAL </t>
  </si>
  <si>
    <t xml:space="preserve">ASSETS (Effective Portion) </t>
  </si>
  <si>
    <t xml:space="preserve">PROFIT/LOSS FROM FOREIGN NET INVESTMENT HEDGE  DERIVATIVE FINANCIAL </t>
  </si>
  <si>
    <t>EFFECTS OF CHANGES IN ACCOUNTING POLICY AND CORRECTIONS</t>
  </si>
  <si>
    <t>OTHER INCOME/EXPENSE ACCOUNTED UNDER SHAREHOLDERS' EQUITY AS PER TAS</t>
  </si>
  <si>
    <t>TAX RELATED TO VALUATION DIFFERENCES</t>
  </si>
  <si>
    <t>NET INCOME/EXPENSE DIRECTLY ACCOUNTED UNDER SHAREHOLDERS' EQUITY (I+II+…+IX)</t>
  </si>
  <si>
    <t>CURRENT PERIOD  INCOME / LOSS</t>
  </si>
  <si>
    <t>Net Change in Fair Value of Marketable Securities (Transfer to Profit/Loss)</t>
  </si>
  <si>
    <t>Part of Foreign Net Investment Hedge Derivative Financial Assets Reclassified and  Presented on the Income Statement</t>
  </si>
  <si>
    <t>TOTAL INCOME / LOSS  ACCOUNTED FOR THE PERIOD (X±XI)</t>
  </si>
  <si>
    <t>(Amounts are expressed in thousands of Turkish Lira (TL)).</t>
  </si>
  <si>
    <t>Note
(Section Five)</t>
  </si>
  <si>
    <t>Paid-in Capital</t>
  </si>
  <si>
    <t>Adjustment to Share Capital(*)</t>
  </si>
  <si>
    <t>Share Premiums</t>
  </si>
  <si>
    <t>Other Reserves</t>
  </si>
  <si>
    <t>Current Period Net Income (Loss)</t>
  </si>
  <si>
    <t>Prior Period Net Income (Loss)</t>
  </si>
  <si>
    <t>Bonus Shares from Invest. in Ass., Subs. and J.V.</t>
  </si>
  <si>
    <t>Hedging Transactions</t>
  </si>
  <si>
    <t xml:space="preserve">Val. Chan. in Prop. and Eq. HFS Purp./ Disc. Opr.   </t>
  </si>
  <si>
    <t>Total Shareholders' Equity</t>
  </si>
  <si>
    <t>Begining Balance</t>
  </si>
  <si>
    <t>Corrections and Accounting Policy Changes Made According to TAS 8</t>
  </si>
  <si>
    <t>Effects of  Corrections</t>
  </si>
  <si>
    <t>Effects of the Changes in Accounting Policies</t>
  </si>
  <si>
    <t>Adjusted Beginning Balance (I+II)</t>
  </si>
  <si>
    <t>Changes in the period</t>
  </si>
  <si>
    <t xml:space="preserve">Increase/Decrease due to  Mergers </t>
  </si>
  <si>
    <t>Hedging  transactions</t>
  </si>
  <si>
    <t>Intangible  Assets Revaluation Differences</t>
  </si>
  <si>
    <t>Translation Differences</t>
  </si>
  <si>
    <t>Changes due to the disposal of assets</t>
  </si>
  <si>
    <t xml:space="preserve">Changes due to the reclassification of assets </t>
  </si>
  <si>
    <t>Effects of changes in  equity of investments in associates</t>
  </si>
  <si>
    <t>Capital Increase</t>
  </si>
  <si>
    <t>Cash Increase</t>
  </si>
  <si>
    <t>Internal Resources</t>
  </si>
  <si>
    <t>Share Issuance</t>
  </si>
  <si>
    <t>Paid-in capital inflation adjustment difference</t>
  </si>
  <si>
    <t>Ending  Balance  (III+IV+V+……+XVIII+XIX+XX)</t>
  </si>
  <si>
    <t>Prior Period End Balance</t>
  </si>
  <si>
    <t>Increase/Decrease due to  Mergers</t>
  </si>
  <si>
    <t>Cash flow Hedge</t>
  </si>
  <si>
    <t>Foreign Net  Investment Hedge</t>
  </si>
  <si>
    <t>Current Year Income or (Loss)</t>
  </si>
  <si>
    <t>Profit Distribution</t>
  </si>
  <si>
    <t>Dividends paid</t>
  </si>
  <si>
    <t>Transfers to Reserves</t>
  </si>
  <si>
    <t>Ending Balance  (I+II+III+…+XVI+XVII+XVIII)</t>
  </si>
  <si>
    <t>(*) The amounts for the “Paid-in Capital Inflation Adjustment Difference” and “Actuarial Loss/Gain” which is in the “Other Reserves” are presented under “Other Capital Reserves’’ in the financial statements.</t>
  </si>
  <si>
    <t>CASH FLOWS FROM  BANKING OPERATIONS</t>
  </si>
  <si>
    <t>Operating Profit before changes in operating assets and liabilities</t>
  </si>
  <si>
    <t>Interest received</t>
  </si>
  <si>
    <t>Interest paid</t>
  </si>
  <si>
    <t>Dividend received</t>
  </si>
  <si>
    <t>Fees and commissions received</t>
  </si>
  <si>
    <t>Other income</t>
  </si>
  <si>
    <t>Collections from previously written-off loans and other receivables</t>
  </si>
  <si>
    <t>Payments to personnel and service suppliers</t>
  </si>
  <si>
    <t>Taxes paid</t>
  </si>
  <si>
    <t>Changes in operating assets and liabilities</t>
  </si>
  <si>
    <t>Net decrease in trading securities</t>
  </si>
  <si>
    <t>Net (increase) / decrease in fair value through profit/(loss) financial assets</t>
  </si>
  <si>
    <t>Net (increase) / decrease in due from banks and other financial institutions</t>
  </si>
  <si>
    <t>Net (increase) / decrease in loans</t>
  </si>
  <si>
    <t>Net (increase) / decrease in other assets</t>
  </si>
  <si>
    <t>Net increase / (decrease) in bank deposits</t>
  </si>
  <si>
    <t>Net increase / (decrease) in other deposits</t>
  </si>
  <si>
    <t>Net increase / (decrease) in funds borrowed</t>
  </si>
  <si>
    <t>Net increase / (decrease) in payables</t>
  </si>
  <si>
    <t>Net increase / (decrease) in other liabilities</t>
  </si>
  <si>
    <t>Net cash provided from banking operations</t>
  </si>
  <si>
    <t>CASH FLOWS FROM INVESTING ACTIVITIES</t>
  </si>
  <si>
    <t>Net cash provided from investing activities</t>
  </si>
  <si>
    <t>Cash paid for acquisition of investments, associates and subsidiaries</t>
  </si>
  <si>
    <t>Cash obtained from disposal of investments, associates and subsidiaries</t>
  </si>
  <si>
    <t>Purchases of property and equipment</t>
  </si>
  <si>
    <t>Disposals of property and equipment</t>
  </si>
  <si>
    <t>Cash paid for purchase of investments available-for-sale</t>
  </si>
  <si>
    <t>Cash obtained from sale of investments available-for-sale</t>
  </si>
  <si>
    <t>Cash paid for purchase of investment securities</t>
  </si>
  <si>
    <t>Cash obtained from sale of investment securities</t>
  </si>
  <si>
    <t>CASH FLOWS FROM FINANCING ACTIVITIES</t>
  </si>
  <si>
    <t>Net cash provided from financing activities</t>
  </si>
  <si>
    <t>Cash obtained from funds borrowed and securities issued</t>
  </si>
  <si>
    <t>Cash used for repayment of funds borrowed and securities issued</t>
  </si>
  <si>
    <t>Issued equity instruments</t>
  </si>
  <si>
    <t>Payments for finance leases</t>
  </si>
  <si>
    <t>Effect of change in foreign exchange rate on cash and cash equivalents</t>
  </si>
  <si>
    <t>Net increase in cash and cash equivalents (I+II+III+IV)</t>
  </si>
  <si>
    <t>Cash and cash equivalents at beginning of the period</t>
  </si>
  <si>
    <t>Cash and cash equivalents at end of the period</t>
  </si>
  <si>
    <t>The accompanying explanations and notes form an integral part of these financial statements</t>
  </si>
  <si>
    <t>Istanbul Stock Exchange Money Market Placements</t>
  </si>
  <si>
    <t>Other Capital Reserves</t>
  </si>
  <si>
    <t>TRADING INCOME /(LOSS) (Net)</t>
  </si>
  <si>
    <t>Held for Sale</t>
  </si>
  <si>
    <t>Value Increase of Assets</t>
  </si>
  <si>
    <t>EXCESS AMOUNT RECORDED AS</t>
  </si>
  <si>
    <t xml:space="preserve"> INCOME  AFTER MERGER</t>
  </si>
  <si>
    <t>INCOME/(LOSS) FROM INVESTMENTS IN SUBSIDIARIES CONSOLIDATED BASED ON EQUITY METHOD</t>
  </si>
  <si>
    <t>(31/12/2015)</t>
  </si>
  <si>
    <t>Part of Cash Flow Hedge Derivative Financial Assets Reclassified and Presented on the Income Statement</t>
  </si>
  <si>
    <t>(VI)</t>
  </si>
  <si>
    <t>(V)</t>
  </si>
  <si>
    <t>(III-h)</t>
  </si>
  <si>
    <t>(IV-2, 3)</t>
  </si>
  <si>
    <t>(IV-1)</t>
  </si>
  <si>
    <t xml:space="preserve">ASSETS (Effective Portion of Fair Value Changes) </t>
  </si>
  <si>
    <t>Property &amp; Equipment Revaluation Differences</t>
  </si>
  <si>
    <t>I. UNCONSOLIDATED BALANCE SHEET AS OF 30 SEPTEMBER 2016 (STATEMENT OF FINANCIAL POSITION)</t>
  </si>
  <si>
    <t>(30/09/2016)</t>
  </si>
  <si>
    <t>II. UNCONSOLIDATED INCOME STATEMENT FOR THE PERIOD ENDED 30 SEPTEMBER 2016</t>
  </si>
  <si>
    <t>(01/01-30/09/2016)</t>
  </si>
  <si>
    <t>(01/01-30/09/2015)</t>
  </si>
  <si>
    <t>III.  UNCONSOLIDATED OFF-BALANCE SHEET COMMITMENTS AS OF 30 SEPTEMBER 2016</t>
  </si>
  <si>
    <t>(30/09/2015)</t>
  </si>
  <si>
    <t>FOR THE PERIOD ENDED 30 SEPTEMBER 2016</t>
  </si>
  <si>
    <t>V. UNCONSOLIDATED STATEMENT OF CHANGES IN THE SHAREHOLDERS' EQUITY FOR THE PERIOD ENDED 30 SEPTEMBER 2016</t>
  </si>
  <si>
    <t>VI. UNCONSOLIDATED STATEMENT OF CASH FLOWS FOR THE PERIOD ENDED 30 SEPTEMBER 2016</t>
  </si>
  <si>
    <t>(01/07-30/09/2016)</t>
  </si>
  <si>
    <t>(01/07-30/09/2015)</t>
  </si>
</sst>
</file>

<file path=xl/styles.xml><?xml version="1.0" encoding="utf-8"?>
<styleSheet xmlns="http://schemas.openxmlformats.org/spreadsheetml/2006/main">
  <numFmts count="6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_);\(#,##0\ &quot;TL&quot;\)"/>
    <numFmt numFmtId="181" formatCode="#,##0\ &quot;TL&quot;_);[Red]\(#,##0\ &quot;TL&quot;\)"/>
    <numFmt numFmtId="182" formatCode="#,##0.00\ &quot;TL&quot;_);\(#,##0.00\ &quot;TL&quot;\)"/>
    <numFmt numFmtId="183" formatCode="#,##0.00\ &quot;TL&quot;_);[Red]\(#,##0.00\ &quot;TL&quot;\)"/>
    <numFmt numFmtId="184" formatCode="_ * #,##0_)\ &quot;TL&quot;_ ;_ * \(#,##0\)\ &quot;TL&quot;_ ;_ * &quot;-&quot;_)\ &quot;TL&quot;_ ;_ @_ "/>
    <numFmt numFmtId="185" formatCode="_ * #,##0_)\ _T_L_ ;_ * \(#,##0\)\ _T_L_ ;_ * &quot;-&quot;_)\ _T_L_ ;_ @_ "/>
    <numFmt numFmtId="186" formatCode="_ * #,##0.00_)\ &quot;TL&quot;_ ;_ * \(#,##0.00\)\ &quot;TL&quot;_ ;_ * &quot;-&quot;??_)\ &quot;TL&quot;_ ;_ @_ "/>
    <numFmt numFmtId="187" formatCode="_ * #,##0.00_)\ _T_L_ ;_ * \(#,##0.00\)\ _T_L_ ;_ * &quot;-&quot;??_)\ _T_L_ ;_ @_ "/>
    <numFmt numFmtId="188" formatCode="#,##0\ &quot;YTL&quot;_-;#,##0\ &quot;YTL&quot;\-"/>
    <numFmt numFmtId="189" formatCode="#,##0\ &quot;YTL&quot;_-;[Red]#,##0\ &quot;YTL&quot;\-"/>
    <numFmt numFmtId="190" formatCode="#,##0.00\ &quot;YTL&quot;_-;#,##0.00\ &quot;YTL&quot;\-"/>
    <numFmt numFmtId="191" formatCode="#,##0.00\ &quot;YTL&quot;_-;[Red]#,##0.00\ &quot;YTL&quot;\-"/>
    <numFmt numFmtId="192" formatCode="_-* #,##0\ &quot;YTL&quot;_-;_-* #,##0\ &quot;YTL&quot;\-;_-* &quot;-&quot;\ &quot;YTL&quot;_-;_-@_-"/>
    <numFmt numFmtId="193" formatCode="_-* #,##0\ _Y_T_L_-;_-* #,##0\ _Y_T_L\-;_-* &quot;-&quot;\ _Y_T_L_-;_-@_-"/>
    <numFmt numFmtId="194" formatCode="_-* #,##0.00\ &quot;YTL&quot;_-;_-* #,##0.00\ &quot;YTL&quot;\-;_-* &quot;-&quot;??\ &quot;YTL&quot;_-;_-@_-"/>
    <numFmt numFmtId="195" formatCode="_-* #,##0.00\ _Y_T_L_-;_-* #,##0.00\ _Y_T_L\-;_-* &quot;-&quot;??\ _Y_T_L_-;_-@_-"/>
    <numFmt numFmtId="196" formatCode="_-* #,##0;\-* #,##0;_-* &quot;-&quot;;_-@_-"/>
    <numFmt numFmtId="197" formatCode="_(* #,##0_);_(* \(#,##0\);_(* &quot;-&quot;_);_(@_)"/>
    <numFmt numFmtId="198" formatCode="0.000000"/>
    <numFmt numFmtId="199" formatCode="_(* #,##0.00_);_(* \(#,##0.00\);_(* &quot;-&quot;??_);_(@_)"/>
    <numFmt numFmtId="200" formatCode="_(* #,##0_);_(* \(#,##0\);_(* &quot;-&quot;??_);_(@_)"/>
    <numFmt numFmtId="201" formatCode="_(* #,##0.0_);_(* \(#,##0\);_(* &quot;-&quot;??_);_(@_)"/>
    <numFmt numFmtId="202" formatCode="_(* #,##0.0_);_(* \(#,##0.0\);_(* &quot;-&quot;??_);_(@_)"/>
    <numFmt numFmtId="203" formatCode="0.0000"/>
    <numFmt numFmtId="204" formatCode="_-* #,##0\ _T_L_-;\-* #,##0\ _T_L_-;_-* &quot;-&quot;??\ _T_L_-;_-@_-"/>
    <numFmt numFmtId="205" formatCode="#,##0_ ;\-#,##0\ "/>
    <numFmt numFmtId="206" formatCode="_(* #,##0.0_);_(* \(#,##0.0\);_(* &quot;-&quot;_);_(@_)"/>
    <numFmt numFmtId="207" formatCode="_(* #,##0.00_);_(* \(#,##0.00\);_(* &quot;-&quot;_);_(@_)"/>
    <numFmt numFmtId="208" formatCode="_(* #,##0.000_);_(* \(#,##0.000\);_(* &quot;-&quot;_);_(@_)"/>
    <numFmt numFmtId="209" formatCode="_(* #,##0.0000_);_(* \(#,##0.0000\);_(* &quot;-&quot;_);_(@_)"/>
    <numFmt numFmtId="210" formatCode="_(* #,##0.00000_);_(* \(#,##0.00000\);_(* &quot;-&quot;_);_(@_)"/>
    <numFmt numFmtId="211" formatCode="_(* #,##0\);_(* \(#,##0\);_(* &quot;-&quot;??_);_(@_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\ ;\(#,##0\);_-* &quot;-&quot;_-;_-@_-"/>
    <numFmt numFmtId="217" formatCode="_-* #,##0.0;\-* #,##0.0;_-* &quot;-&quot;;_-@_-"/>
    <numFmt numFmtId="218" formatCode="_(* #,##0.000_);_(* \(#,##0.000\);_(* &quot;-&quot;??_);_(@_)"/>
    <numFmt numFmtId="219" formatCode="_-* #,##0.000\ _Y_T_L_-;\-* #,##0.000\ _Y_T_L_-;_-* &quot;-&quot;???\ _Y_T_L_-;_-@_-"/>
    <numFmt numFmtId="220" formatCode="_-* #,##0.00;\-* #,##0.00;_-* &quot;-&quot;;_-@_-"/>
    <numFmt numFmtId="221" formatCode="[$-41F]dd\ mmmm\ yyyy\ dddd"/>
    <numFmt numFmtId="222" formatCode="_-* #,##0.000;\-* #,##0.000;_-* &quot;-&quot;;_-@_-"/>
    <numFmt numFmtId="223" formatCode="_-* #,##0.0\ _T_L_-;\-* #,##0.0\ _T_L_-;_-* &quot;-&quot;??\ _T_L_-;_-@_-"/>
  </numFmts>
  <fonts count="6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0"/>
      <name val="MS Sans Serif"/>
      <family val="2"/>
    </font>
    <font>
      <sz val="10"/>
      <name val="Times New Roman Tur"/>
      <family val="1"/>
    </font>
    <font>
      <b/>
      <sz val="10"/>
      <name val="Times New Roman Tur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sz val="10"/>
      <name val="DINPro-Medium"/>
      <family val="3"/>
    </font>
    <font>
      <sz val="12"/>
      <name val="DINPro-Black"/>
      <family val="3"/>
    </font>
    <font>
      <sz val="11"/>
      <name val="Times New Roman"/>
      <family val="1"/>
    </font>
    <font>
      <sz val="12"/>
      <name val="DINPro-Light"/>
      <family val="3"/>
    </font>
    <font>
      <b/>
      <sz val="12"/>
      <name val="DINPro-Light"/>
      <family val="3"/>
    </font>
    <font>
      <b/>
      <sz val="12"/>
      <name val="DINPro-Black"/>
      <family val="3"/>
    </font>
    <font>
      <b/>
      <sz val="12"/>
      <name val="DINPro-Medium"/>
      <family val="3"/>
    </font>
    <font>
      <sz val="12"/>
      <name val="DINPro-Medium"/>
      <family val="3"/>
    </font>
    <font>
      <sz val="14"/>
      <name val="DINPro-Black"/>
      <family val="3"/>
    </font>
    <font>
      <sz val="12"/>
      <name val="Arial"/>
      <family val="2"/>
    </font>
    <font>
      <b/>
      <sz val="14"/>
      <name val="DINPro-Black"/>
      <family val="3"/>
    </font>
    <font>
      <b/>
      <sz val="10"/>
      <name val="DINPro-Medium"/>
      <family val="3"/>
    </font>
    <font>
      <sz val="14"/>
      <name val="DINPro-Medium"/>
      <family val="3"/>
    </font>
    <font>
      <b/>
      <sz val="13"/>
      <name val="DINPro-Black"/>
      <family val="3"/>
    </font>
    <font>
      <sz val="13"/>
      <name val="DINPro-Black"/>
      <family val="3"/>
    </font>
    <font>
      <sz val="10"/>
      <name val="DINPro-Black"/>
      <family val="3"/>
    </font>
    <font>
      <b/>
      <u val="single"/>
      <sz val="12"/>
      <name val="DINPro-Mediu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0" fontId="3" fillId="0" borderId="0" xfId="59" applyFont="1" applyFill="1" applyBorder="1">
      <alignment/>
      <protection/>
    </xf>
    <xf numFmtId="0" fontId="1" fillId="0" borderId="0" xfId="59" applyFont="1" applyFill="1" applyBorder="1">
      <alignment/>
      <protection/>
    </xf>
    <xf numFmtId="0" fontId="5" fillId="0" borderId="0" xfId="59" applyFont="1" applyFill="1" applyBorder="1">
      <alignment/>
      <protection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0" xfId="59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 quotePrefix="1">
      <alignment/>
    </xf>
    <xf numFmtId="2" fontId="18" fillId="0" borderId="0" xfId="0" applyNumberFormat="1" applyFont="1" applyFill="1" applyBorder="1" applyAlignment="1" quotePrefix="1">
      <alignment/>
    </xf>
    <xf numFmtId="0" fontId="18" fillId="0" borderId="0" xfId="0" applyFont="1" applyFill="1" applyBorder="1" applyAlignment="1">
      <alignment horizontal="left"/>
    </xf>
    <xf numFmtId="16" fontId="18" fillId="0" borderId="0" xfId="0" applyNumberFormat="1" applyFont="1" applyFill="1" applyBorder="1" applyAlignment="1" quotePrefix="1">
      <alignment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 quotePrefix="1">
      <alignment vertical="top"/>
    </xf>
    <xf numFmtId="0" fontId="23" fillId="0" borderId="0" xfId="0" applyFont="1" applyFill="1" applyBorder="1" applyAlignment="1">
      <alignment/>
    </xf>
    <xf numFmtId="197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 vertical="justify"/>
    </xf>
    <xf numFmtId="0" fontId="19" fillId="0" borderId="0" xfId="0" applyFont="1" applyFill="1" applyAlignment="1">
      <alignment/>
    </xf>
    <xf numFmtId="0" fontId="5" fillId="0" borderId="0" xfId="0" applyFont="1" applyFill="1" applyAlignment="1">
      <alignment/>
    </xf>
    <xf numFmtId="196" fontId="18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 quotePrefix="1">
      <alignment/>
    </xf>
    <xf numFmtId="49" fontId="1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59" applyFont="1" applyFill="1" applyBorder="1" applyAlignment="1">
      <alignment horizontal="center" vertical="center"/>
      <protection/>
    </xf>
    <xf numFmtId="0" fontId="2" fillId="0" borderId="0" xfId="59" applyFont="1" applyFill="1" applyBorder="1" applyAlignment="1">
      <alignment horizontal="center" vertical="justify"/>
      <protection/>
    </xf>
    <xf numFmtId="0" fontId="1" fillId="0" borderId="0" xfId="59" applyFont="1" applyFill="1" applyBorder="1" applyAlignment="1">
      <alignment horizontal="justify" vertical="justify"/>
      <protection/>
    </xf>
    <xf numFmtId="0" fontId="2" fillId="0" borderId="0" xfId="59" applyFont="1" applyFill="1" applyBorder="1" applyAlignment="1" quotePrefix="1">
      <alignment vertical="justify"/>
      <protection/>
    </xf>
    <xf numFmtId="3" fontId="1" fillId="0" borderId="0" xfId="59" applyNumberFormat="1" applyFont="1" applyFill="1" applyBorder="1" applyAlignment="1" quotePrefix="1">
      <alignment horizontal="center" vertical="justify"/>
      <protection/>
    </xf>
    <xf numFmtId="3" fontId="1" fillId="0" borderId="0" xfId="59" applyNumberFormat="1" applyFont="1" applyFill="1" applyBorder="1" applyAlignment="1">
      <alignment horizontal="center" vertical="justify"/>
      <protection/>
    </xf>
    <xf numFmtId="0" fontId="3" fillId="0" borderId="0" xfId="59" applyFont="1" applyFill="1" applyBorder="1" applyAlignment="1">
      <alignment horizontal="centerContinuous"/>
      <protection/>
    </xf>
    <xf numFmtId="0" fontId="18" fillId="0" borderId="0" xfId="59" applyFont="1" applyFill="1" applyBorder="1">
      <alignment/>
      <protection/>
    </xf>
    <xf numFmtId="0" fontId="22" fillId="0" borderId="0" xfId="59" applyFont="1" applyFill="1" applyBorder="1">
      <alignment/>
      <protection/>
    </xf>
    <xf numFmtId="0" fontId="6" fillId="0" borderId="0" xfId="59" applyFont="1" applyFill="1" applyBorder="1">
      <alignment/>
      <protection/>
    </xf>
    <xf numFmtId="0" fontId="23" fillId="0" borderId="0" xfId="59" applyFont="1" applyFill="1" applyBorder="1">
      <alignment/>
      <protection/>
    </xf>
    <xf numFmtId="0" fontId="19" fillId="0" borderId="0" xfId="59" applyFont="1" applyFill="1" applyBorder="1">
      <alignment/>
      <protection/>
    </xf>
    <xf numFmtId="0" fontId="20" fillId="0" borderId="0" xfId="59" applyFont="1" applyFill="1" applyBorder="1" applyAlignment="1">
      <alignment horizontal="center" vertical="center"/>
      <protection/>
    </xf>
    <xf numFmtId="0" fontId="18" fillId="0" borderId="0" xfId="59" applyFont="1" applyFill="1" applyBorder="1" applyAlignment="1">
      <alignment horizontal="justify" vertical="justify"/>
      <protection/>
    </xf>
    <xf numFmtId="197" fontId="18" fillId="0" borderId="0" xfId="0" applyNumberFormat="1" applyFont="1" applyFill="1" applyBorder="1" applyAlignment="1">
      <alignment/>
    </xf>
    <xf numFmtId="197" fontId="19" fillId="0" borderId="0" xfId="0" applyNumberFormat="1" applyFont="1" applyFill="1" applyBorder="1" applyAlignment="1">
      <alignment/>
    </xf>
    <xf numFmtId="197" fontId="18" fillId="0" borderId="0" xfId="0" applyNumberFormat="1" applyFont="1" applyFill="1" applyBorder="1" applyAlignment="1">
      <alignment horizontal="center" vertical="center"/>
    </xf>
    <xf numFmtId="197" fontId="18" fillId="0" borderId="0" xfId="59" applyNumberFormat="1" applyFont="1" applyFill="1" applyBorder="1" applyAlignment="1">
      <alignment horizontal="center"/>
      <protection/>
    </xf>
    <xf numFmtId="0" fontId="18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right" vertical="justify"/>
    </xf>
    <xf numFmtId="3" fontId="1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59" applyFont="1" applyFill="1" applyBorder="1" applyAlignment="1">
      <alignment horizontal="center"/>
      <protection/>
    </xf>
    <xf numFmtId="197" fontId="18" fillId="0" borderId="0" xfId="59" applyNumberFormat="1" applyFont="1" applyFill="1" applyBorder="1">
      <alignment/>
      <protection/>
    </xf>
    <xf numFmtId="0" fontId="1" fillId="0" borderId="0" xfId="59" applyFont="1" applyFill="1" applyBorder="1" applyAlignment="1">
      <alignment horizontal="justify" vertical="justify" wrapText="1"/>
      <protection/>
    </xf>
    <xf numFmtId="0" fontId="0" fillId="0" borderId="0" xfId="0" applyFont="1" applyFill="1" applyAlignment="1">
      <alignment/>
    </xf>
    <xf numFmtId="196" fontId="17" fillId="0" borderId="0" xfId="0" applyNumberFormat="1" applyFont="1" applyFill="1" applyBorder="1" applyAlignment="1">
      <alignment horizontal="right"/>
    </xf>
    <xf numFmtId="197" fontId="2" fillId="0" borderId="0" xfId="0" applyNumberFormat="1" applyFont="1" applyFill="1" applyBorder="1" applyAlignment="1">
      <alignment/>
    </xf>
    <xf numFmtId="0" fontId="21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197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197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 quotePrefix="1">
      <alignment horizontal="right"/>
    </xf>
    <xf numFmtId="0" fontId="18" fillId="0" borderId="0" xfId="0" applyFont="1" applyFill="1" applyBorder="1" applyAlignment="1" quotePrefix="1">
      <alignment horizontal="right"/>
    </xf>
    <xf numFmtId="0" fontId="18" fillId="0" borderId="0" xfId="0" applyFont="1" applyFill="1" applyBorder="1" applyAlignment="1">
      <alignment horizontal="right" vertical="justify"/>
    </xf>
    <xf numFmtId="0" fontId="21" fillId="0" borderId="0" xfId="0" applyFont="1" applyFill="1" applyBorder="1" applyAlignment="1">
      <alignment horizontal="right"/>
    </xf>
    <xf numFmtId="197" fontId="22" fillId="0" borderId="0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right"/>
    </xf>
    <xf numFmtId="197" fontId="21" fillId="0" borderId="11" xfId="0" applyNumberFormat="1" applyFont="1" applyFill="1" applyBorder="1" applyAlignment="1">
      <alignment/>
    </xf>
    <xf numFmtId="0" fontId="18" fillId="0" borderId="0" xfId="0" applyFont="1" applyFill="1" applyBorder="1" applyAlignment="1" quotePrefix="1">
      <alignment horizontal="right" vertical="justify"/>
    </xf>
    <xf numFmtId="0" fontId="18" fillId="0" borderId="10" xfId="0" applyFont="1" applyFill="1" applyBorder="1" applyAlignment="1">
      <alignment horizontal="right"/>
    </xf>
    <xf numFmtId="0" fontId="21" fillId="0" borderId="0" xfId="59" applyFont="1" applyFill="1" applyBorder="1">
      <alignment/>
      <protection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justify"/>
    </xf>
    <xf numFmtId="0" fontId="20" fillId="0" borderId="10" xfId="0" applyFont="1" applyFill="1" applyBorder="1" applyAlignment="1">
      <alignment horizontal="right" vertical="center"/>
    </xf>
    <xf numFmtId="0" fontId="21" fillId="0" borderId="0" xfId="59" applyFont="1" applyFill="1" applyBorder="1" quotePrefix="1">
      <alignment/>
      <protection/>
    </xf>
    <xf numFmtId="14" fontId="21" fillId="0" borderId="0" xfId="59" applyNumberFormat="1" applyFont="1" applyFill="1" applyBorder="1" quotePrefix="1">
      <alignment/>
      <protection/>
    </xf>
    <xf numFmtId="0" fontId="1" fillId="0" borderId="10" xfId="0" applyFont="1" applyFill="1" applyBorder="1" applyAlignment="1" quotePrefix="1">
      <alignment horizontal="right" vertical="justify"/>
    </xf>
    <xf numFmtId="0" fontId="1" fillId="0" borderId="0" xfId="0" applyFont="1" applyFill="1" applyBorder="1" applyAlignment="1" quotePrefix="1">
      <alignment horizontal="right" vertical="justify"/>
    </xf>
    <xf numFmtId="0" fontId="15" fillId="0" borderId="0" xfId="59" applyFont="1" applyFill="1" applyBorder="1">
      <alignment/>
      <protection/>
    </xf>
    <xf numFmtId="0" fontId="3" fillId="0" borderId="0" xfId="59" applyFont="1" applyFill="1" applyBorder="1" applyAlignment="1">
      <alignment horizontal="right"/>
      <protection/>
    </xf>
    <xf numFmtId="0" fontId="27" fillId="0" borderId="0" xfId="59" applyFont="1" applyFill="1" applyBorder="1" applyAlignment="1">
      <alignment horizontal="left" vertical="justify"/>
      <protection/>
    </xf>
    <xf numFmtId="0" fontId="29" fillId="0" borderId="0" xfId="59" applyFont="1" applyFill="1" applyBorder="1" applyAlignment="1">
      <alignment vertical="justify"/>
      <protection/>
    </xf>
    <xf numFmtId="0" fontId="29" fillId="0" borderId="0" xfId="59" applyFont="1" applyFill="1" applyBorder="1">
      <alignment/>
      <protection/>
    </xf>
    <xf numFmtId="0" fontId="28" fillId="0" borderId="0" xfId="59" applyFont="1" applyFill="1" applyBorder="1" applyAlignment="1">
      <alignment vertical="justify"/>
      <protection/>
    </xf>
    <xf numFmtId="0" fontId="28" fillId="0" borderId="0" xfId="59" applyFont="1" applyFill="1" applyBorder="1" applyAlignment="1">
      <alignment/>
      <protection/>
    </xf>
    <xf numFmtId="0" fontId="21" fillId="0" borderId="0" xfId="59" applyFont="1" applyFill="1" applyBorder="1" applyAlignment="1">
      <alignment horizontal="left" vertical="justify"/>
      <protection/>
    </xf>
    <xf numFmtId="0" fontId="22" fillId="0" borderId="0" xfId="59" applyFont="1" applyFill="1" applyBorder="1" applyAlignment="1">
      <alignment vertical="justify"/>
      <protection/>
    </xf>
    <xf numFmtId="0" fontId="22" fillId="0" borderId="0" xfId="59" applyFont="1" applyFill="1" applyBorder="1" applyAlignment="1">
      <alignment/>
      <protection/>
    </xf>
    <xf numFmtId="0" fontId="22" fillId="0" borderId="0" xfId="59" applyFont="1" applyFill="1" applyBorder="1" applyAlignment="1">
      <alignment horizontal="left" vertical="justify"/>
      <protection/>
    </xf>
    <xf numFmtId="0" fontId="21" fillId="0" borderId="0" xfId="59" applyFont="1" applyFill="1" applyBorder="1" applyAlignment="1">
      <alignment horizontal="right" vertical="justify"/>
      <protection/>
    </xf>
    <xf numFmtId="0" fontId="16" fillId="0" borderId="0" xfId="59" applyFont="1" applyFill="1" applyBorder="1" applyAlignment="1">
      <alignment horizontal="right"/>
      <protection/>
    </xf>
    <xf numFmtId="0" fontId="21" fillId="0" borderId="10" xfId="59" applyFont="1" applyFill="1" applyBorder="1" applyAlignment="1">
      <alignment horizontal="left" vertical="justify"/>
      <protection/>
    </xf>
    <xf numFmtId="0" fontId="16" fillId="0" borderId="10" xfId="59" applyFont="1" applyFill="1" applyBorder="1" applyAlignment="1">
      <alignment/>
      <protection/>
    </xf>
    <xf numFmtId="0" fontId="16" fillId="0" borderId="10" xfId="59" applyFont="1" applyFill="1" applyBorder="1" applyAlignment="1">
      <alignment horizontal="center" wrapText="1"/>
      <protection/>
    </xf>
    <xf numFmtId="0" fontId="16" fillId="0" borderId="10" xfId="59" applyFont="1" applyFill="1" applyBorder="1" applyAlignment="1">
      <alignment horizontal="center"/>
      <protection/>
    </xf>
    <xf numFmtId="0" fontId="16" fillId="0" borderId="10" xfId="0" applyFont="1" applyFill="1" applyBorder="1" applyAlignment="1">
      <alignment horizontal="center" wrapText="1"/>
    </xf>
    <xf numFmtId="0" fontId="20" fillId="0" borderId="0" xfId="59" applyFont="1" applyFill="1" applyBorder="1" applyAlignment="1">
      <alignment horizontal="center"/>
      <protection/>
    </xf>
    <xf numFmtId="0" fontId="20" fillId="0" borderId="0" xfId="59" applyFont="1" applyFill="1" applyBorder="1" applyAlignment="1">
      <alignment horizontal="left"/>
      <protection/>
    </xf>
    <xf numFmtId="0" fontId="21" fillId="0" borderId="0" xfId="59" applyFont="1" applyFill="1" applyBorder="1" applyAlignment="1" quotePrefix="1">
      <alignment horizontal="left" vertical="justify"/>
      <protection/>
    </xf>
    <xf numFmtId="0" fontId="21" fillId="0" borderId="0" xfId="59" applyFont="1" applyFill="1" applyBorder="1" applyAlignment="1">
      <alignment horizontal="justify" vertical="justify"/>
      <protection/>
    </xf>
    <xf numFmtId="0" fontId="21" fillId="0" borderId="11" xfId="59" applyFont="1" applyFill="1" applyBorder="1" applyAlignment="1">
      <alignment horizontal="left" vertical="justify"/>
      <protection/>
    </xf>
    <xf numFmtId="0" fontId="21" fillId="0" borderId="11" xfId="59" applyFont="1" applyFill="1" applyBorder="1" applyAlignment="1">
      <alignment vertical="justify"/>
      <protection/>
    </xf>
    <xf numFmtId="0" fontId="22" fillId="0" borderId="0" xfId="59" applyFont="1" applyFill="1" applyBorder="1" applyAlignment="1" quotePrefix="1">
      <alignment horizontal="left" vertical="justify"/>
      <protection/>
    </xf>
    <xf numFmtId="0" fontId="27" fillId="0" borderId="10" xfId="59" applyFont="1" applyFill="1" applyBorder="1" applyAlignment="1">
      <alignment horizontal="center"/>
      <protection/>
    </xf>
    <xf numFmtId="0" fontId="20" fillId="0" borderId="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 quotePrefix="1">
      <alignment horizontal="right" vertical="justify"/>
    </xf>
    <xf numFmtId="196" fontId="21" fillId="0" borderId="0" xfId="0" applyNumberFormat="1" applyFont="1" applyFill="1" applyBorder="1" applyAlignment="1">
      <alignment horizontal="right"/>
    </xf>
    <xf numFmtId="196" fontId="22" fillId="0" borderId="0" xfId="0" applyNumberFormat="1" applyFont="1" applyFill="1" applyBorder="1" applyAlignment="1">
      <alignment/>
    </xf>
    <xf numFmtId="0" fontId="21" fillId="0" borderId="0" xfId="0" applyFont="1" applyFill="1" applyBorder="1" applyAlignment="1" quotePrefix="1">
      <alignment horizontal="right" vertical="justify"/>
    </xf>
    <xf numFmtId="196" fontId="21" fillId="0" borderId="11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30" fillId="0" borderId="0" xfId="0" applyFont="1" applyFill="1" applyBorder="1" applyAlignment="1">
      <alignment horizontal="right" vertical="justify"/>
    </xf>
    <xf numFmtId="197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9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justify"/>
    </xf>
    <xf numFmtId="0" fontId="22" fillId="0" borderId="11" xfId="0" applyFont="1" applyFill="1" applyBorder="1" applyAlignment="1">
      <alignment horizontal="right" vertical="justify"/>
    </xf>
    <xf numFmtId="0" fontId="3" fillId="0" borderId="0" xfId="0" applyFont="1" applyFill="1" applyBorder="1" applyAlignment="1">
      <alignment horizontal="right" vertical="justify"/>
    </xf>
    <xf numFmtId="197" fontId="0" fillId="0" borderId="0" xfId="0" applyNumberFormat="1" applyFont="1" applyFill="1" applyBorder="1" applyAlignment="1">
      <alignment/>
    </xf>
    <xf numFmtId="197" fontId="21" fillId="0" borderId="0" xfId="0" applyNumberFormat="1" applyFont="1" applyFill="1" applyBorder="1" applyAlignment="1">
      <alignment horizontal="right"/>
    </xf>
    <xf numFmtId="197" fontId="18" fillId="0" borderId="0" xfId="0" applyNumberFormat="1" applyFont="1" applyFill="1" applyBorder="1" applyAlignment="1">
      <alignment horizontal="right"/>
    </xf>
    <xf numFmtId="197" fontId="1" fillId="0" borderId="0" xfId="0" applyNumberFormat="1" applyFont="1" applyFill="1" applyBorder="1" applyAlignment="1">
      <alignment/>
    </xf>
    <xf numFmtId="197" fontId="1" fillId="0" borderId="0" xfId="59" applyNumberFormat="1" applyFont="1" applyFill="1" applyBorder="1" applyAlignment="1" quotePrefix="1">
      <alignment horizontal="center"/>
      <protection/>
    </xf>
    <xf numFmtId="196" fontId="21" fillId="0" borderId="0" xfId="0" applyNumberFormat="1" applyFont="1" applyFill="1" applyBorder="1" applyAlignment="1" quotePrefix="1">
      <alignment horizontal="right"/>
    </xf>
    <xf numFmtId="0" fontId="17" fillId="0" borderId="0" xfId="0" applyFont="1" applyFill="1" applyBorder="1" applyAlignment="1">
      <alignment horizontal="right"/>
    </xf>
    <xf numFmtId="197" fontId="1" fillId="0" borderId="0" xfId="59" applyNumberFormat="1" applyFont="1" applyFill="1" applyBorder="1">
      <alignment/>
      <protection/>
    </xf>
    <xf numFmtId="3" fontId="18" fillId="0" borderId="0" xfId="59" applyNumberFormat="1" applyFont="1" applyFill="1" applyBorder="1">
      <alignment/>
      <protection/>
    </xf>
    <xf numFmtId="0" fontId="20" fillId="0" borderId="0" xfId="59" applyFont="1" applyFill="1" applyBorder="1" applyAlignment="1">
      <alignment horizontal="left" vertical="justify"/>
      <protection/>
    </xf>
    <xf numFmtId="197" fontId="22" fillId="0" borderId="0" xfId="0" applyNumberFormat="1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 horizontal="right"/>
    </xf>
    <xf numFmtId="210" fontId="18" fillId="0" borderId="10" xfId="0" applyNumberFormat="1" applyFont="1" applyFill="1" applyBorder="1" applyAlignment="1">
      <alignment horizontal="right"/>
    </xf>
    <xf numFmtId="0" fontId="5" fillId="0" borderId="0" xfId="59" applyFont="1" applyFill="1" applyBorder="1" applyAlignment="1">
      <alignment horizontal="right" vertical="center"/>
      <protection/>
    </xf>
    <xf numFmtId="0" fontId="22" fillId="0" borderId="0" xfId="59" applyFont="1" applyFill="1" applyBorder="1" applyAlignment="1">
      <alignment horizontal="right"/>
      <protection/>
    </xf>
    <xf numFmtId="0" fontId="5" fillId="0" borderId="0" xfId="59" applyFont="1" applyFill="1" applyBorder="1" applyAlignment="1">
      <alignment horizontal="right"/>
      <protection/>
    </xf>
    <xf numFmtId="0" fontId="18" fillId="0" borderId="0" xfId="59" applyFont="1" applyFill="1" applyBorder="1" applyAlignment="1">
      <alignment horizontal="right"/>
      <protection/>
    </xf>
    <xf numFmtId="197" fontId="21" fillId="0" borderId="0" xfId="59" applyNumberFormat="1" applyFont="1" applyFill="1" applyBorder="1" applyAlignment="1" quotePrefix="1">
      <alignment horizontal="center"/>
      <protection/>
    </xf>
    <xf numFmtId="197" fontId="18" fillId="0" borderId="0" xfId="59" applyNumberFormat="1" applyFont="1" applyFill="1" applyBorder="1" applyAlignment="1" quotePrefix="1">
      <alignment horizontal="center"/>
      <protection/>
    </xf>
    <xf numFmtId="197" fontId="21" fillId="0" borderId="11" xfId="59" applyNumberFormat="1" applyFont="1" applyFill="1" applyBorder="1" applyAlignment="1" quotePrefix="1">
      <alignment horizontal="center"/>
      <protection/>
    </xf>
    <xf numFmtId="3" fontId="16" fillId="0" borderId="0" xfId="59" applyNumberFormat="1" applyFont="1" applyFill="1" applyBorder="1">
      <alignment/>
      <protection/>
    </xf>
    <xf numFmtId="0" fontId="20" fillId="0" borderId="0" xfId="59" applyFont="1" applyFill="1" applyBorder="1" applyAlignment="1">
      <alignment horizontal="center" vertical="justify"/>
      <protection/>
    </xf>
    <xf numFmtId="3" fontId="1" fillId="0" borderId="0" xfId="59" applyNumberFormat="1" applyFont="1" applyFill="1" applyBorder="1">
      <alignment/>
      <protection/>
    </xf>
    <xf numFmtId="0" fontId="18" fillId="0" borderId="0" xfId="59" applyFont="1" applyFill="1" applyBorder="1" applyAlignment="1">
      <alignment horizontal="center" vertical="justify"/>
      <protection/>
    </xf>
    <xf numFmtId="197" fontId="18" fillId="0" borderId="0" xfId="59" applyNumberFormat="1" applyFont="1" applyFill="1" applyBorder="1" applyAlignment="1" quotePrefix="1">
      <alignment horizontal="right"/>
      <protection/>
    </xf>
    <xf numFmtId="0" fontId="18" fillId="0" borderId="0" xfId="59" applyFont="1" applyFill="1" applyBorder="1" applyAlignment="1">
      <alignment wrapText="1"/>
      <protection/>
    </xf>
    <xf numFmtId="0" fontId="1" fillId="0" borderId="0" xfId="59" applyFont="1" applyFill="1" applyBorder="1" applyAlignment="1">
      <alignment wrapText="1"/>
      <protection/>
    </xf>
    <xf numFmtId="197" fontId="1" fillId="0" borderId="0" xfId="59" applyNumberFormat="1" applyFont="1" applyFill="1" applyBorder="1" applyAlignment="1">
      <alignment horizontal="center"/>
      <protection/>
    </xf>
    <xf numFmtId="197" fontId="1" fillId="0" borderId="0" xfId="59" applyNumberFormat="1" applyFont="1" applyFill="1" applyBorder="1" applyAlignment="1" quotePrefix="1">
      <alignment horizontal="right"/>
      <protection/>
    </xf>
    <xf numFmtId="0" fontId="22" fillId="0" borderId="0" xfId="59" applyFont="1" applyFill="1" applyBorder="1" applyAlignment="1">
      <alignment wrapText="1"/>
      <protection/>
    </xf>
    <xf numFmtId="197" fontId="16" fillId="0" borderId="0" xfId="59" applyNumberFormat="1" applyFont="1" applyFill="1" applyBorder="1" applyAlignment="1" quotePrefix="1">
      <alignment horizontal="center"/>
      <protection/>
    </xf>
    <xf numFmtId="197" fontId="16" fillId="0" borderId="0" xfId="59" applyNumberFormat="1" applyFont="1" applyFill="1" applyBorder="1" applyAlignment="1">
      <alignment horizontal="center"/>
      <protection/>
    </xf>
    <xf numFmtId="197" fontId="16" fillId="0" borderId="0" xfId="59" applyNumberFormat="1" applyFont="1" applyFill="1" applyBorder="1" applyAlignment="1">
      <alignment horizontal="right"/>
      <protection/>
    </xf>
    <xf numFmtId="197" fontId="18" fillId="0" borderId="0" xfId="59" applyNumberFormat="1" applyFont="1" applyFill="1" applyBorder="1" applyAlignment="1">
      <alignment horizontal="right"/>
      <protection/>
    </xf>
    <xf numFmtId="0" fontId="1" fillId="0" borderId="0" xfId="59" applyFont="1" applyFill="1" applyBorder="1" applyAlignment="1">
      <alignment horizontal="center" vertical="justify"/>
      <protection/>
    </xf>
    <xf numFmtId="0" fontId="21" fillId="0" borderId="11" xfId="59" applyFont="1" applyFill="1" applyBorder="1" applyAlignment="1">
      <alignment horizontal="center" vertical="justify"/>
      <protection/>
    </xf>
    <xf numFmtId="197" fontId="21" fillId="0" borderId="11" xfId="59" applyNumberFormat="1" applyFont="1" applyFill="1" applyBorder="1" applyAlignment="1" quotePrefix="1">
      <alignment horizontal="right"/>
      <protection/>
    </xf>
    <xf numFmtId="197" fontId="22" fillId="0" borderId="0" xfId="59" applyNumberFormat="1" applyFont="1" applyFill="1" applyBorder="1">
      <alignment/>
      <protection/>
    </xf>
    <xf numFmtId="197" fontId="5" fillId="0" borderId="0" xfId="59" applyNumberFormat="1" applyFont="1" applyFill="1" applyBorder="1">
      <alignment/>
      <protection/>
    </xf>
    <xf numFmtId="197" fontId="5" fillId="0" borderId="0" xfId="59" applyNumberFormat="1" applyFont="1" applyFill="1" applyBorder="1" applyAlignment="1">
      <alignment horizontal="center"/>
      <protection/>
    </xf>
    <xf numFmtId="197" fontId="22" fillId="0" borderId="0" xfId="59" applyNumberFormat="1" applyFont="1" applyFill="1" applyBorder="1" applyAlignment="1">
      <alignment horizontal="center"/>
      <protection/>
    </xf>
    <xf numFmtId="0" fontId="2" fillId="0" borderId="0" xfId="59" applyFont="1" applyFill="1" applyBorder="1" applyAlignment="1" quotePrefix="1">
      <alignment horizontal="center" vertical="justify"/>
      <protection/>
    </xf>
    <xf numFmtId="197" fontId="16" fillId="0" borderId="0" xfId="59" applyNumberFormat="1" applyFont="1" applyFill="1" applyBorder="1">
      <alignment/>
      <protection/>
    </xf>
    <xf numFmtId="197" fontId="1" fillId="0" borderId="0" xfId="59" applyNumberFormat="1" applyFont="1" applyFill="1" applyBorder="1" applyAlignment="1">
      <alignment horizontal="right"/>
      <protection/>
    </xf>
    <xf numFmtId="0" fontId="18" fillId="0" borderId="0" xfId="59" applyFont="1" applyFill="1" applyBorder="1" applyAlignment="1">
      <alignment horizontal="center" wrapText="1"/>
      <protection/>
    </xf>
    <xf numFmtId="0" fontId="1" fillId="0" borderId="0" xfId="57" applyFont="1" applyFill="1" applyBorder="1">
      <alignment/>
      <protection/>
    </xf>
    <xf numFmtId="0" fontId="15" fillId="0" borderId="0" xfId="57" applyFont="1" applyFill="1" applyBorder="1">
      <alignment/>
      <protection/>
    </xf>
    <xf numFmtId="0" fontId="16" fillId="0" borderId="0" xfId="57" applyFont="1" applyFill="1" applyBorder="1">
      <alignment/>
      <protection/>
    </xf>
    <xf numFmtId="0" fontId="1" fillId="0" borderId="0" xfId="57" applyFont="1" applyFill="1" applyBorder="1" applyAlignment="1">
      <alignment horizontal="right"/>
      <protection/>
    </xf>
    <xf numFmtId="0" fontId="2" fillId="0" borderId="0" xfId="57" applyFont="1" applyFill="1" applyBorder="1">
      <alignment/>
      <protection/>
    </xf>
    <xf numFmtId="0" fontId="3" fillId="0" borderId="0" xfId="57" applyFont="1" applyFill="1" applyBorder="1">
      <alignment/>
      <protection/>
    </xf>
    <xf numFmtId="0" fontId="23" fillId="0" borderId="0" xfId="57" applyFont="1" applyFill="1" applyBorder="1">
      <alignment/>
      <protection/>
    </xf>
    <xf numFmtId="0" fontId="23" fillId="0" borderId="0" xfId="57" applyFont="1" applyFill="1" applyBorder="1" applyAlignment="1">
      <alignment horizontal="left" vertical="center"/>
      <protection/>
    </xf>
    <xf numFmtId="0" fontId="23" fillId="0" borderId="0" xfId="57" applyFont="1" applyFill="1" applyBorder="1" applyAlignment="1">
      <alignment horizontal="right" vertical="center"/>
      <protection/>
    </xf>
    <xf numFmtId="0" fontId="23" fillId="0" borderId="0" xfId="57" applyFont="1" applyFill="1" applyBorder="1" applyAlignment="1">
      <alignment horizontal="right"/>
      <protection/>
    </xf>
    <xf numFmtId="0" fontId="1" fillId="0" borderId="0" xfId="57" applyFont="1" applyFill="1" applyBorder="1" applyAlignment="1">
      <alignment horizontal="right" vertical="justify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16" fillId="0" borderId="0" xfId="57" applyFont="1" applyFill="1" applyBorder="1" applyAlignment="1">
      <alignment horizontal="right"/>
      <protection/>
    </xf>
    <xf numFmtId="0" fontId="20" fillId="0" borderId="0" xfId="57" applyFont="1" applyFill="1" applyBorder="1" applyAlignment="1">
      <alignment horizontal="right"/>
      <protection/>
    </xf>
    <xf numFmtId="0" fontId="16" fillId="0" borderId="10" xfId="57" applyFont="1" applyFill="1" applyBorder="1" applyAlignment="1">
      <alignment horizontal="right"/>
      <protection/>
    </xf>
    <xf numFmtId="0" fontId="21" fillId="0" borderId="0" xfId="57" applyFont="1" applyFill="1" applyBorder="1" applyAlignment="1" quotePrefix="1">
      <alignment horizontal="right"/>
      <protection/>
    </xf>
    <xf numFmtId="0" fontId="26" fillId="0" borderId="10" xfId="57" applyFont="1" applyFill="1" applyBorder="1">
      <alignment/>
      <protection/>
    </xf>
    <xf numFmtId="0" fontId="2" fillId="0" borderId="10" xfId="57" applyFont="1" applyFill="1" applyBorder="1" applyAlignment="1">
      <alignment horizontal="left"/>
      <protection/>
    </xf>
    <xf numFmtId="0" fontId="1" fillId="0" borderId="10" xfId="57" applyFont="1" applyFill="1" applyBorder="1" applyAlignment="1" quotePrefix="1">
      <alignment horizontal="right" vertical="justify"/>
      <protection/>
    </xf>
    <xf numFmtId="0" fontId="3" fillId="0" borderId="10" xfId="57" applyFont="1" applyFill="1" applyBorder="1">
      <alignment/>
      <protection/>
    </xf>
    <xf numFmtId="0" fontId="12" fillId="0" borderId="0" xfId="57" applyFont="1" applyFill="1" applyBorder="1">
      <alignment/>
      <protection/>
    </xf>
    <xf numFmtId="0" fontId="26" fillId="0" borderId="0" xfId="57" applyFont="1" applyFill="1" applyBorder="1">
      <alignment/>
      <protection/>
    </xf>
    <xf numFmtId="0" fontId="2" fillId="0" borderId="0" xfId="57" applyFont="1" applyFill="1" applyBorder="1" applyAlignment="1">
      <alignment horizontal="left"/>
      <protection/>
    </xf>
    <xf numFmtId="0" fontId="1" fillId="0" borderId="0" xfId="57" applyFont="1" applyFill="1" applyBorder="1" applyAlignment="1" quotePrefix="1">
      <alignment horizontal="right" vertical="justify"/>
      <protection/>
    </xf>
    <xf numFmtId="3" fontId="1" fillId="0" borderId="0" xfId="57" applyNumberFormat="1" applyFont="1" applyFill="1" applyBorder="1">
      <alignment/>
      <protection/>
    </xf>
    <xf numFmtId="197" fontId="3" fillId="0" borderId="0" xfId="57" applyNumberFormat="1" applyFont="1" applyFill="1" applyBorder="1">
      <alignment/>
      <protection/>
    </xf>
    <xf numFmtId="0" fontId="2" fillId="0" borderId="10" xfId="57" applyFont="1" applyFill="1" applyBorder="1">
      <alignment/>
      <protection/>
    </xf>
    <xf numFmtId="0" fontId="25" fillId="0" borderId="0" xfId="58" applyFont="1" applyFill="1" applyBorder="1" applyAlignment="1">
      <alignment horizontal="left" vertical="center"/>
      <protection/>
    </xf>
    <xf numFmtId="0" fontId="16" fillId="0" borderId="0" xfId="58" applyFont="1" applyFill="1" applyBorder="1" applyAlignment="1">
      <alignment horizontal="left" vertical="center"/>
      <protection/>
    </xf>
    <xf numFmtId="0" fontId="16" fillId="0" borderId="0" xfId="58" applyFont="1" applyFill="1" applyBorder="1" applyAlignment="1">
      <alignment horizontal="right" vertical="center"/>
      <protection/>
    </xf>
    <xf numFmtId="0" fontId="25" fillId="0" borderId="0" xfId="58" applyFont="1" applyFill="1" applyBorder="1" applyAlignment="1">
      <alignment horizontal="left"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Border="1" applyAlignment="1">
      <alignment horizontal="right"/>
      <protection/>
    </xf>
    <xf numFmtId="0" fontId="22" fillId="0" borderId="0" xfId="58" applyFont="1" applyFill="1" applyBorder="1" applyAlignment="1">
      <alignment/>
      <protection/>
    </xf>
    <xf numFmtId="0" fontId="22" fillId="0" borderId="0" xfId="58" applyFont="1" applyFill="1" applyBorder="1" applyAlignment="1">
      <alignment horizontal="right"/>
      <protection/>
    </xf>
    <xf numFmtId="197" fontId="22" fillId="0" borderId="0" xfId="58" applyNumberFormat="1" applyFont="1" applyFill="1" applyBorder="1" applyAlignment="1">
      <alignment horizontal="center" vertical="center"/>
      <protection/>
    </xf>
    <xf numFmtId="0" fontId="20" fillId="0" borderId="0" xfId="58" applyFont="1" applyFill="1" applyBorder="1" applyAlignment="1">
      <alignment vertical="center"/>
      <protection/>
    </xf>
    <xf numFmtId="0" fontId="20" fillId="0" borderId="0" xfId="58" applyFont="1" applyFill="1" applyBorder="1" applyAlignment="1">
      <alignment horizontal="center" vertical="center"/>
      <protection/>
    </xf>
    <xf numFmtId="0" fontId="16" fillId="0" borderId="0" xfId="58" applyFont="1" applyFill="1" applyBorder="1" applyAlignment="1">
      <alignment horizontal="center" vertical="center"/>
      <protection/>
    </xf>
    <xf numFmtId="0" fontId="20" fillId="0" borderId="0" xfId="58" applyFont="1" applyFill="1" applyBorder="1" applyAlignment="1">
      <alignment horizontal="right" vertical="center" wrapText="1"/>
      <protection/>
    </xf>
    <xf numFmtId="0" fontId="16" fillId="0" borderId="0" xfId="58" applyFont="1" applyFill="1" applyBorder="1" applyAlignment="1">
      <alignment horizontal="right" vertical="center" wrapText="1"/>
      <protection/>
    </xf>
    <xf numFmtId="0" fontId="20" fillId="0" borderId="0" xfId="58" applyFont="1" applyFill="1" applyBorder="1" applyAlignment="1">
      <alignment horizontal="right" vertical="center"/>
      <protection/>
    </xf>
    <xf numFmtId="0" fontId="16" fillId="0" borderId="10" xfId="58" applyFont="1" applyFill="1" applyBorder="1" applyAlignment="1">
      <alignment horizontal="right"/>
      <protection/>
    </xf>
    <xf numFmtId="0" fontId="16" fillId="0" borderId="10" xfId="58" applyFont="1" applyFill="1" applyBorder="1" applyAlignment="1">
      <alignment horizontal="right" vertical="center"/>
      <protection/>
    </xf>
    <xf numFmtId="0" fontId="21" fillId="0" borderId="0" xfId="58" applyFont="1" applyFill="1" applyBorder="1">
      <alignment/>
      <protection/>
    </xf>
    <xf numFmtId="0" fontId="21" fillId="0" borderId="0" xfId="58" applyFont="1" applyFill="1" applyBorder="1" applyAlignment="1">
      <alignment horizontal="left"/>
      <protection/>
    </xf>
    <xf numFmtId="0" fontId="18" fillId="0" borderId="0" xfId="58" applyFont="1" applyFill="1" applyBorder="1">
      <alignment/>
      <protection/>
    </xf>
    <xf numFmtId="0" fontId="18" fillId="0" borderId="0" xfId="58" applyFont="1" applyFill="1" applyBorder="1" applyAlignment="1">
      <alignment horizontal="left"/>
      <protection/>
    </xf>
    <xf numFmtId="0" fontId="18" fillId="0" borderId="0" xfId="58" applyFont="1" applyFill="1" applyBorder="1" applyAlignment="1" quotePrefix="1">
      <alignment horizontal="left"/>
      <protection/>
    </xf>
    <xf numFmtId="0" fontId="21" fillId="0" borderId="0" xfId="58" applyFont="1" applyFill="1" applyBorder="1" applyAlignment="1" quotePrefix="1">
      <alignment horizontal="left"/>
      <protection/>
    </xf>
    <xf numFmtId="0" fontId="21" fillId="0" borderId="11" xfId="58" applyFont="1" applyFill="1" applyBorder="1" applyAlignment="1">
      <alignment horizontal="left"/>
      <protection/>
    </xf>
    <xf numFmtId="0" fontId="23" fillId="0" borderId="0" xfId="58" applyFont="1" applyFill="1" applyBorder="1" applyAlignment="1">
      <alignment horizontal="left" vertical="center"/>
      <protection/>
    </xf>
    <xf numFmtId="0" fontId="23" fillId="0" borderId="0" xfId="58" applyFont="1" applyFill="1" applyBorder="1" applyAlignment="1">
      <alignment horizontal="right" vertical="center"/>
      <protection/>
    </xf>
    <xf numFmtId="0" fontId="23" fillId="0" borderId="0" xfId="58" applyFont="1" applyFill="1" applyBorder="1">
      <alignment/>
      <protection/>
    </xf>
    <xf numFmtId="0" fontId="23" fillId="0" borderId="0" xfId="58" applyFont="1" applyFill="1" applyBorder="1" applyAlignment="1">
      <alignment horizontal="right"/>
      <protection/>
    </xf>
    <xf numFmtId="0" fontId="18" fillId="0" borderId="0" xfId="58" applyFont="1" applyFill="1" applyBorder="1" applyAlignment="1">
      <alignment wrapText="1"/>
      <protection/>
    </xf>
    <xf numFmtId="14" fontId="20" fillId="0" borderId="10" xfId="58" applyNumberFormat="1" applyFont="1" applyFill="1" applyBorder="1" applyAlignment="1">
      <alignment horizontal="right" vertical="center"/>
      <protection/>
    </xf>
    <xf numFmtId="0" fontId="21" fillId="0" borderId="0" xfId="58" applyFont="1" applyFill="1" applyBorder="1" applyAlignment="1">
      <alignment horizontal="left" wrapText="1"/>
      <protection/>
    </xf>
    <xf numFmtId="0" fontId="18" fillId="0" borderId="10" xfId="58" applyFont="1" applyFill="1" applyBorder="1">
      <alignment/>
      <protection/>
    </xf>
    <xf numFmtId="0" fontId="31" fillId="0" borderId="0" xfId="58" applyFont="1" applyFill="1" applyBorder="1">
      <alignment/>
      <protection/>
    </xf>
    <xf numFmtId="0" fontId="21" fillId="0" borderId="11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0" fontId="20" fillId="0" borderId="0" xfId="58" applyFont="1" applyFill="1" applyBorder="1">
      <alignment/>
      <protection/>
    </xf>
    <xf numFmtId="14" fontId="20" fillId="0" borderId="0" xfId="58" applyNumberFormat="1" applyFont="1" applyFill="1" applyBorder="1" applyAlignment="1">
      <alignment horizontal="right"/>
      <protection/>
    </xf>
    <xf numFmtId="0" fontId="20" fillId="0" borderId="0" xfId="58" applyFont="1" applyFill="1" applyBorder="1" applyAlignment="1">
      <alignment horizontal="right"/>
      <protection/>
    </xf>
    <xf numFmtId="0" fontId="20" fillId="0" borderId="10" xfId="58" applyFont="1" applyFill="1" applyBorder="1" applyAlignment="1">
      <alignment horizontal="right" vertical="center"/>
      <protection/>
    </xf>
    <xf numFmtId="0" fontId="28" fillId="0" borderId="0" xfId="58" applyFont="1" applyFill="1" applyBorder="1" applyAlignment="1">
      <alignment horizontal="left"/>
      <protection/>
    </xf>
    <xf numFmtId="0" fontId="20" fillId="0" borderId="0" xfId="59" applyFont="1" applyFill="1" applyBorder="1" applyAlignment="1">
      <alignment horizontal="right" wrapText="1"/>
      <protection/>
    </xf>
    <xf numFmtId="197" fontId="21" fillId="0" borderId="0" xfId="0" applyNumberFormat="1" applyFont="1" applyFill="1" applyAlignment="1">
      <alignment/>
    </xf>
    <xf numFmtId="197" fontId="3" fillId="0" borderId="0" xfId="59" applyNumberFormat="1" applyFont="1" applyFill="1" applyBorder="1">
      <alignment/>
      <protection/>
    </xf>
    <xf numFmtId="171" fontId="23" fillId="0" borderId="0" xfId="42" applyFont="1" applyFill="1" applyBorder="1" applyAlignment="1">
      <alignment/>
    </xf>
    <xf numFmtId="171" fontId="22" fillId="0" borderId="0" xfId="42" applyFont="1" applyFill="1" applyBorder="1" applyAlignment="1">
      <alignment/>
    </xf>
    <xf numFmtId="171" fontId="0" fillId="0" borderId="0" xfId="42" applyFont="1" applyFill="1" applyBorder="1" applyAlignment="1">
      <alignment/>
    </xf>
    <xf numFmtId="171" fontId="16" fillId="0" borderId="0" xfId="42" applyFont="1" applyFill="1" applyBorder="1" applyAlignment="1">
      <alignment/>
    </xf>
    <xf numFmtId="171" fontId="24" fillId="0" borderId="0" xfId="42" applyFont="1" applyFill="1" applyBorder="1" applyAlignment="1">
      <alignment/>
    </xf>
    <xf numFmtId="171" fontId="18" fillId="0" borderId="0" xfId="42" applyFont="1" applyFill="1" applyBorder="1" applyAlignment="1">
      <alignment/>
    </xf>
    <xf numFmtId="204" fontId="18" fillId="0" borderId="0" xfId="42" applyNumberFormat="1" applyFont="1" applyFill="1" applyBorder="1" applyAlignment="1">
      <alignment/>
    </xf>
    <xf numFmtId="0" fontId="18" fillId="0" borderId="0" xfId="58" applyFont="1" applyFill="1" applyBorder="1" applyAlignment="1" quotePrefix="1">
      <alignment horizontal="center"/>
      <protection/>
    </xf>
    <xf numFmtId="0" fontId="18" fillId="0" borderId="0" xfId="58" applyFont="1" applyFill="1" applyAlignment="1">
      <alignment horizontal="center"/>
      <protection/>
    </xf>
    <xf numFmtId="0" fontId="18" fillId="0" borderId="0" xfId="0" applyFont="1" applyFill="1" applyBorder="1" applyAlignment="1" quotePrefix="1">
      <alignment horizontal="center"/>
    </xf>
    <xf numFmtId="0" fontId="18" fillId="0" borderId="0" xfId="58" applyFont="1" applyFill="1" applyBorder="1" applyAlignment="1">
      <alignment horizontal="center"/>
      <protection/>
    </xf>
    <xf numFmtId="0" fontId="18" fillId="0" borderId="0" xfId="59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akbnk-enf 31.12.200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"/>
  <sheetViews>
    <sheetView tabSelected="1"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Q9" sqref="Q9:S77"/>
      <selection pane="topRight" activeCell="Q9" sqref="Q9:S77"/>
      <selection pane="bottomLeft" activeCell="Q9" sqref="Q9:S77"/>
      <selection pane="bottomRight" activeCell="B1" sqref="B1"/>
    </sheetView>
  </sheetViews>
  <sheetFormatPr defaultColWidth="9.140625" defaultRowHeight="12.75"/>
  <cols>
    <col min="1" max="1" width="1.421875" style="25" customWidth="1"/>
    <col min="2" max="2" width="7.7109375" style="25" customWidth="1"/>
    <col min="3" max="3" width="77.8515625" style="25" customWidth="1"/>
    <col min="4" max="4" width="16.140625" style="26" bestFit="1" customWidth="1"/>
    <col min="5" max="5" width="16.57421875" style="25" bestFit="1" customWidth="1"/>
    <col min="6" max="6" width="20.57421875" style="25" bestFit="1" customWidth="1"/>
    <col min="7" max="7" width="16.57421875" style="25" bestFit="1" customWidth="1"/>
    <col min="8" max="8" width="1.7109375" style="25" customWidth="1"/>
    <col min="9" max="9" width="16.57421875" style="25" bestFit="1" customWidth="1"/>
    <col min="10" max="10" width="17.140625" style="25" bestFit="1" customWidth="1"/>
    <col min="11" max="11" width="16.57421875" style="25" bestFit="1" customWidth="1"/>
    <col min="12" max="12" width="10.00390625" style="25" customWidth="1"/>
    <col min="13" max="15" width="12.8515625" style="25" bestFit="1" customWidth="1"/>
    <col min="16" max="16" width="13.7109375" style="25" bestFit="1" customWidth="1"/>
    <col min="17" max="17" width="14.28125" style="25" bestFit="1" customWidth="1"/>
    <col min="18" max="22" width="9.140625" style="25" customWidth="1"/>
    <col min="23" max="23" width="15.57421875" style="25" bestFit="1" customWidth="1"/>
    <col min="24" max="16384" width="9.140625" style="25" customWidth="1"/>
  </cols>
  <sheetData>
    <row r="1" ht="17.25" customHeight="1">
      <c r="F1" s="27"/>
    </row>
    <row r="2" spans="2:11" s="28" customFormat="1" ht="17.25" customHeight="1">
      <c r="B2" s="239" t="s">
        <v>0</v>
      </c>
      <c r="C2" s="240"/>
      <c r="D2" s="241"/>
      <c r="E2" s="240"/>
      <c r="F2" s="240"/>
      <c r="G2" s="83"/>
      <c r="H2" s="83"/>
      <c r="I2" s="83"/>
      <c r="J2" s="83"/>
      <c r="K2" s="83"/>
    </row>
    <row r="3" spans="2:6" s="28" customFormat="1" ht="17.25" customHeight="1">
      <c r="B3" s="242" t="s">
        <v>621</v>
      </c>
      <c r="C3" s="243"/>
      <c r="D3" s="244"/>
      <c r="E3" s="243"/>
      <c r="F3" s="243"/>
    </row>
    <row r="4" spans="2:11" s="29" customFormat="1" ht="17.25" customHeight="1">
      <c r="B4" s="245" t="s">
        <v>245</v>
      </c>
      <c r="C4" s="245"/>
      <c r="D4" s="246"/>
      <c r="E4" s="247"/>
      <c r="F4" s="247"/>
      <c r="G4" s="87"/>
      <c r="H4" s="87"/>
      <c r="I4" s="87"/>
      <c r="J4" s="87"/>
      <c r="K4" s="87"/>
    </row>
    <row r="5" spans="5:11" ht="17.25" customHeight="1">
      <c r="E5" s="68"/>
      <c r="F5" s="88"/>
      <c r="G5" s="88"/>
      <c r="H5" s="88"/>
      <c r="I5" s="88"/>
      <c r="J5" s="88"/>
      <c r="K5" s="88"/>
    </row>
    <row r="6" spans="4:11" s="28" customFormat="1" ht="15" customHeight="1">
      <c r="D6" s="244"/>
      <c r="E6" s="249"/>
      <c r="F6" s="249" t="s">
        <v>247</v>
      </c>
      <c r="G6" s="249"/>
      <c r="H6" s="250"/>
      <c r="I6" s="249"/>
      <c r="J6" s="249" t="s">
        <v>248</v>
      </c>
      <c r="K6" s="249"/>
    </row>
    <row r="7" spans="3:11" s="28" customFormat="1" ht="15.75" customHeight="1">
      <c r="C7" s="248" t="s">
        <v>246</v>
      </c>
      <c r="D7" s="244" t="s">
        <v>249</v>
      </c>
      <c r="E7" s="249"/>
      <c r="F7" s="249" t="s">
        <v>622</v>
      </c>
      <c r="G7" s="251"/>
      <c r="H7" s="252"/>
      <c r="I7" s="253"/>
      <c r="J7" s="249" t="s">
        <v>612</v>
      </c>
      <c r="K7" s="249"/>
    </row>
    <row r="8" spans="2:11" s="28" customFormat="1" ht="15.75" customHeight="1">
      <c r="B8" s="89"/>
      <c r="C8" s="90"/>
      <c r="D8" s="254" t="s">
        <v>250</v>
      </c>
      <c r="E8" s="255" t="s">
        <v>416</v>
      </c>
      <c r="F8" s="255" t="s">
        <v>251</v>
      </c>
      <c r="G8" s="255" t="s">
        <v>252</v>
      </c>
      <c r="H8" s="255"/>
      <c r="I8" s="255" t="s">
        <v>416</v>
      </c>
      <c r="J8" s="255" t="s">
        <v>251</v>
      </c>
      <c r="K8" s="255" t="s">
        <v>252</v>
      </c>
    </row>
    <row r="9" spans="1:26" s="29" customFormat="1" ht="16.5">
      <c r="A9" s="92"/>
      <c r="B9" s="92" t="s">
        <v>1</v>
      </c>
      <c r="C9" s="256" t="s">
        <v>253</v>
      </c>
      <c r="D9" s="82" t="s">
        <v>56</v>
      </c>
      <c r="E9" s="93">
        <v>5162026</v>
      </c>
      <c r="F9" s="93">
        <v>29501577</v>
      </c>
      <c r="G9" s="93">
        <f aca="true" t="shared" si="0" ref="G9:G68">E9+F9</f>
        <v>34663603</v>
      </c>
      <c r="H9" s="86"/>
      <c r="I9" s="93">
        <v>2165780</v>
      </c>
      <c r="J9" s="93">
        <v>23307643</v>
      </c>
      <c r="K9" s="93">
        <f aca="true" t="shared" si="1" ref="K9:K68">I9+J9</f>
        <v>25473423</v>
      </c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s="29" customFormat="1" ht="16.5">
      <c r="A10" s="92"/>
      <c r="B10" s="92" t="s">
        <v>5</v>
      </c>
      <c r="C10" s="257" t="s">
        <v>254</v>
      </c>
      <c r="D10" s="82" t="s">
        <v>57</v>
      </c>
      <c r="E10" s="93">
        <f>E11+E16</f>
        <v>1979201</v>
      </c>
      <c r="F10" s="93">
        <f>F11+F16</f>
        <v>2488365</v>
      </c>
      <c r="G10" s="93">
        <f t="shared" si="0"/>
        <v>4467566</v>
      </c>
      <c r="H10" s="86"/>
      <c r="I10" s="93">
        <f>I11+I16</f>
        <v>818288</v>
      </c>
      <c r="J10" s="93">
        <f>J11+J16</f>
        <v>1909624</v>
      </c>
      <c r="K10" s="93">
        <f t="shared" si="1"/>
        <v>2727912</v>
      </c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2:26" ht="15.75">
      <c r="B11" s="30" t="s">
        <v>6</v>
      </c>
      <c r="C11" s="258" t="s">
        <v>255</v>
      </c>
      <c r="E11" s="66">
        <f>+SUM(E12:E15)</f>
        <v>1979201</v>
      </c>
      <c r="F11" s="66">
        <f>+SUM(F12:F15)</f>
        <v>2488365</v>
      </c>
      <c r="G11" s="66">
        <f t="shared" si="0"/>
        <v>4467566</v>
      </c>
      <c r="H11" s="68"/>
      <c r="I11" s="66">
        <f>+SUM(I12:I15)</f>
        <v>818288</v>
      </c>
      <c r="J11" s="66">
        <f>+SUM(J12:J15)</f>
        <v>1909624</v>
      </c>
      <c r="K11" s="66">
        <f t="shared" si="1"/>
        <v>2727912</v>
      </c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2:26" ht="15.75">
      <c r="B12" s="30" t="s">
        <v>7</v>
      </c>
      <c r="C12" s="258" t="s">
        <v>256</v>
      </c>
      <c r="E12" s="66">
        <v>0</v>
      </c>
      <c r="F12" s="66">
        <v>0</v>
      </c>
      <c r="G12" s="66">
        <f t="shared" si="0"/>
        <v>0</v>
      </c>
      <c r="H12" s="68"/>
      <c r="I12" s="66">
        <v>1548</v>
      </c>
      <c r="J12" s="66">
        <v>107</v>
      </c>
      <c r="K12" s="66">
        <f t="shared" si="1"/>
        <v>1655</v>
      </c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2:26" ht="15.75">
      <c r="B13" s="30" t="s">
        <v>8</v>
      </c>
      <c r="C13" s="258" t="s">
        <v>257</v>
      </c>
      <c r="E13" s="66">
        <v>0</v>
      </c>
      <c r="F13" s="66">
        <v>0</v>
      </c>
      <c r="G13" s="66">
        <f t="shared" si="0"/>
        <v>0</v>
      </c>
      <c r="H13" s="68"/>
      <c r="I13" s="66">
        <v>0</v>
      </c>
      <c r="J13" s="66">
        <v>0</v>
      </c>
      <c r="K13" s="66">
        <f t="shared" si="1"/>
        <v>0</v>
      </c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2:26" ht="15.75">
      <c r="B14" s="30" t="s">
        <v>9</v>
      </c>
      <c r="C14" s="258" t="s">
        <v>258</v>
      </c>
      <c r="E14" s="66">
        <v>1962954</v>
      </c>
      <c r="F14" s="66">
        <v>2488365</v>
      </c>
      <c r="G14" s="66">
        <f t="shared" si="0"/>
        <v>4451319</v>
      </c>
      <c r="H14" s="68"/>
      <c r="I14" s="66">
        <v>806782</v>
      </c>
      <c r="J14" s="66">
        <v>1909517</v>
      </c>
      <c r="K14" s="66">
        <f t="shared" si="1"/>
        <v>2716299</v>
      </c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2:26" ht="15.75">
      <c r="B15" s="30" t="s">
        <v>217</v>
      </c>
      <c r="C15" s="258" t="s">
        <v>259</v>
      </c>
      <c r="E15" s="66">
        <v>16247</v>
      </c>
      <c r="F15" s="66">
        <v>0</v>
      </c>
      <c r="G15" s="66">
        <f t="shared" si="0"/>
        <v>16247</v>
      </c>
      <c r="H15" s="68"/>
      <c r="I15" s="66">
        <v>9958</v>
      </c>
      <c r="J15" s="66">
        <v>0</v>
      </c>
      <c r="K15" s="66">
        <f t="shared" si="1"/>
        <v>9958</v>
      </c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2:26" ht="15.75">
      <c r="B16" s="30" t="s">
        <v>10</v>
      </c>
      <c r="C16" s="258" t="s">
        <v>260</v>
      </c>
      <c r="E16" s="66">
        <f>SUM(E17:E20)</f>
        <v>0</v>
      </c>
      <c r="F16" s="66">
        <f>SUM(F17:F20)</f>
        <v>0</v>
      </c>
      <c r="G16" s="66">
        <f t="shared" si="0"/>
        <v>0</v>
      </c>
      <c r="H16" s="68"/>
      <c r="I16" s="66">
        <f>SUM(I17:I20)</f>
        <v>0</v>
      </c>
      <c r="J16" s="66">
        <f>SUM(J17:J20)</f>
        <v>0</v>
      </c>
      <c r="K16" s="66">
        <f t="shared" si="1"/>
        <v>0</v>
      </c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2:26" ht="15.75">
      <c r="B17" s="30" t="s">
        <v>131</v>
      </c>
      <c r="C17" s="258" t="s">
        <v>256</v>
      </c>
      <c r="E17" s="66">
        <v>0</v>
      </c>
      <c r="F17" s="66">
        <v>0</v>
      </c>
      <c r="G17" s="66">
        <f t="shared" si="0"/>
        <v>0</v>
      </c>
      <c r="H17" s="68"/>
      <c r="I17" s="66">
        <v>0</v>
      </c>
      <c r="J17" s="66">
        <v>0</v>
      </c>
      <c r="K17" s="66">
        <f t="shared" si="1"/>
        <v>0</v>
      </c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2:26" ht="15.75">
      <c r="B18" s="30" t="s">
        <v>132</v>
      </c>
      <c r="C18" s="258" t="s">
        <v>257</v>
      </c>
      <c r="E18" s="66">
        <v>0</v>
      </c>
      <c r="F18" s="66">
        <v>0</v>
      </c>
      <c r="G18" s="66">
        <f t="shared" si="0"/>
        <v>0</v>
      </c>
      <c r="H18" s="68"/>
      <c r="I18" s="66">
        <v>0</v>
      </c>
      <c r="J18" s="66">
        <v>0</v>
      </c>
      <c r="K18" s="66">
        <f t="shared" si="1"/>
        <v>0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2:26" ht="15.75">
      <c r="B19" s="30" t="s">
        <v>133</v>
      </c>
      <c r="C19" s="258" t="s">
        <v>261</v>
      </c>
      <c r="E19" s="66">
        <v>0</v>
      </c>
      <c r="F19" s="66">
        <v>0</v>
      </c>
      <c r="G19" s="66">
        <f t="shared" si="0"/>
        <v>0</v>
      </c>
      <c r="H19" s="68"/>
      <c r="I19" s="66">
        <v>0</v>
      </c>
      <c r="J19" s="66">
        <v>0</v>
      </c>
      <c r="K19" s="66">
        <f t="shared" si="1"/>
        <v>0</v>
      </c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2:26" ht="15.75">
      <c r="B20" s="30" t="s">
        <v>238</v>
      </c>
      <c r="C20" s="258" t="s">
        <v>259</v>
      </c>
      <c r="E20" s="66">
        <v>0</v>
      </c>
      <c r="F20" s="66">
        <v>0</v>
      </c>
      <c r="G20" s="66">
        <f t="shared" si="0"/>
        <v>0</v>
      </c>
      <c r="H20" s="68"/>
      <c r="I20" s="66">
        <v>0</v>
      </c>
      <c r="J20" s="66">
        <v>0</v>
      </c>
      <c r="K20" s="66">
        <f t="shared" si="1"/>
        <v>0</v>
      </c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s="29" customFormat="1" ht="16.5">
      <c r="A21" s="92"/>
      <c r="B21" s="92" t="s">
        <v>12</v>
      </c>
      <c r="C21" s="257" t="s">
        <v>262</v>
      </c>
      <c r="D21" s="82" t="s">
        <v>64</v>
      </c>
      <c r="E21" s="93">
        <v>1677094</v>
      </c>
      <c r="F21" s="93">
        <v>6111621</v>
      </c>
      <c r="G21" s="93">
        <f t="shared" si="0"/>
        <v>7788715</v>
      </c>
      <c r="H21" s="86"/>
      <c r="I21" s="93">
        <v>1556559</v>
      </c>
      <c r="J21" s="93">
        <v>6301738</v>
      </c>
      <c r="K21" s="93">
        <f t="shared" si="1"/>
        <v>7858297</v>
      </c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s="29" customFormat="1" ht="16.5">
      <c r="A22" s="92"/>
      <c r="B22" s="92" t="s">
        <v>13</v>
      </c>
      <c r="C22" s="257" t="s">
        <v>263</v>
      </c>
      <c r="D22" s="95"/>
      <c r="E22" s="93">
        <f>SUM(E23:E25)</f>
        <v>2476557</v>
      </c>
      <c r="F22" s="93">
        <f>SUM(F23:F25)</f>
        <v>0</v>
      </c>
      <c r="G22" s="93">
        <f t="shared" si="0"/>
        <v>2476557</v>
      </c>
      <c r="H22" s="86"/>
      <c r="I22" s="93">
        <f>SUM(I23:I25)</f>
        <v>0</v>
      </c>
      <c r="J22" s="93">
        <f>SUM(J23:J25)</f>
        <v>0</v>
      </c>
      <c r="K22" s="93">
        <f t="shared" si="1"/>
        <v>0</v>
      </c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16.5">
      <c r="A23" s="27"/>
      <c r="B23" s="31" t="s">
        <v>14</v>
      </c>
      <c r="C23" s="259" t="s">
        <v>264</v>
      </c>
      <c r="D23" s="96"/>
      <c r="E23" s="66">
        <v>0</v>
      </c>
      <c r="F23" s="66">
        <v>0</v>
      </c>
      <c r="G23" s="93">
        <f t="shared" si="0"/>
        <v>0</v>
      </c>
      <c r="H23" s="68"/>
      <c r="I23" s="66">
        <v>0</v>
      </c>
      <c r="J23" s="66">
        <v>0</v>
      </c>
      <c r="K23" s="93">
        <f t="shared" si="1"/>
        <v>0</v>
      </c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16.5">
      <c r="A24" s="27"/>
      <c r="B24" s="33" t="s">
        <v>15</v>
      </c>
      <c r="C24" s="259" t="s">
        <v>604</v>
      </c>
      <c r="D24" s="96"/>
      <c r="E24" s="66">
        <v>0</v>
      </c>
      <c r="F24" s="66">
        <v>0</v>
      </c>
      <c r="G24" s="93">
        <f t="shared" si="0"/>
        <v>0</v>
      </c>
      <c r="H24" s="68"/>
      <c r="I24" s="66">
        <v>0</v>
      </c>
      <c r="J24" s="66">
        <v>0</v>
      </c>
      <c r="K24" s="93">
        <f t="shared" si="1"/>
        <v>0</v>
      </c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16.5">
      <c r="A25" s="27"/>
      <c r="B25" s="30" t="s">
        <v>63</v>
      </c>
      <c r="C25" s="259" t="s">
        <v>265</v>
      </c>
      <c r="D25" s="96"/>
      <c r="E25" s="66">
        <v>2476557</v>
      </c>
      <c r="F25" s="66">
        <v>0</v>
      </c>
      <c r="G25" s="66">
        <f t="shared" si="0"/>
        <v>2476557</v>
      </c>
      <c r="H25" s="68"/>
      <c r="I25" s="66">
        <v>0</v>
      </c>
      <c r="J25" s="66">
        <v>0</v>
      </c>
      <c r="K25" s="66">
        <f t="shared" si="1"/>
        <v>0</v>
      </c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s="29" customFormat="1" ht="16.5">
      <c r="A26" s="92"/>
      <c r="B26" s="92" t="s">
        <v>16</v>
      </c>
      <c r="C26" s="257" t="s">
        <v>266</v>
      </c>
      <c r="D26" s="82" t="s">
        <v>65</v>
      </c>
      <c r="E26" s="93">
        <f>SUM(E27:E29)</f>
        <v>17496985</v>
      </c>
      <c r="F26" s="93">
        <f>SUM(F27:F29)</f>
        <v>19428111</v>
      </c>
      <c r="G26" s="93">
        <f t="shared" si="0"/>
        <v>36925096</v>
      </c>
      <c r="H26" s="86"/>
      <c r="I26" s="93">
        <f>SUM(I27:I29)</f>
        <v>19586578</v>
      </c>
      <c r="J26" s="93">
        <f>SUM(J27:J29)</f>
        <v>21873129</v>
      </c>
      <c r="K26" s="93">
        <f t="shared" si="1"/>
        <v>41459707</v>
      </c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16.5">
      <c r="A27" s="27"/>
      <c r="B27" s="30" t="s">
        <v>17</v>
      </c>
      <c r="C27" s="258" t="s">
        <v>257</v>
      </c>
      <c r="D27" s="96"/>
      <c r="E27" s="66">
        <v>12671</v>
      </c>
      <c r="F27" s="66">
        <v>49543</v>
      </c>
      <c r="G27" s="66">
        <f t="shared" si="0"/>
        <v>62214</v>
      </c>
      <c r="H27" s="68"/>
      <c r="I27" s="66">
        <v>12671</v>
      </c>
      <c r="J27" s="66">
        <v>115958</v>
      </c>
      <c r="K27" s="66">
        <f t="shared" si="1"/>
        <v>128629</v>
      </c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16.5">
      <c r="A28" s="27"/>
      <c r="B28" s="30" t="s">
        <v>18</v>
      </c>
      <c r="C28" s="259" t="s">
        <v>256</v>
      </c>
      <c r="D28" s="96"/>
      <c r="E28" s="66">
        <v>17273599</v>
      </c>
      <c r="F28" s="66">
        <v>14043777</v>
      </c>
      <c r="G28" s="66">
        <f t="shared" si="0"/>
        <v>31317376</v>
      </c>
      <c r="H28" s="68"/>
      <c r="I28" s="66">
        <v>19376723</v>
      </c>
      <c r="J28" s="66">
        <v>15929478</v>
      </c>
      <c r="K28" s="66">
        <f t="shared" si="1"/>
        <v>35306201</v>
      </c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2:26" ht="15.75">
      <c r="B29" s="30" t="s">
        <v>101</v>
      </c>
      <c r="C29" s="260" t="s">
        <v>259</v>
      </c>
      <c r="D29" s="96"/>
      <c r="E29" s="66">
        <v>210715</v>
      </c>
      <c r="F29" s="66">
        <v>5334791</v>
      </c>
      <c r="G29" s="66">
        <f t="shared" si="0"/>
        <v>5545506</v>
      </c>
      <c r="H29" s="68"/>
      <c r="I29" s="66">
        <v>197184</v>
      </c>
      <c r="J29" s="66">
        <v>5827693</v>
      </c>
      <c r="K29" s="66">
        <f t="shared" si="1"/>
        <v>6024877</v>
      </c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2:26" s="29" customFormat="1" ht="16.5">
      <c r="B30" s="92" t="s">
        <v>19</v>
      </c>
      <c r="C30" s="261" t="s">
        <v>267</v>
      </c>
      <c r="D30" s="82" t="s">
        <v>67</v>
      </c>
      <c r="E30" s="93">
        <f>+E31+E35-E36</f>
        <v>103707973</v>
      </c>
      <c r="F30" s="93">
        <f>+F31+F35-F36</f>
        <v>50267117</v>
      </c>
      <c r="G30" s="93">
        <f t="shared" si="0"/>
        <v>153975090</v>
      </c>
      <c r="H30" s="93"/>
      <c r="I30" s="93">
        <f>+I31+I35-I36</f>
        <v>92888955</v>
      </c>
      <c r="J30" s="93">
        <f>+J31+J35-J36</f>
        <v>48874528</v>
      </c>
      <c r="K30" s="93">
        <f t="shared" si="1"/>
        <v>141763483</v>
      </c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2:26" ht="15.75">
      <c r="B31" s="30" t="s">
        <v>20</v>
      </c>
      <c r="C31" s="260" t="s">
        <v>268</v>
      </c>
      <c r="D31" s="97"/>
      <c r="E31" s="66">
        <f>+SUM(E32:E34)</f>
        <v>103562583</v>
      </c>
      <c r="F31" s="66">
        <f>+SUM(F32:F34)</f>
        <v>50267117</v>
      </c>
      <c r="G31" s="66">
        <f t="shared" si="0"/>
        <v>153829700</v>
      </c>
      <c r="H31" s="66"/>
      <c r="I31" s="66">
        <f>+SUM(I32:I34)</f>
        <v>92741642</v>
      </c>
      <c r="J31" s="66">
        <f>+SUM(J32:J34)</f>
        <v>48874528</v>
      </c>
      <c r="K31" s="66">
        <f t="shared" si="1"/>
        <v>141616170</v>
      </c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2:26" ht="16.5">
      <c r="B32" s="30" t="s">
        <v>188</v>
      </c>
      <c r="C32" s="258" t="s">
        <v>269</v>
      </c>
      <c r="D32" s="98" t="s">
        <v>614</v>
      </c>
      <c r="E32" s="66">
        <v>3335473</v>
      </c>
      <c r="F32" s="66">
        <v>1258573</v>
      </c>
      <c r="G32" s="66">
        <f t="shared" si="0"/>
        <v>4594046</v>
      </c>
      <c r="H32" s="66"/>
      <c r="I32" s="66">
        <v>2603899</v>
      </c>
      <c r="J32" s="66">
        <v>1383311</v>
      </c>
      <c r="K32" s="66">
        <f t="shared" si="1"/>
        <v>3987210</v>
      </c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2:26" ht="15.75">
      <c r="B33" s="30" t="s">
        <v>189</v>
      </c>
      <c r="C33" s="258" t="s">
        <v>256</v>
      </c>
      <c r="D33" s="97"/>
      <c r="E33" s="66">
        <v>0</v>
      </c>
      <c r="F33" s="66">
        <v>0</v>
      </c>
      <c r="G33" s="66">
        <f t="shared" si="0"/>
        <v>0</v>
      </c>
      <c r="H33" s="66"/>
      <c r="I33" s="66">
        <v>0</v>
      </c>
      <c r="J33" s="66">
        <v>0</v>
      </c>
      <c r="K33" s="66">
        <f t="shared" si="1"/>
        <v>0</v>
      </c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2:26" ht="15.75">
      <c r="B34" s="30" t="s">
        <v>239</v>
      </c>
      <c r="C34" s="258" t="s">
        <v>270</v>
      </c>
      <c r="E34" s="66">
        <v>100227110</v>
      </c>
      <c r="F34" s="66">
        <v>49008544</v>
      </c>
      <c r="G34" s="66">
        <f t="shared" si="0"/>
        <v>149235654</v>
      </c>
      <c r="H34" s="66"/>
      <c r="I34" s="66">
        <v>90137743</v>
      </c>
      <c r="J34" s="66">
        <v>47491217</v>
      </c>
      <c r="K34" s="66">
        <f t="shared" si="1"/>
        <v>137628960</v>
      </c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2:26" ht="15.75">
      <c r="B35" s="30" t="s">
        <v>21</v>
      </c>
      <c r="C35" s="258" t="s">
        <v>271</v>
      </c>
      <c r="E35" s="66">
        <v>3851463</v>
      </c>
      <c r="F35" s="66">
        <v>0</v>
      </c>
      <c r="G35" s="66">
        <f t="shared" si="0"/>
        <v>3851463</v>
      </c>
      <c r="H35" s="66"/>
      <c r="I35" s="66">
        <v>3373323</v>
      </c>
      <c r="J35" s="66">
        <v>0</v>
      </c>
      <c r="K35" s="66">
        <f t="shared" si="1"/>
        <v>3373323</v>
      </c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2:26" ht="15.75">
      <c r="B36" s="30" t="s">
        <v>66</v>
      </c>
      <c r="C36" s="258" t="s">
        <v>272</v>
      </c>
      <c r="E36" s="66">
        <v>3706073</v>
      </c>
      <c r="F36" s="66">
        <v>0</v>
      </c>
      <c r="G36" s="66">
        <f t="shared" si="0"/>
        <v>3706073</v>
      </c>
      <c r="H36" s="66"/>
      <c r="I36" s="66">
        <v>3226010</v>
      </c>
      <c r="J36" s="66">
        <v>0</v>
      </c>
      <c r="K36" s="66">
        <f t="shared" si="1"/>
        <v>3226010</v>
      </c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2:26" s="29" customFormat="1" ht="16.5">
      <c r="B37" s="92" t="s">
        <v>22</v>
      </c>
      <c r="C37" s="256" t="s">
        <v>273</v>
      </c>
      <c r="D37" s="95"/>
      <c r="E37" s="99">
        <v>0</v>
      </c>
      <c r="F37" s="99">
        <v>0</v>
      </c>
      <c r="G37" s="67">
        <f t="shared" si="0"/>
        <v>0</v>
      </c>
      <c r="H37" s="93"/>
      <c r="I37" s="99">
        <v>0</v>
      </c>
      <c r="J37" s="99">
        <v>0</v>
      </c>
      <c r="K37" s="67">
        <f t="shared" si="1"/>
        <v>0</v>
      </c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s="29" customFormat="1" ht="16.5">
      <c r="A38" s="92"/>
      <c r="B38" s="92" t="s">
        <v>23</v>
      </c>
      <c r="C38" s="257" t="s">
        <v>274</v>
      </c>
      <c r="D38" s="82" t="s">
        <v>70</v>
      </c>
      <c r="E38" s="93">
        <f>SUM(E39:E40)</f>
        <v>5393854</v>
      </c>
      <c r="F38" s="93">
        <f>SUM(F39:F40)</f>
        <v>5539175</v>
      </c>
      <c r="G38" s="93">
        <f t="shared" si="0"/>
        <v>10933029</v>
      </c>
      <c r="H38" s="93"/>
      <c r="I38" s="93">
        <f>SUM(I39:I40)</f>
        <v>5184561</v>
      </c>
      <c r="J38" s="93">
        <f>SUM(J39:J40)</f>
        <v>5503681</v>
      </c>
      <c r="K38" s="93">
        <f t="shared" si="1"/>
        <v>10688242</v>
      </c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2:26" ht="15.75">
      <c r="B39" s="30" t="s">
        <v>68</v>
      </c>
      <c r="C39" s="258" t="s">
        <v>256</v>
      </c>
      <c r="E39" s="66">
        <v>5393854</v>
      </c>
      <c r="F39" s="66">
        <v>5539175</v>
      </c>
      <c r="G39" s="66">
        <f t="shared" si="0"/>
        <v>10933029</v>
      </c>
      <c r="H39" s="66"/>
      <c r="I39" s="66">
        <v>5184561</v>
      </c>
      <c r="J39" s="66">
        <v>5503681</v>
      </c>
      <c r="K39" s="66">
        <f t="shared" si="1"/>
        <v>10688242</v>
      </c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2:26" ht="15.75">
      <c r="B40" s="30" t="s">
        <v>69</v>
      </c>
      <c r="C40" s="258" t="s">
        <v>259</v>
      </c>
      <c r="E40" s="66">
        <v>0</v>
      </c>
      <c r="F40" s="66">
        <v>0</v>
      </c>
      <c r="G40" s="66">
        <f t="shared" si="0"/>
        <v>0</v>
      </c>
      <c r="H40" s="66"/>
      <c r="I40" s="66">
        <v>0</v>
      </c>
      <c r="J40" s="66">
        <v>0</v>
      </c>
      <c r="K40" s="66">
        <f t="shared" si="1"/>
        <v>0</v>
      </c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2:26" s="29" customFormat="1" ht="16.5">
      <c r="B41" s="94" t="s">
        <v>24</v>
      </c>
      <c r="C41" s="257" t="s">
        <v>275</v>
      </c>
      <c r="D41" s="82" t="s">
        <v>73</v>
      </c>
      <c r="E41" s="93">
        <f>SUM(E42:E43)</f>
        <v>3923</v>
      </c>
      <c r="F41" s="93">
        <f>SUM(F42:F43)</f>
        <v>0</v>
      </c>
      <c r="G41" s="93">
        <f t="shared" si="0"/>
        <v>3923</v>
      </c>
      <c r="H41" s="93"/>
      <c r="I41" s="93">
        <f>SUM(I42:I43)</f>
        <v>3923</v>
      </c>
      <c r="J41" s="93">
        <f>SUM(J42:J43)</f>
        <v>0</v>
      </c>
      <c r="K41" s="93">
        <f t="shared" si="1"/>
        <v>3923</v>
      </c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2:26" ht="15.75">
      <c r="B42" s="30" t="s">
        <v>71</v>
      </c>
      <c r="C42" s="258" t="s">
        <v>276</v>
      </c>
      <c r="E42" s="66">
        <v>0</v>
      </c>
      <c r="F42" s="66">
        <v>0</v>
      </c>
      <c r="G42" s="66">
        <f t="shared" si="0"/>
        <v>0</v>
      </c>
      <c r="H42" s="66"/>
      <c r="I42" s="66">
        <v>0</v>
      </c>
      <c r="J42" s="66">
        <v>0</v>
      </c>
      <c r="K42" s="66">
        <f t="shared" si="1"/>
        <v>0</v>
      </c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2:26" ht="15.75">
      <c r="B43" s="30" t="s">
        <v>72</v>
      </c>
      <c r="C43" s="258" t="s">
        <v>277</v>
      </c>
      <c r="E43" s="66">
        <f>SUM(E44:E45)</f>
        <v>3923</v>
      </c>
      <c r="F43" s="66">
        <f>SUM(F44:F45)</f>
        <v>0</v>
      </c>
      <c r="G43" s="66">
        <f t="shared" si="0"/>
        <v>3923</v>
      </c>
      <c r="H43" s="66"/>
      <c r="I43" s="66">
        <f>SUM(I44:I45)</f>
        <v>3923</v>
      </c>
      <c r="J43" s="66">
        <f>SUM(J44:J45)</f>
        <v>0</v>
      </c>
      <c r="K43" s="66">
        <f t="shared" si="1"/>
        <v>3923</v>
      </c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2:26" ht="15.75">
      <c r="B44" s="30" t="s">
        <v>134</v>
      </c>
      <c r="C44" s="258" t="s">
        <v>278</v>
      </c>
      <c r="E44" s="66">
        <v>0</v>
      </c>
      <c r="F44" s="66">
        <v>0</v>
      </c>
      <c r="G44" s="66">
        <f t="shared" si="0"/>
        <v>0</v>
      </c>
      <c r="H44" s="66"/>
      <c r="I44" s="66">
        <v>0</v>
      </c>
      <c r="J44" s="66">
        <v>0</v>
      </c>
      <c r="K44" s="66">
        <f t="shared" si="1"/>
        <v>0</v>
      </c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2:26" ht="15.75">
      <c r="B45" s="30" t="s">
        <v>135</v>
      </c>
      <c r="C45" s="258" t="s">
        <v>279</v>
      </c>
      <c r="E45" s="66">
        <v>3923</v>
      </c>
      <c r="F45" s="66">
        <v>0</v>
      </c>
      <c r="G45" s="66">
        <f t="shared" si="0"/>
        <v>3923</v>
      </c>
      <c r="H45" s="66"/>
      <c r="I45" s="66">
        <v>3923</v>
      </c>
      <c r="J45" s="66">
        <v>0</v>
      </c>
      <c r="K45" s="66">
        <f t="shared" si="1"/>
        <v>3923</v>
      </c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s="29" customFormat="1" ht="16.5">
      <c r="A46" s="92"/>
      <c r="B46" s="94" t="s">
        <v>25</v>
      </c>
      <c r="C46" s="257" t="s">
        <v>280</v>
      </c>
      <c r="D46" s="82" t="s">
        <v>76</v>
      </c>
      <c r="E46" s="93">
        <f>SUM(E47:E48)</f>
        <v>347316</v>
      </c>
      <c r="F46" s="93">
        <f>SUM(F47:F48)</f>
        <v>1071457</v>
      </c>
      <c r="G46" s="93">
        <f t="shared" si="0"/>
        <v>1418773</v>
      </c>
      <c r="H46" s="93"/>
      <c r="I46" s="93">
        <f>SUM(I47:I48)</f>
        <v>347316</v>
      </c>
      <c r="J46" s="93">
        <f>SUM(J47:J48)</f>
        <v>1003425</v>
      </c>
      <c r="K46" s="93">
        <f t="shared" si="1"/>
        <v>1350741</v>
      </c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2:26" ht="15.75">
      <c r="B47" s="30" t="s">
        <v>74</v>
      </c>
      <c r="C47" s="258" t="s">
        <v>281</v>
      </c>
      <c r="E47" s="66">
        <v>347316</v>
      </c>
      <c r="F47" s="66">
        <v>1071457</v>
      </c>
      <c r="G47" s="66">
        <f t="shared" si="0"/>
        <v>1418773</v>
      </c>
      <c r="H47" s="66"/>
      <c r="I47" s="66">
        <v>347316</v>
      </c>
      <c r="J47" s="66">
        <v>1003425</v>
      </c>
      <c r="K47" s="66">
        <f t="shared" si="1"/>
        <v>1350741</v>
      </c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2:26" ht="15.75">
      <c r="B48" s="30" t="s">
        <v>75</v>
      </c>
      <c r="C48" s="258" t="s">
        <v>282</v>
      </c>
      <c r="E48" s="66">
        <v>0</v>
      </c>
      <c r="F48" s="66">
        <v>0</v>
      </c>
      <c r="G48" s="66">
        <f t="shared" si="0"/>
        <v>0</v>
      </c>
      <c r="H48" s="66"/>
      <c r="I48" s="66">
        <v>0</v>
      </c>
      <c r="J48" s="66">
        <v>0</v>
      </c>
      <c r="K48" s="66">
        <f t="shared" si="1"/>
        <v>0</v>
      </c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s="29" customFormat="1" ht="16.5">
      <c r="A49" s="92"/>
      <c r="B49" s="94" t="s">
        <v>26</v>
      </c>
      <c r="C49" s="257" t="s">
        <v>283</v>
      </c>
      <c r="D49" s="95"/>
      <c r="E49" s="93">
        <f>+E50+E51</f>
        <v>0</v>
      </c>
      <c r="F49" s="93">
        <f>+F50+F51</f>
        <v>0</v>
      </c>
      <c r="G49" s="93">
        <f t="shared" si="0"/>
        <v>0</v>
      </c>
      <c r="H49" s="93"/>
      <c r="I49" s="93">
        <f>+I50+I51</f>
        <v>0</v>
      </c>
      <c r="J49" s="93">
        <f>+J50+J51</f>
        <v>0</v>
      </c>
      <c r="K49" s="93">
        <f t="shared" si="1"/>
        <v>0</v>
      </c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2:26" ht="15.75">
      <c r="B50" s="30" t="s">
        <v>94</v>
      </c>
      <c r="C50" s="258" t="s">
        <v>284</v>
      </c>
      <c r="E50" s="66">
        <v>0</v>
      </c>
      <c r="F50" s="66">
        <v>0</v>
      </c>
      <c r="G50" s="66">
        <f t="shared" si="0"/>
        <v>0</v>
      </c>
      <c r="H50" s="66"/>
      <c r="I50" s="66">
        <v>0</v>
      </c>
      <c r="J50" s="66">
        <v>0</v>
      </c>
      <c r="K50" s="66">
        <f t="shared" si="1"/>
        <v>0</v>
      </c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2:26" ht="15.75">
      <c r="B51" s="30" t="s">
        <v>95</v>
      </c>
      <c r="C51" s="258" t="s">
        <v>285</v>
      </c>
      <c r="E51" s="66">
        <f>SUM(E52:E53)</f>
        <v>0</v>
      </c>
      <c r="F51" s="66">
        <f>SUM(F52:F53)</f>
        <v>0</v>
      </c>
      <c r="G51" s="66">
        <f t="shared" si="0"/>
        <v>0</v>
      </c>
      <c r="H51" s="66"/>
      <c r="I51" s="66">
        <f>SUM(I52:I53)</f>
        <v>0</v>
      </c>
      <c r="J51" s="66">
        <f>SUM(J52:J53)</f>
        <v>0</v>
      </c>
      <c r="K51" s="66">
        <f t="shared" si="1"/>
        <v>0</v>
      </c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2:26" ht="15.75">
      <c r="B52" s="30" t="s">
        <v>136</v>
      </c>
      <c r="C52" s="258" t="s">
        <v>286</v>
      </c>
      <c r="E52" s="66">
        <v>0</v>
      </c>
      <c r="F52" s="66">
        <v>0</v>
      </c>
      <c r="G52" s="66">
        <f t="shared" si="0"/>
        <v>0</v>
      </c>
      <c r="H52" s="66"/>
      <c r="I52" s="66">
        <v>0</v>
      </c>
      <c r="J52" s="66">
        <v>0</v>
      </c>
      <c r="K52" s="66">
        <f t="shared" si="1"/>
        <v>0</v>
      </c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2:26" ht="15.75">
      <c r="B53" s="30" t="s">
        <v>137</v>
      </c>
      <c r="C53" s="258" t="s">
        <v>287</v>
      </c>
      <c r="E53" s="66">
        <v>0</v>
      </c>
      <c r="F53" s="66">
        <v>0</v>
      </c>
      <c r="G53" s="66">
        <f t="shared" si="0"/>
        <v>0</v>
      </c>
      <c r="H53" s="66"/>
      <c r="I53" s="66">
        <v>0</v>
      </c>
      <c r="J53" s="66">
        <v>0</v>
      </c>
      <c r="K53" s="66">
        <f t="shared" si="1"/>
        <v>0</v>
      </c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s="29" customFormat="1" ht="16.5">
      <c r="A54" s="92"/>
      <c r="B54" s="92" t="s">
        <v>27</v>
      </c>
      <c r="C54" s="257" t="s">
        <v>288</v>
      </c>
      <c r="D54" s="98" t="s">
        <v>79</v>
      </c>
      <c r="E54" s="93">
        <f>SUM(E55:E57)-E58</f>
        <v>0</v>
      </c>
      <c r="F54" s="93">
        <f>SUM(F55:F57)-F58</f>
        <v>0</v>
      </c>
      <c r="G54" s="93">
        <f t="shared" si="0"/>
        <v>0</v>
      </c>
      <c r="H54" s="93"/>
      <c r="I54" s="93">
        <f>SUM(I55:I57)-I58</f>
        <v>0</v>
      </c>
      <c r="J54" s="93">
        <f>SUM(J55:J57)-J58</f>
        <v>0</v>
      </c>
      <c r="K54" s="93">
        <f t="shared" si="1"/>
        <v>0</v>
      </c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2:26" ht="15.75">
      <c r="B55" s="30" t="s">
        <v>77</v>
      </c>
      <c r="C55" s="258" t="s">
        <v>289</v>
      </c>
      <c r="E55" s="66">
        <v>0</v>
      </c>
      <c r="F55" s="66">
        <v>0</v>
      </c>
      <c r="G55" s="66">
        <f t="shared" si="0"/>
        <v>0</v>
      </c>
      <c r="H55" s="66"/>
      <c r="I55" s="66">
        <v>0</v>
      </c>
      <c r="J55" s="66">
        <v>0</v>
      </c>
      <c r="K55" s="66">
        <f t="shared" si="1"/>
        <v>0</v>
      </c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2:26" ht="15.75">
      <c r="B56" s="30" t="s">
        <v>78</v>
      </c>
      <c r="C56" s="258" t="s">
        <v>290</v>
      </c>
      <c r="E56" s="66">
        <v>0</v>
      </c>
      <c r="F56" s="66">
        <v>0</v>
      </c>
      <c r="G56" s="66">
        <f t="shared" si="0"/>
        <v>0</v>
      </c>
      <c r="H56" s="66"/>
      <c r="I56" s="66">
        <v>0</v>
      </c>
      <c r="J56" s="66">
        <v>0</v>
      </c>
      <c r="K56" s="66">
        <f t="shared" si="1"/>
        <v>0</v>
      </c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2:26" ht="15.75">
      <c r="B57" s="30" t="s">
        <v>98</v>
      </c>
      <c r="C57" s="258" t="s">
        <v>270</v>
      </c>
      <c r="E57" s="66">
        <v>0</v>
      </c>
      <c r="F57" s="66">
        <v>0</v>
      </c>
      <c r="G57" s="66">
        <f t="shared" si="0"/>
        <v>0</v>
      </c>
      <c r="H57" s="66"/>
      <c r="I57" s="66">
        <v>0</v>
      </c>
      <c r="J57" s="66">
        <v>0</v>
      </c>
      <c r="K57" s="66">
        <f t="shared" si="1"/>
        <v>0</v>
      </c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2:26" ht="15.75">
      <c r="B58" s="30" t="s">
        <v>99</v>
      </c>
      <c r="C58" s="258" t="s">
        <v>291</v>
      </c>
      <c r="E58" s="66">
        <v>0</v>
      </c>
      <c r="F58" s="66">
        <v>0</v>
      </c>
      <c r="G58" s="66">
        <f t="shared" si="0"/>
        <v>0</v>
      </c>
      <c r="H58" s="66"/>
      <c r="I58" s="66">
        <v>0</v>
      </c>
      <c r="J58" s="66">
        <v>0</v>
      </c>
      <c r="K58" s="66">
        <f t="shared" si="1"/>
        <v>0</v>
      </c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s="29" customFormat="1" ht="16.5">
      <c r="A59" s="92"/>
      <c r="B59" s="92" t="s">
        <v>28</v>
      </c>
      <c r="C59" s="257" t="s">
        <v>292</v>
      </c>
      <c r="D59" s="98" t="s">
        <v>82</v>
      </c>
      <c r="E59" s="93">
        <f>SUM(E60:E62)</f>
        <v>148350</v>
      </c>
      <c r="F59" s="93">
        <f>SUM(F60:F62)</f>
        <v>1786</v>
      </c>
      <c r="G59" s="93">
        <f t="shared" si="0"/>
        <v>150136</v>
      </c>
      <c r="H59" s="93"/>
      <c r="I59" s="93">
        <f>SUM(I60:I62)</f>
        <v>648858</v>
      </c>
      <c r="J59" s="93">
        <f>SUM(J60:J62)</f>
        <v>0</v>
      </c>
      <c r="K59" s="93">
        <f t="shared" si="1"/>
        <v>648858</v>
      </c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6.5">
      <c r="A60" s="27"/>
      <c r="B60" s="30" t="s">
        <v>138</v>
      </c>
      <c r="C60" s="258" t="s">
        <v>293</v>
      </c>
      <c r="E60" s="66">
        <v>148350</v>
      </c>
      <c r="F60" s="66">
        <v>1786</v>
      </c>
      <c r="G60" s="66">
        <f t="shared" si="0"/>
        <v>150136</v>
      </c>
      <c r="H60" s="66"/>
      <c r="I60" s="66">
        <v>648858</v>
      </c>
      <c r="J60" s="66">
        <v>0</v>
      </c>
      <c r="K60" s="66">
        <f t="shared" si="1"/>
        <v>648858</v>
      </c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6.5">
      <c r="A61" s="27"/>
      <c r="B61" s="30" t="s">
        <v>139</v>
      </c>
      <c r="C61" s="258" t="s">
        <v>294</v>
      </c>
      <c r="E61" s="66">
        <v>0</v>
      </c>
      <c r="F61" s="66">
        <v>0</v>
      </c>
      <c r="G61" s="66">
        <f t="shared" si="0"/>
        <v>0</v>
      </c>
      <c r="H61" s="66"/>
      <c r="I61" s="66">
        <v>0</v>
      </c>
      <c r="J61" s="66">
        <v>0</v>
      </c>
      <c r="K61" s="66">
        <f t="shared" si="1"/>
        <v>0</v>
      </c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6.5">
      <c r="A62" s="27"/>
      <c r="B62" s="30" t="s">
        <v>140</v>
      </c>
      <c r="C62" s="258" t="s">
        <v>295</v>
      </c>
      <c r="D62" s="96"/>
      <c r="E62" s="66">
        <v>0</v>
      </c>
      <c r="F62" s="66">
        <v>0</v>
      </c>
      <c r="G62" s="66">
        <f t="shared" si="0"/>
        <v>0</v>
      </c>
      <c r="H62" s="66"/>
      <c r="I62" s="66">
        <v>0</v>
      </c>
      <c r="J62" s="66">
        <v>0</v>
      </c>
      <c r="K62" s="66">
        <f t="shared" si="1"/>
        <v>0</v>
      </c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s="29" customFormat="1" ht="16.5">
      <c r="A63" s="92"/>
      <c r="B63" s="94" t="s">
        <v>29</v>
      </c>
      <c r="C63" s="257" t="s">
        <v>296</v>
      </c>
      <c r="D63" s="82"/>
      <c r="E63" s="93">
        <v>730969</v>
      </c>
      <c r="F63" s="93">
        <v>1717</v>
      </c>
      <c r="G63" s="93">
        <f t="shared" si="0"/>
        <v>732686</v>
      </c>
      <c r="H63" s="93"/>
      <c r="I63" s="93">
        <v>788655</v>
      </c>
      <c r="J63" s="93">
        <v>1746</v>
      </c>
      <c r="K63" s="93">
        <f t="shared" si="1"/>
        <v>790401</v>
      </c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s="29" customFormat="1" ht="16.5">
      <c r="A64" s="92"/>
      <c r="B64" s="92" t="s">
        <v>30</v>
      </c>
      <c r="C64" s="257" t="s">
        <v>297</v>
      </c>
      <c r="D64" s="82"/>
      <c r="E64" s="93">
        <f>SUM(E65:E66)</f>
        <v>222230</v>
      </c>
      <c r="F64" s="93">
        <f>SUM(F65:F66)</f>
        <v>0</v>
      </c>
      <c r="G64" s="93">
        <f t="shared" si="0"/>
        <v>222230</v>
      </c>
      <c r="H64" s="93"/>
      <c r="I64" s="93">
        <f>SUM(I65:I66)</f>
        <v>220664</v>
      </c>
      <c r="J64" s="93">
        <f>SUM(J65:J66)</f>
        <v>0</v>
      </c>
      <c r="K64" s="93">
        <f t="shared" si="1"/>
        <v>220664</v>
      </c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2:26" ht="15.75">
      <c r="B65" s="30" t="s">
        <v>179</v>
      </c>
      <c r="C65" s="259" t="s">
        <v>298</v>
      </c>
      <c r="E65" s="66">
        <v>0</v>
      </c>
      <c r="F65" s="66">
        <v>0</v>
      </c>
      <c r="G65" s="66">
        <f t="shared" si="0"/>
        <v>0</v>
      </c>
      <c r="H65" s="66"/>
      <c r="I65" s="66">
        <v>0</v>
      </c>
      <c r="J65" s="66">
        <v>0</v>
      </c>
      <c r="K65" s="66">
        <f t="shared" si="1"/>
        <v>0</v>
      </c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2:26" ht="15.75">
      <c r="B66" s="30" t="s">
        <v>180</v>
      </c>
      <c r="C66" s="259" t="s">
        <v>270</v>
      </c>
      <c r="E66" s="66">
        <v>222230</v>
      </c>
      <c r="F66" s="66">
        <v>0</v>
      </c>
      <c r="G66" s="66">
        <f t="shared" si="0"/>
        <v>222230</v>
      </c>
      <c r="H66" s="66"/>
      <c r="I66" s="66">
        <v>220664</v>
      </c>
      <c r="J66" s="66">
        <v>0</v>
      </c>
      <c r="K66" s="66">
        <f t="shared" si="1"/>
        <v>220664</v>
      </c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2:26" s="29" customFormat="1" ht="16.5">
      <c r="B67" s="92" t="s">
        <v>31</v>
      </c>
      <c r="C67" s="257" t="s">
        <v>299</v>
      </c>
      <c r="D67" s="82" t="s">
        <v>211</v>
      </c>
      <c r="E67" s="99">
        <v>0</v>
      </c>
      <c r="F67" s="99">
        <v>0</v>
      </c>
      <c r="G67" s="93">
        <f t="shared" si="0"/>
        <v>0</v>
      </c>
      <c r="H67" s="99"/>
      <c r="I67" s="99">
        <v>0</v>
      </c>
      <c r="J67" s="99">
        <v>0</v>
      </c>
      <c r="K67" s="93">
        <f t="shared" si="1"/>
        <v>0</v>
      </c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2:26" s="29" customFormat="1" ht="16.5">
      <c r="B68" s="92" t="s">
        <v>32</v>
      </c>
      <c r="C68" s="257" t="s">
        <v>300</v>
      </c>
      <c r="D68" s="95"/>
      <c r="E68" s="93">
        <f>SUM(E69:E70)</f>
        <v>0</v>
      </c>
      <c r="F68" s="93">
        <f>SUM(F69:F70)</f>
        <v>0</v>
      </c>
      <c r="G68" s="93">
        <f t="shared" si="0"/>
        <v>0</v>
      </c>
      <c r="H68" s="93"/>
      <c r="I68" s="93">
        <f>SUM(I69:I70)</f>
        <v>132508</v>
      </c>
      <c r="J68" s="93">
        <f>SUM(J69:J70)</f>
        <v>13676</v>
      </c>
      <c r="K68" s="93">
        <f t="shared" si="1"/>
        <v>146184</v>
      </c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2:26" ht="15.75">
      <c r="B69" s="30" t="s">
        <v>33</v>
      </c>
      <c r="C69" s="259" t="s">
        <v>301</v>
      </c>
      <c r="E69" s="66">
        <v>0</v>
      </c>
      <c r="F69" s="66">
        <v>0</v>
      </c>
      <c r="G69" s="66">
        <f>E69+F69</f>
        <v>0</v>
      </c>
      <c r="H69" s="66"/>
      <c r="I69" s="66">
        <v>0</v>
      </c>
      <c r="J69" s="66">
        <v>0</v>
      </c>
      <c r="K69" s="66">
        <f>I69+J69</f>
        <v>0</v>
      </c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2:26" ht="16.5">
      <c r="B70" s="30" t="s">
        <v>34</v>
      </c>
      <c r="C70" s="259" t="s">
        <v>302</v>
      </c>
      <c r="D70" s="82" t="s">
        <v>209</v>
      </c>
      <c r="E70" s="66">
        <v>0</v>
      </c>
      <c r="F70" s="66">
        <v>0</v>
      </c>
      <c r="G70" s="66">
        <f>E70+F70</f>
        <v>0</v>
      </c>
      <c r="H70" s="66"/>
      <c r="I70" s="66">
        <v>132508</v>
      </c>
      <c r="J70" s="66">
        <v>13676</v>
      </c>
      <c r="K70" s="66">
        <f>I70+J70</f>
        <v>146184</v>
      </c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2:26" s="29" customFormat="1" ht="16.5">
      <c r="B71" s="92" t="s">
        <v>35</v>
      </c>
      <c r="C71" s="257" t="s">
        <v>303</v>
      </c>
      <c r="D71" s="95"/>
      <c r="E71" s="99"/>
      <c r="F71" s="99"/>
      <c r="G71" s="99"/>
      <c r="H71" s="93"/>
      <c r="I71" s="99"/>
      <c r="J71" s="99"/>
      <c r="K71" s="99"/>
      <c r="Q71" s="99"/>
      <c r="R71" s="99"/>
      <c r="S71" s="99"/>
      <c r="U71" s="99"/>
      <c r="V71" s="99"/>
      <c r="W71" s="99"/>
      <c r="X71" s="99"/>
      <c r="Y71" s="99"/>
      <c r="Z71" s="99"/>
    </row>
    <row r="72" spans="2:26" s="29" customFormat="1" ht="16.5">
      <c r="B72" s="92"/>
      <c r="C72" s="257" t="s">
        <v>304</v>
      </c>
      <c r="D72" s="82" t="s">
        <v>210</v>
      </c>
      <c r="E72" s="93">
        <f>+SUM(E73:E74)</f>
        <v>42394</v>
      </c>
      <c r="F72" s="93">
        <f>+SUM(F73:F74)</f>
        <v>0</v>
      </c>
      <c r="G72" s="93">
        <f>E72+F72</f>
        <v>42394</v>
      </c>
      <c r="H72" s="93"/>
      <c r="I72" s="93">
        <f>+SUM(I73:I74)</f>
        <v>179537</v>
      </c>
      <c r="J72" s="93">
        <f>+SUM(J73:J74)</f>
        <v>0</v>
      </c>
      <c r="K72" s="93">
        <f>I72+J72</f>
        <v>179537</v>
      </c>
      <c r="P72" s="99"/>
      <c r="Q72" s="99"/>
      <c r="R72" s="99"/>
      <c r="S72" s="99"/>
      <c r="U72" s="99"/>
      <c r="V72" s="99"/>
      <c r="W72" s="99"/>
      <c r="X72" s="99"/>
      <c r="Y72" s="99"/>
      <c r="Z72" s="99"/>
    </row>
    <row r="73" spans="2:26" ht="16.5">
      <c r="B73" s="25" t="s">
        <v>191</v>
      </c>
      <c r="C73" s="259" t="s">
        <v>305</v>
      </c>
      <c r="D73" s="96"/>
      <c r="E73" s="66">
        <v>42394</v>
      </c>
      <c r="F73" s="66">
        <v>0</v>
      </c>
      <c r="G73" s="66">
        <f>E73+F73</f>
        <v>42394</v>
      </c>
      <c r="H73" s="67"/>
      <c r="I73" s="66">
        <v>179537</v>
      </c>
      <c r="J73" s="66">
        <v>0</v>
      </c>
      <c r="K73" s="66">
        <f>I73+J73</f>
        <v>179537</v>
      </c>
      <c r="P73" s="99"/>
      <c r="Q73" s="99"/>
      <c r="R73" s="99"/>
      <c r="S73" s="99"/>
      <c r="U73" s="99"/>
      <c r="V73" s="99"/>
      <c r="W73" s="99"/>
      <c r="X73" s="99"/>
      <c r="Y73" s="99"/>
      <c r="Z73" s="99"/>
    </row>
    <row r="74" spans="2:26" ht="16.5">
      <c r="B74" s="25" t="s">
        <v>192</v>
      </c>
      <c r="C74" s="259" t="s">
        <v>306</v>
      </c>
      <c r="D74" s="96"/>
      <c r="E74" s="66">
        <v>0</v>
      </c>
      <c r="F74" s="66">
        <v>0</v>
      </c>
      <c r="G74" s="66">
        <f>E74+F74</f>
        <v>0</v>
      </c>
      <c r="H74" s="67"/>
      <c r="I74" s="66">
        <v>0</v>
      </c>
      <c r="J74" s="66">
        <v>0</v>
      </c>
      <c r="K74" s="66">
        <f>I74+J74</f>
        <v>0</v>
      </c>
      <c r="P74" s="99"/>
      <c r="Q74" s="99"/>
      <c r="R74" s="99"/>
      <c r="S74" s="99"/>
      <c r="U74" s="99"/>
      <c r="V74" s="99"/>
      <c r="W74" s="99"/>
      <c r="X74" s="99"/>
      <c r="Y74" s="99"/>
      <c r="Z74" s="99"/>
    </row>
    <row r="75" spans="1:26" s="29" customFormat="1" ht="16.5">
      <c r="A75" s="92"/>
      <c r="B75" s="94" t="s">
        <v>190</v>
      </c>
      <c r="C75" s="257" t="s">
        <v>307</v>
      </c>
      <c r="D75" s="82" t="s">
        <v>231</v>
      </c>
      <c r="E75" s="93">
        <v>1675999</v>
      </c>
      <c r="F75" s="93">
        <v>1037897</v>
      </c>
      <c r="G75" s="93">
        <f>E75+F75</f>
        <v>2713896</v>
      </c>
      <c r="H75" s="93"/>
      <c r="I75" s="93">
        <v>929214</v>
      </c>
      <c r="J75" s="93">
        <v>568402</v>
      </c>
      <c r="K75" s="93">
        <f>I75+J75</f>
        <v>1497616</v>
      </c>
      <c r="P75" s="99"/>
      <c r="Q75" s="99"/>
      <c r="R75" s="99"/>
      <c r="S75" s="99"/>
      <c r="U75" s="99"/>
      <c r="V75" s="99"/>
      <c r="W75" s="99"/>
      <c r="X75" s="99"/>
      <c r="Y75" s="99"/>
      <c r="Z75" s="99"/>
    </row>
    <row r="76" spans="3:26" ht="16.5">
      <c r="C76" s="32"/>
      <c r="E76" s="93"/>
      <c r="F76" s="93"/>
      <c r="G76" s="66"/>
      <c r="H76" s="67"/>
      <c r="I76" s="66"/>
      <c r="J76" s="66"/>
      <c r="K76" s="66"/>
      <c r="P76" s="99"/>
      <c r="Q76" s="99"/>
      <c r="R76" s="99"/>
      <c r="S76" s="99"/>
      <c r="U76" s="99"/>
      <c r="V76" s="99"/>
      <c r="W76" s="99"/>
      <c r="X76" s="99"/>
      <c r="Y76" s="99"/>
      <c r="Z76" s="99"/>
    </row>
    <row r="77" spans="2:26" s="29" customFormat="1" ht="20.25" customHeight="1">
      <c r="B77" s="100"/>
      <c r="C77" s="262" t="s">
        <v>308</v>
      </c>
      <c r="D77" s="101"/>
      <c r="E77" s="102">
        <f>E75+E64+E63+E59+E54+E49+E46+E41+E38+E37+E30+E26+E22+E21+E10+E9+E68+E72+E67</f>
        <v>141064871</v>
      </c>
      <c r="F77" s="102">
        <f>F75+F64+F63+F59+F54+F49+F46+F41+F38+F37+F30+F26+F22+F21+F10+F9+F68+F72+F67</f>
        <v>115448823</v>
      </c>
      <c r="G77" s="102">
        <f>G75+G64+G63+G59+G54+G49+G46+G41+G38+G37+G30+G26+G22+G21+G10+G9+G68+G72+G67</f>
        <v>256513694</v>
      </c>
      <c r="H77" s="102"/>
      <c r="I77" s="102">
        <f>I75+I64+I63+I59+I54+I49+I46+I41+I38+I37+I30+I26+I22+I21+I10+I9+I68+I72+I67</f>
        <v>125451396</v>
      </c>
      <c r="J77" s="102">
        <f>J75+J64+J63+J59+J54+J49+J46+J41+J38+J37+J30+J26+J22+J21+J10+J9+J68+J72+J67</f>
        <v>109357592</v>
      </c>
      <c r="K77" s="102">
        <f>K75+K64+K63+K59+K54+K49+K46+K41+K38+K37+K30+K26+K22+K21+K10+K9+K68+K72+K67</f>
        <v>234808988</v>
      </c>
      <c r="P77" s="99"/>
      <c r="Q77" s="99"/>
      <c r="R77" s="99"/>
      <c r="S77" s="99"/>
      <c r="U77" s="99"/>
      <c r="V77" s="99"/>
      <c r="W77" s="99"/>
      <c r="X77" s="99"/>
      <c r="Y77" s="99"/>
      <c r="Z77" s="99"/>
    </row>
    <row r="78" spans="1:11" ht="15.75" customHeight="1">
      <c r="A78" s="27"/>
      <c r="B78" s="27"/>
      <c r="C78" s="35"/>
      <c r="D78" s="103"/>
      <c r="I78" s="34"/>
      <c r="J78" s="34"/>
      <c r="K78" s="34"/>
    </row>
    <row r="79" spans="1:11" ht="15.75" customHeight="1">
      <c r="A79" s="27"/>
      <c r="B79" s="27"/>
      <c r="C79" s="35"/>
      <c r="D79" s="103"/>
      <c r="E79" s="66"/>
      <c r="F79" s="66"/>
      <c r="G79" s="66"/>
      <c r="I79" s="34"/>
      <c r="J79" s="34"/>
      <c r="K79" s="34"/>
    </row>
    <row r="80" spans="1:11" ht="15.75" customHeight="1">
      <c r="A80" s="27"/>
      <c r="B80" s="27"/>
      <c r="C80" s="35"/>
      <c r="D80" s="103"/>
      <c r="E80" s="66"/>
      <c r="I80" s="34"/>
      <c r="J80" s="34"/>
      <c r="K80" s="34"/>
    </row>
    <row r="81" spans="1:11" ht="16.5">
      <c r="A81" s="27"/>
      <c r="B81" s="27"/>
      <c r="C81" s="35"/>
      <c r="D81" s="103"/>
      <c r="I81" s="34"/>
      <c r="J81" s="34"/>
      <c r="K81" s="34"/>
    </row>
    <row r="82" spans="1:11" ht="16.5">
      <c r="A82" s="27"/>
      <c r="B82" s="27"/>
      <c r="C82" s="35"/>
      <c r="D82" s="103"/>
      <c r="I82" s="34"/>
      <c r="J82" s="34"/>
      <c r="K82" s="34"/>
    </row>
    <row r="83" spans="1:11" ht="16.5">
      <c r="A83" s="27"/>
      <c r="B83" s="27"/>
      <c r="C83" s="35"/>
      <c r="D83" s="103"/>
      <c r="I83" s="34"/>
      <c r="J83" s="34"/>
      <c r="K83" s="34"/>
    </row>
    <row r="84" spans="1:11" ht="15.75">
      <c r="A84" s="289" t="s">
        <v>309</v>
      </c>
      <c r="B84" s="290"/>
      <c r="C84" s="290"/>
      <c r="D84" s="290"/>
      <c r="E84" s="290"/>
      <c r="F84" s="290"/>
      <c r="G84" s="290"/>
      <c r="H84" s="290"/>
      <c r="I84" s="290"/>
      <c r="J84" s="290"/>
      <c r="K84" s="290"/>
    </row>
    <row r="85" spans="1:11" ht="16.5">
      <c r="A85" s="27"/>
      <c r="B85" s="27"/>
      <c r="C85" s="35"/>
      <c r="D85" s="103"/>
      <c r="I85" s="34"/>
      <c r="J85" s="34"/>
      <c r="K85" s="34"/>
    </row>
    <row r="86" spans="1:11" ht="16.5">
      <c r="A86" s="27"/>
      <c r="B86" s="27"/>
      <c r="C86" s="35"/>
      <c r="D86" s="103"/>
      <c r="I86" s="34"/>
      <c r="J86" s="34"/>
      <c r="K86" s="34"/>
    </row>
    <row r="87" spans="1:11" ht="16.5">
      <c r="A87" s="27"/>
      <c r="B87" s="27"/>
      <c r="C87" s="35"/>
      <c r="D87" s="103"/>
      <c r="I87" s="34"/>
      <c r="J87" s="34"/>
      <c r="K87" s="34"/>
    </row>
    <row r="88" spans="1:11" ht="16.5">
      <c r="A88" s="27"/>
      <c r="B88" s="27"/>
      <c r="C88" s="35"/>
      <c r="D88" s="103"/>
      <c r="I88" s="34"/>
      <c r="J88" s="34"/>
      <c r="K88" s="34"/>
    </row>
    <row r="89" spans="1:11" ht="16.5">
      <c r="A89" s="27"/>
      <c r="B89" s="27"/>
      <c r="C89" s="35"/>
      <c r="D89" s="103"/>
      <c r="I89" s="34"/>
      <c r="J89" s="34"/>
      <c r="K89" s="34"/>
    </row>
    <row r="90" spans="1:11" ht="16.5">
      <c r="A90" s="27"/>
      <c r="B90" s="27"/>
      <c r="C90" s="35"/>
      <c r="D90" s="103"/>
      <c r="I90" s="34"/>
      <c r="J90" s="34"/>
      <c r="K90" s="34"/>
    </row>
    <row r="91" spans="1:11" ht="16.5">
      <c r="A91" s="27"/>
      <c r="B91" s="27"/>
      <c r="C91" s="35"/>
      <c r="D91" s="103"/>
      <c r="I91" s="34"/>
      <c r="J91" s="34"/>
      <c r="K91" s="34"/>
    </row>
    <row r="92" spans="1:11" ht="16.5">
      <c r="A92" s="27"/>
      <c r="B92" s="27"/>
      <c r="C92" s="35"/>
      <c r="D92" s="103"/>
      <c r="I92" s="34"/>
      <c r="J92" s="34"/>
      <c r="K92" s="34"/>
    </row>
    <row r="93" spans="1:11" ht="16.5">
      <c r="A93" s="27"/>
      <c r="B93" s="27"/>
      <c r="C93" s="35"/>
      <c r="D93" s="103"/>
      <c r="I93" s="34"/>
      <c r="J93" s="34"/>
      <c r="K93" s="34"/>
    </row>
    <row r="94" spans="1:11" ht="16.5">
      <c r="A94" s="27"/>
      <c r="B94" s="27"/>
      <c r="C94" s="35"/>
      <c r="D94" s="103"/>
      <c r="I94" s="34"/>
      <c r="J94" s="34"/>
      <c r="K94" s="34"/>
    </row>
    <row r="101" spans="2:11" ht="15.75">
      <c r="B101" s="70"/>
      <c r="C101" s="70"/>
      <c r="D101" s="104"/>
      <c r="E101" s="70"/>
      <c r="F101" s="70"/>
      <c r="G101" s="70"/>
      <c r="H101" s="70"/>
      <c r="I101" s="70"/>
      <c r="J101" s="70"/>
      <c r="K101" s="70"/>
    </row>
  </sheetData>
  <sheetProtection/>
  <mergeCells count="1">
    <mergeCell ref="A84:K84"/>
  </mergeCells>
  <printOptions horizontalCentered="1"/>
  <pageMargins left="0.5905511811023623" right="0.2755905511811024" top="0.7480314960629921" bottom="0.5905511811023623" header="0.5118110236220472" footer="0.3937007874015748"/>
  <pageSetup fitToHeight="1" fitToWidth="1" horizontalDpi="600" verticalDpi="600" orientation="portrait" paperSize="9" scale="46" r:id="rId1"/>
  <headerFooter alignWithMargins="0">
    <oddFooter>&amp;C&amp;"DINPro-Medium,Regular"&amp;14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2.75"/>
  <cols>
    <col min="1" max="1" width="2.421875" style="13" customWidth="1"/>
    <col min="2" max="2" width="7.8515625" style="13" customWidth="1"/>
    <col min="3" max="3" width="82.421875" style="13" customWidth="1"/>
    <col min="4" max="4" width="23.421875" style="166" customWidth="1"/>
    <col min="5" max="6" width="16.7109375" style="13" customWidth="1"/>
    <col min="7" max="7" width="20.140625" style="13" bestFit="1" customWidth="1"/>
    <col min="8" max="8" width="1.28515625" style="13" customWidth="1"/>
    <col min="9" max="9" width="20.140625" style="13" bestFit="1" customWidth="1"/>
    <col min="10" max="10" width="18.7109375" style="13" bestFit="1" customWidth="1"/>
    <col min="11" max="11" width="20.140625" style="13" bestFit="1" customWidth="1"/>
    <col min="12" max="16384" width="9.140625" style="13" customWidth="1"/>
  </cols>
  <sheetData>
    <row r="1" spans="1:11" ht="17.25" customHeight="1">
      <c r="A1" s="2"/>
      <c r="B1" s="2"/>
      <c r="C1" s="2"/>
      <c r="D1" s="41"/>
      <c r="E1" s="2"/>
      <c r="F1" s="11"/>
      <c r="G1" s="2"/>
      <c r="H1" s="2"/>
      <c r="I1" s="2"/>
      <c r="J1" s="2"/>
      <c r="K1" s="2"/>
    </row>
    <row r="2" spans="2:11" s="39" customFormat="1" ht="17.25" customHeight="1">
      <c r="B2" s="239" t="s">
        <v>0</v>
      </c>
      <c r="C2" s="263"/>
      <c r="D2" s="264"/>
      <c r="E2" s="263"/>
      <c r="F2" s="263"/>
      <c r="G2" s="106"/>
      <c r="H2" s="106"/>
      <c r="I2" s="106"/>
      <c r="J2" s="106"/>
      <c r="K2" s="106"/>
    </row>
    <row r="3" spans="2:6" s="39" customFormat="1" ht="17.25" customHeight="1">
      <c r="B3" s="242" t="s">
        <v>621</v>
      </c>
      <c r="C3" s="265"/>
      <c r="D3" s="266"/>
      <c r="E3" s="265"/>
      <c r="F3" s="265"/>
    </row>
    <row r="4" spans="2:11" s="29" customFormat="1" ht="17.25" customHeight="1">
      <c r="B4" s="245" t="s">
        <v>245</v>
      </c>
      <c r="C4" s="245"/>
      <c r="D4" s="246"/>
      <c r="E4" s="247"/>
      <c r="F4" s="247"/>
      <c r="G4" s="87"/>
      <c r="H4" s="87"/>
      <c r="I4" s="87"/>
      <c r="J4" s="87"/>
      <c r="K4" s="87"/>
    </row>
    <row r="5" spans="1:11" ht="17.25" customHeight="1">
      <c r="A5" s="2"/>
      <c r="B5" s="2"/>
      <c r="C5" s="2"/>
      <c r="D5" s="41"/>
      <c r="E5" s="162"/>
      <c r="F5" s="162"/>
      <c r="G5" s="163"/>
      <c r="H5" s="163"/>
      <c r="I5" s="163"/>
      <c r="J5" s="163"/>
      <c r="K5" s="163"/>
    </row>
    <row r="6" spans="4:11" s="28" customFormat="1" ht="15.75" customHeight="1">
      <c r="D6" s="244"/>
      <c r="E6" s="253"/>
      <c r="F6" s="249" t="s">
        <v>247</v>
      </c>
      <c r="G6" s="253"/>
      <c r="H6" s="241"/>
      <c r="I6" s="253"/>
      <c r="J6" s="249" t="s">
        <v>248</v>
      </c>
      <c r="K6" s="253"/>
    </row>
    <row r="7" spans="3:11" s="28" customFormat="1" ht="15.75" customHeight="1">
      <c r="C7" s="248" t="s">
        <v>364</v>
      </c>
      <c r="D7" s="244" t="s">
        <v>249</v>
      </c>
      <c r="E7" s="253"/>
      <c r="F7" s="249" t="s">
        <v>622</v>
      </c>
      <c r="G7" s="251"/>
      <c r="H7" s="252"/>
      <c r="I7" s="253"/>
      <c r="J7" s="249" t="s">
        <v>612</v>
      </c>
      <c r="K7" s="253"/>
    </row>
    <row r="8" spans="2:11" s="28" customFormat="1" ht="15.75" customHeight="1">
      <c r="B8" s="89"/>
      <c r="C8" s="90"/>
      <c r="D8" s="254" t="s">
        <v>250</v>
      </c>
      <c r="E8" s="255" t="s">
        <v>416</v>
      </c>
      <c r="F8" s="255" t="s">
        <v>251</v>
      </c>
      <c r="G8" s="255" t="s">
        <v>252</v>
      </c>
      <c r="H8" s="255"/>
      <c r="I8" s="255" t="s">
        <v>416</v>
      </c>
      <c r="J8" s="255" t="s">
        <v>251</v>
      </c>
      <c r="K8" s="255" t="s">
        <v>252</v>
      </c>
    </row>
    <row r="9" spans="1:11" s="29" customFormat="1" ht="16.5">
      <c r="A9" s="92"/>
      <c r="B9" s="92" t="s">
        <v>1</v>
      </c>
      <c r="C9" s="256" t="s">
        <v>310</v>
      </c>
      <c r="D9" s="150" t="s">
        <v>83</v>
      </c>
      <c r="E9" s="93">
        <f>SUM(E10:E11)</f>
        <v>86356100</v>
      </c>
      <c r="F9" s="93">
        <f>SUM(F10:F11)</f>
        <v>64949893</v>
      </c>
      <c r="G9" s="93">
        <f>E9+F9</f>
        <v>151305993</v>
      </c>
      <c r="H9" s="93"/>
      <c r="I9" s="93">
        <f>SUM(I10:I11)</f>
        <v>68696386</v>
      </c>
      <c r="J9" s="93">
        <f>SUM(J10:J11)</f>
        <v>70246111</v>
      </c>
      <c r="K9" s="93">
        <f>I9+J9</f>
        <v>138942497</v>
      </c>
    </row>
    <row r="10" spans="1:11" s="25" customFormat="1" ht="16.5">
      <c r="A10" s="27"/>
      <c r="B10" s="25" t="s">
        <v>2</v>
      </c>
      <c r="C10" s="258" t="s">
        <v>311</v>
      </c>
      <c r="D10" s="150" t="s">
        <v>614</v>
      </c>
      <c r="E10" s="66">
        <v>3135144</v>
      </c>
      <c r="F10" s="66">
        <v>2175520</v>
      </c>
      <c r="G10" s="66">
        <f>E10+F10</f>
        <v>5310664</v>
      </c>
      <c r="H10" s="67"/>
      <c r="I10" s="66">
        <v>2552668</v>
      </c>
      <c r="J10" s="66">
        <v>2182629</v>
      </c>
      <c r="K10" s="66">
        <f>I10+J10</f>
        <v>4735297</v>
      </c>
    </row>
    <row r="11" spans="1:11" s="25" customFormat="1" ht="16.5">
      <c r="A11" s="27"/>
      <c r="B11" s="25" t="s">
        <v>3</v>
      </c>
      <c r="C11" s="258" t="s">
        <v>270</v>
      </c>
      <c r="D11" s="103"/>
      <c r="E11" s="66">
        <v>83220956</v>
      </c>
      <c r="F11" s="66">
        <v>62774373</v>
      </c>
      <c r="G11" s="66">
        <f>E11+F11</f>
        <v>145995329</v>
      </c>
      <c r="H11" s="67"/>
      <c r="I11" s="66">
        <v>66143718</v>
      </c>
      <c r="J11" s="66">
        <v>68063482</v>
      </c>
      <c r="K11" s="66">
        <f>I11+J11</f>
        <v>134207200</v>
      </c>
    </row>
    <row r="12" spans="1:11" s="29" customFormat="1" ht="16.5">
      <c r="A12" s="92"/>
      <c r="B12" s="92" t="s">
        <v>5</v>
      </c>
      <c r="C12" s="257" t="s">
        <v>312</v>
      </c>
      <c r="D12" s="150" t="s">
        <v>85</v>
      </c>
      <c r="E12" s="93">
        <v>601994</v>
      </c>
      <c r="F12" s="93">
        <v>906381</v>
      </c>
      <c r="G12" s="93">
        <f aca="true" t="shared" si="0" ref="G12:G61">E12+F12</f>
        <v>1508375</v>
      </c>
      <c r="H12" s="93"/>
      <c r="I12" s="93">
        <v>479349</v>
      </c>
      <c r="J12" s="93">
        <v>967525</v>
      </c>
      <c r="K12" s="93">
        <f aca="true" t="shared" si="1" ref="K12:K45">I12+J12</f>
        <v>1446874</v>
      </c>
    </row>
    <row r="13" spans="1:11" s="29" customFormat="1" ht="16.5">
      <c r="A13" s="92"/>
      <c r="B13" s="92" t="s">
        <v>12</v>
      </c>
      <c r="C13" s="257" t="s">
        <v>313</v>
      </c>
      <c r="D13" s="150" t="s">
        <v>183</v>
      </c>
      <c r="E13" s="93">
        <v>182813</v>
      </c>
      <c r="F13" s="93">
        <v>27460330</v>
      </c>
      <c r="G13" s="93">
        <f t="shared" si="0"/>
        <v>27643143</v>
      </c>
      <c r="H13" s="93"/>
      <c r="I13" s="93">
        <v>193130</v>
      </c>
      <c r="J13" s="93">
        <v>23520208</v>
      </c>
      <c r="K13" s="93">
        <f t="shared" si="1"/>
        <v>23713338</v>
      </c>
    </row>
    <row r="14" spans="1:11" s="29" customFormat="1" ht="16.5">
      <c r="A14" s="92"/>
      <c r="B14" s="92" t="s">
        <v>13</v>
      </c>
      <c r="C14" s="257" t="s">
        <v>263</v>
      </c>
      <c r="D14" s="147"/>
      <c r="E14" s="93">
        <f>SUM(E15:E17)</f>
        <v>7294514</v>
      </c>
      <c r="F14" s="93">
        <f>SUM(F15:F17)</f>
        <v>17200506</v>
      </c>
      <c r="G14" s="93">
        <f t="shared" si="0"/>
        <v>24495020</v>
      </c>
      <c r="H14" s="93"/>
      <c r="I14" s="93">
        <f>SUM(I15:I17)</f>
        <v>6169189</v>
      </c>
      <c r="J14" s="93">
        <f>SUM(J15:J17)</f>
        <v>16659919</v>
      </c>
      <c r="K14" s="93">
        <f t="shared" si="1"/>
        <v>22829108</v>
      </c>
    </row>
    <row r="15" spans="1:11" s="25" customFormat="1" ht="16.5">
      <c r="A15" s="27"/>
      <c r="B15" s="30" t="s">
        <v>14</v>
      </c>
      <c r="C15" s="259" t="s">
        <v>314</v>
      </c>
      <c r="D15" s="103"/>
      <c r="E15" s="66">
        <v>0</v>
      </c>
      <c r="F15" s="66">
        <v>0</v>
      </c>
      <c r="G15" s="66">
        <f t="shared" si="0"/>
        <v>0</v>
      </c>
      <c r="H15" s="66"/>
      <c r="I15" s="66">
        <v>0</v>
      </c>
      <c r="J15" s="66">
        <v>0</v>
      </c>
      <c r="K15" s="66">
        <f t="shared" si="1"/>
        <v>0</v>
      </c>
    </row>
    <row r="16" spans="1:11" s="25" customFormat="1" ht="16.5">
      <c r="A16" s="27"/>
      <c r="B16" s="30" t="s">
        <v>15</v>
      </c>
      <c r="C16" s="259" t="s">
        <v>315</v>
      </c>
      <c r="D16" s="103"/>
      <c r="E16" s="66">
        <v>0</v>
      </c>
      <c r="F16" s="66">
        <v>0</v>
      </c>
      <c r="G16" s="66">
        <f t="shared" si="0"/>
        <v>0</v>
      </c>
      <c r="H16" s="66"/>
      <c r="I16" s="66">
        <v>0</v>
      </c>
      <c r="J16" s="66">
        <v>0</v>
      </c>
      <c r="K16" s="66">
        <f t="shared" si="1"/>
        <v>0</v>
      </c>
    </row>
    <row r="17" spans="1:11" s="25" customFormat="1" ht="16.5">
      <c r="A17" s="27"/>
      <c r="B17" s="30" t="s">
        <v>63</v>
      </c>
      <c r="C17" s="259" t="s">
        <v>316</v>
      </c>
      <c r="D17" s="103"/>
      <c r="E17" s="66">
        <v>7294514</v>
      </c>
      <c r="F17" s="66">
        <v>17200506</v>
      </c>
      <c r="G17" s="66">
        <f t="shared" si="0"/>
        <v>24495020</v>
      </c>
      <c r="H17" s="66"/>
      <c r="I17" s="66">
        <v>6169189</v>
      </c>
      <c r="J17" s="66">
        <v>16659919</v>
      </c>
      <c r="K17" s="66">
        <f t="shared" si="1"/>
        <v>22829108</v>
      </c>
    </row>
    <row r="18" spans="1:11" s="29" customFormat="1" ht="16.5">
      <c r="A18" s="92"/>
      <c r="B18" s="92" t="s">
        <v>16</v>
      </c>
      <c r="C18" s="257" t="s">
        <v>317</v>
      </c>
      <c r="D18" s="150" t="s">
        <v>242</v>
      </c>
      <c r="E18" s="93">
        <f>SUM(E19:E21)</f>
        <v>2390917</v>
      </c>
      <c r="F18" s="93">
        <f>SUM(F19:F21)</f>
        <v>7609193</v>
      </c>
      <c r="G18" s="93">
        <f t="shared" si="0"/>
        <v>10000110</v>
      </c>
      <c r="H18" s="93"/>
      <c r="I18" s="93">
        <f>SUM(I19:I21)</f>
        <v>3182038</v>
      </c>
      <c r="J18" s="93">
        <f>SUM(J19:J21)</f>
        <v>8084029</v>
      </c>
      <c r="K18" s="93">
        <f t="shared" si="1"/>
        <v>11266067</v>
      </c>
    </row>
    <row r="19" spans="2:11" s="25" customFormat="1" ht="15.75">
      <c r="B19" s="30" t="s">
        <v>17</v>
      </c>
      <c r="C19" s="258" t="s">
        <v>318</v>
      </c>
      <c r="D19" s="97"/>
      <c r="E19" s="66">
        <v>1149903</v>
      </c>
      <c r="F19" s="66">
        <v>60008</v>
      </c>
      <c r="G19" s="66">
        <f t="shared" si="0"/>
        <v>1209911</v>
      </c>
      <c r="H19" s="66"/>
      <c r="I19" s="66">
        <v>1545846</v>
      </c>
      <c r="J19" s="66">
        <v>892932</v>
      </c>
      <c r="K19" s="66">
        <f t="shared" si="1"/>
        <v>2438778</v>
      </c>
    </row>
    <row r="20" spans="2:11" s="25" customFormat="1" ht="15.75">
      <c r="B20" s="30" t="s">
        <v>18</v>
      </c>
      <c r="C20" s="258" t="s">
        <v>319</v>
      </c>
      <c r="D20" s="97"/>
      <c r="E20" s="66">
        <v>0</v>
      </c>
      <c r="F20" s="66">
        <v>0</v>
      </c>
      <c r="G20" s="66">
        <f t="shared" si="0"/>
        <v>0</v>
      </c>
      <c r="H20" s="66"/>
      <c r="I20" s="66">
        <v>0</v>
      </c>
      <c r="J20" s="66">
        <v>0</v>
      </c>
      <c r="K20" s="66">
        <f t="shared" si="1"/>
        <v>0</v>
      </c>
    </row>
    <row r="21" spans="2:11" s="25" customFormat="1" ht="15.75">
      <c r="B21" s="30" t="s">
        <v>101</v>
      </c>
      <c r="C21" s="258" t="s">
        <v>320</v>
      </c>
      <c r="D21" s="97"/>
      <c r="E21" s="66">
        <v>1241014</v>
      </c>
      <c r="F21" s="66">
        <v>7549185</v>
      </c>
      <c r="G21" s="66">
        <f t="shared" si="0"/>
        <v>8790199</v>
      </c>
      <c r="H21" s="66"/>
      <c r="I21" s="66">
        <v>1636192</v>
      </c>
      <c r="J21" s="66">
        <v>7191097</v>
      </c>
      <c r="K21" s="66">
        <f t="shared" si="1"/>
        <v>8827289</v>
      </c>
    </row>
    <row r="22" spans="1:11" s="29" customFormat="1" ht="16.5">
      <c r="A22" s="92"/>
      <c r="B22" s="92" t="s">
        <v>19</v>
      </c>
      <c r="C22" s="257" t="s">
        <v>321</v>
      </c>
      <c r="D22" s="147"/>
      <c r="E22" s="93">
        <f>+SUM(E23:E24)</f>
        <v>0</v>
      </c>
      <c r="F22" s="93">
        <f>+SUM(F23:F24)</f>
        <v>0</v>
      </c>
      <c r="G22" s="93">
        <f t="shared" si="0"/>
        <v>0</v>
      </c>
      <c r="H22" s="93"/>
      <c r="I22" s="93">
        <f>+SUM(I23:I24)</f>
        <v>0</v>
      </c>
      <c r="J22" s="93">
        <f>+SUM(J23:J24)</f>
        <v>0</v>
      </c>
      <c r="K22" s="93">
        <f t="shared" si="1"/>
        <v>0</v>
      </c>
    </row>
    <row r="23" spans="1:11" s="25" customFormat="1" ht="16.5">
      <c r="A23" s="27"/>
      <c r="B23" s="25" t="s">
        <v>20</v>
      </c>
      <c r="C23" s="259" t="s">
        <v>322</v>
      </c>
      <c r="D23" s="103"/>
      <c r="E23" s="66">
        <v>0</v>
      </c>
      <c r="F23" s="66">
        <v>0</v>
      </c>
      <c r="G23" s="66">
        <f t="shared" si="0"/>
        <v>0</v>
      </c>
      <c r="H23" s="66"/>
      <c r="I23" s="66">
        <v>0</v>
      </c>
      <c r="J23" s="66">
        <v>0</v>
      </c>
      <c r="K23" s="66">
        <f t="shared" si="1"/>
        <v>0</v>
      </c>
    </row>
    <row r="24" spans="1:11" s="25" customFormat="1" ht="16.5">
      <c r="A24" s="27"/>
      <c r="B24" s="25" t="s">
        <v>21</v>
      </c>
      <c r="C24" s="259" t="s">
        <v>270</v>
      </c>
      <c r="D24" s="103"/>
      <c r="E24" s="66">
        <v>0</v>
      </c>
      <c r="F24" s="66">
        <v>0</v>
      </c>
      <c r="G24" s="66">
        <f t="shared" si="0"/>
        <v>0</v>
      </c>
      <c r="H24" s="66"/>
      <c r="I24" s="66">
        <v>0</v>
      </c>
      <c r="J24" s="66">
        <v>0</v>
      </c>
      <c r="K24" s="66">
        <f t="shared" si="1"/>
        <v>0</v>
      </c>
    </row>
    <row r="25" spans="1:11" s="29" customFormat="1" ht="16.5">
      <c r="A25" s="92"/>
      <c r="B25" s="92" t="s">
        <v>22</v>
      </c>
      <c r="C25" s="257" t="s">
        <v>323</v>
      </c>
      <c r="D25" s="147"/>
      <c r="E25" s="93">
        <v>3724575</v>
      </c>
      <c r="F25" s="93">
        <v>1128425</v>
      </c>
      <c r="G25" s="93">
        <f t="shared" si="0"/>
        <v>4853000</v>
      </c>
      <c r="H25" s="93"/>
      <c r="I25" s="93">
        <v>3508887</v>
      </c>
      <c r="J25" s="93">
        <v>952862</v>
      </c>
      <c r="K25" s="93">
        <f t="shared" si="1"/>
        <v>4461749</v>
      </c>
    </row>
    <row r="26" spans="1:11" s="29" customFormat="1" ht="16.5">
      <c r="A26" s="92"/>
      <c r="B26" s="92" t="s">
        <v>23</v>
      </c>
      <c r="C26" s="261" t="s">
        <v>324</v>
      </c>
      <c r="D26" s="150" t="s">
        <v>88</v>
      </c>
      <c r="E26" s="93">
        <v>2337759</v>
      </c>
      <c r="F26" s="93">
        <v>152194</v>
      </c>
      <c r="G26" s="93">
        <f t="shared" si="0"/>
        <v>2489953</v>
      </c>
      <c r="H26" s="93"/>
      <c r="I26" s="93">
        <v>1350110</v>
      </c>
      <c r="J26" s="93">
        <v>118766</v>
      </c>
      <c r="K26" s="93">
        <f t="shared" si="1"/>
        <v>1468876</v>
      </c>
    </row>
    <row r="27" spans="1:11" s="29" customFormat="1" ht="16.5">
      <c r="A27" s="92"/>
      <c r="B27" s="92" t="s">
        <v>24</v>
      </c>
      <c r="C27" s="257" t="s">
        <v>325</v>
      </c>
      <c r="D27" s="147"/>
      <c r="E27" s="93">
        <v>0</v>
      </c>
      <c r="F27" s="93">
        <v>0</v>
      </c>
      <c r="G27" s="93">
        <f t="shared" si="0"/>
        <v>0</v>
      </c>
      <c r="H27" s="93"/>
      <c r="I27" s="93">
        <v>0</v>
      </c>
      <c r="J27" s="93">
        <v>0</v>
      </c>
      <c r="K27" s="93">
        <f t="shared" si="1"/>
        <v>0</v>
      </c>
    </row>
    <row r="28" spans="1:11" s="29" customFormat="1" ht="16.5">
      <c r="A28" s="92"/>
      <c r="B28" s="92" t="s">
        <v>25</v>
      </c>
      <c r="C28" s="261" t="s">
        <v>326</v>
      </c>
      <c r="D28" s="150" t="s">
        <v>89</v>
      </c>
      <c r="E28" s="93">
        <f>SUM(E29:E31)-E32</f>
        <v>37857</v>
      </c>
      <c r="F28" s="93">
        <f>SUM(F29:F31)-F32</f>
        <v>0</v>
      </c>
      <c r="G28" s="93">
        <f t="shared" si="0"/>
        <v>37857</v>
      </c>
      <c r="H28" s="93"/>
      <c r="I28" s="93">
        <f>SUM(I29:I31)-I32</f>
        <v>63970</v>
      </c>
      <c r="J28" s="93">
        <f>SUM(J29:J31)-J32</f>
        <v>0</v>
      </c>
      <c r="K28" s="93">
        <f t="shared" si="1"/>
        <v>63970</v>
      </c>
    </row>
    <row r="29" spans="2:11" s="25" customFormat="1" ht="15.75">
      <c r="B29" s="30" t="s">
        <v>74</v>
      </c>
      <c r="C29" s="258" t="s">
        <v>327</v>
      </c>
      <c r="D29" s="97"/>
      <c r="E29" s="66">
        <v>49636</v>
      </c>
      <c r="F29" s="66">
        <v>0</v>
      </c>
      <c r="G29" s="66">
        <f t="shared" si="0"/>
        <v>49636</v>
      </c>
      <c r="H29" s="66"/>
      <c r="I29" s="66">
        <v>82124</v>
      </c>
      <c r="J29" s="66">
        <v>0</v>
      </c>
      <c r="K29" s="66">
        <f t="shared" si="1"/>
        <v>82124</v>
      </c>
    </row>
    <row r="30" spans="2:11" s="25" customFormat="1" ht="15.75">
      <c r="B30" s="30" t="s">
        <v>75</v>
      </c>
      <c r="C30" s="258" t="s">
        <v>328</v>
      </c>
      <c r="D30" s="97"/>
      <c r="E30" s="66">
        <v>0</v>
      </c>
      <c r="F30" s="66">
        <v>0</v>
      </c>
      <c r="G30" s="66">
        <f t="shared" si="0"/>
        <v>0</v>
      </c>
      <c r="H30" s="66"/>
      <c r="I30" s="66">
        <v>0</v>
      </c>
      <c r="J30" s="66">
        <v>0</v>
      </c>
      <c r="K30" s="66">
        <f t="shared" si="1"/>
        <v>0</v>
      </c>
    </row>
    <row r="31" spans="2:11" s="25" customFormat="1" ht="15.75">
      <c r="B31" s="30" t="s">
        <v>129</v>
      </c>
      <c r="C31" s="258" t="s">
        <v>270</v>
      </c>
      <c r="D31" s="97"/>
      <c r="E31" s="66">
        <v>0</v>
      </c>
      <c r="F31" s="66">
        <v>0</v>
      </c>
      <c r="G31" s="66">
        <f t="shared" si="0"/>
        <v>0</v>
      </c>
      <c r="H31" s="66"/>
      <c r="I31" s="66">
        <v>0</v>
      </c>
      <c r="J31" s="66">
        <v>0</v>
      </c>
      <c r="K31" s="66">
        <f t="shared" si="1"/>
        <v>0</v>
      </c>
    </row>
    <row r="32" spans="2:11" s="25" customFormat="1" ht="15.75">
      <c r="B32" s="30" t="s">
        <v>130</v>
      </c>
      <c r="C32" s="258" t="s">
        <v>329</v>
      </c>
      <c r="D32" s="97"/>
      <c r="E32" s="66">
        <v>11779</v>
      </c>
      <c r="F32" s="66">
        <v>0</v>
      </c>
      <c r="G32" s="66">
        <f t="shared" si="0"/>
        <v>11779</v>
      </c>
      <c r="H32" s="66"/>
      <c r="I32" s="66">
        <v>18154</v>
      </c>
      <c r="J32" s="66">
        <v>0</v>
      </c>
      <c r="K32" s="66">
        <f t="shared" si="1"/>
        <v>18154</v>
      </c>
    </row>
    <row r="33" spans="1:11" s="29" customFormat="1" ht="16.5">
      <c r="A33" s="92"/>
      <c r="B33" s="92" t="s">
        <v>92</v>
      </c>
      <c r="C33" s="261" t="s">
        <v>330</v>
      </c>
      <c r="D33" s="82" t="s">
        <v>90</v>
      </c>
      <c r="E33" s="93">
        <f>SUM(E34:E36)</f>
        <v>54162</v>
      </c>
      <c r="F33" s="93">
        <f>SUM(F34:F36)</f>
        <v>271388</v>
      </c>
      <c r="G33" s="93">
        <f t="shared" si="0"/>
        <v>325550</v>
      </c>
      <c r="H33" s="93"/>
      <c r="I33" s="93">
        <f>SUM(I34:I36)</f>
        <v>0</v>
      </c>
      <c r="J33" s="93">
        <f>SUM(J34:J36)</f>
        <v>157528</v>
      </c>
      <c r="K33" s="93">
        <f t="shared" si="1"/>
        <v>157528</v>
      </c>
    </row>
    <row r="34" spans="2:11" s="25" customFormat="1" ht="15.75">
      <c r="B34" s="30" t="s">
        <v>94</v>
      </c>
      <c r="C34" s="258" t="s">
        <v>293</v>
      </c>
      <c r="D34" s="97"/>
      <c r="E34" s="66">
        <v>54162</v>
      </c>
      <c r="F34" s="66">
        <v>260992</v>
      </c>
      <c r="G34" s="66">
        <f t="shared" si="0"/>
        <v>315154</v>
      </c>
      <c r="H34" s="66"/>
      <c r="I34" s="66">
        <v>0</v>
      </c>
      <c r="J34" s="66">
        <v>157528</v>
      </c>
      <c r="K34" s="66">
        <f t="shared" si="1"/>
        <v>157528</v>
      </c>
    </row>
    <row r="35" spans="2:11" s="25" customFormat="1" ht="15.75">
      <c r="B35" s="30" t="s">
        <v>95</v>
      </c>
      <c r="C35" s="258" t="s">
        <v>331</v>
      </c>
      <c r="D35" s="97"/>
      <c r="E35" s="66">
        <v>0</v>
      </c>
      <c r="F35" s="66">
        <v>10396</v>
      </c>
      <c r="G35" s="66">
        <f t="shared" si="0"/>
        <v>10396</v>
      </c>
      <c r="H35" s="66"/>
      <c r="I35" s="66">
        <v>0</v>
      </c>
      <c r="J35" s="66">
        <v>0</v>
      </c>
      <c r="K35" s="66">
        <f t="shared" si="1"/>
        <v>0</v>
      </c>
    </row>
    <row r="36" spans="2:11" s="25" customFormat="1" ht="15.75">
      <c r="B36" s="30" t="s">
        <v>96</v>
      </c>
      <c r="C36" s="258" t="s">
        <v>295</v>
      </c>
      <c r="D36" s="97"/>
      <c r="E36" s="66">
        <v>0</v>
      </c>
      <c r="F36" s="66">
        <v>0</v>
      </c>
      <c r="G36" s="66">
        <f t="shared" si="0"/>
        <v>0</v>
      </c>
      <c r="H36" s="66"/>
      <c r="I36" s="66">
        <v>0</v>
      </c>
      <c r="J36" s="66">
        <v>0</v>
      </c>
      <c r="K36" s="66">
        <f t="shared" si="1"/>
        <v>0</v>
      </c>
    </row>
    <row r="37" spans="1:11" s="29" customFormat="1" ht="18" customHeight="1">
      <c r="A37" s="92"/>
      <c r="B37" s="92" t="s">
        <v>97</v>
      </c>
      <c r="C37" s="257" t="s">
        <v>332</v>
      </c>
      <c r="D37" s="150" t="s">
        <v>91</v>
      </c>
      <c r="E37" s="93">
        <f>SUM(E38:E42)</f>
        <v>2559095</v>
      </c>
      <c r="F37" s="93">
        <f>SUM(F38:F42)</f>
        <v>778080</v>
      </c>
      <c r="G37" s="93">
        <f t="shared" si="0"/>
        <v>3337175</v>
      </c>
      <c r="H37" s="93"/>
      <c r="I37" s="93">
        <f>SUM(I38:I42)</f>
        <v>2471640</v>
      </c>
      <c r="J37" s="93">
        <f>SUM(J38:J42)</f>
        <v>694086</v>
      </c>
      <c r="K37" s="93">
        <f t="shared" si="1"/>
        <v>3165726</v>
      </c>
    </row>
    <row r="38" spans="2:11" s="25" customFormat="1" ht="15.75">
      <c r="B38" s="30" t="s">
        <v>77</v>
      </c>
      <c r="C38" s="259" t="s">
        <v>333</v>
      </c>
      <c r="D38" s="103"/>
      <c r="E38" s="66">
        <v>1995735</v>
      </c>
      <c r="F38" s="66">
        <v>771979</v>
      </c>
      <c r="G38" s="66">
        <f t="shared" si="0"/>
        <v>2767714</v>
      </c>
      <c r="H38" s="66"/>
      <c r="I38" s="66">
        <v>1856322</v>
      </c>
      <c r="J38" s="66">
        <v>688380</v>
      </c>
      <c r="K38" s="66">
        <f t="shared" si="1"/>
        <v>2544702</v>
      </c>
    </row>
    <row r="39" spans="2:11" s="25" customFormat="1" ht="15.75">
      <c r="B39" s="30" t="s">
        <v>78</v>
      </c>
      <c r="C39" s="258" t="s">
        <v>334</v>
      </c>
      <c r="D39" s="97"/>
      <c r="E39" s="66">
        <v>0</v>
      </c>
      <c r="F39" s="66">
        <v>0</v>
      </c>
      <c r="G39" s="66">
        <f t="shared" si="0"/>
        <v>0</v>
      </c>
      <c r="H39" s="66"/>
      <c r="I39" s="66">
        <v>0</v>
      </c>
      <c r="J39" s="66">
        <v>0</v>
      </c>
      <c r="K39" s="66">
        <f t="shared" si="1"/>
        <v>0</v>
      </c>
    </row>
    <row r="40" spans="2:11" s="25" customFormat="1" ht="15.75">
      <c r="B40" s="30" t="s">
        <v>98</v>
      </c>
      <c r="C40" s="258" t="s">
        <v>335</v>
      </c>
      <c r="D40" s="103"/>
      <c r="E40" s="66">
        <v>197285</v>
      </c>
      <c r="F40" s="66">
        <v>0</v>
      </c>
      <c r="G40" s="66">
        <f t="shared" si="0"/>
        <v>197285</v>
      </c>
      <c r="H40" s="66"/>
      <c r="I40" s="66">
        <v>187178</v>
      </c>
      <c r="J40" s="66">
        <v>0</v>
      </c>
      <c r="K40" s="66">
        <f t="shared" si="1"/>
        <v>187178</v>
      </c>
    </row>
    <row r="41" spans="2:11" s="25" customFormat="1" ht="15.75">
      <c r="B41" s="30" t="s">
        <v>99</v>
      </c>
      <c r="C41" s="258" t="s">
        <v>336</v>
      </c>
      <c r="D41" s="97"/>
      <c r="E41" s="66">
        <v>0</v>
      </c>
      <c r="F41" s="66">
        <v>0</v>
      </c>
      <c r="G41" s="66">
        <f t="shared" si="0"/>
        <v>0</v>
      </c>
      <c r="H41" s="66"/>
      <c r="I41" s="66">
        <v>0</v>
      </c>
      <c r="J41" s="66">
        <v>0</v>
      </c>
      <c r="K41" s="66">
        <f t="shared" si="1"/>
        <v>0</v>
      </c>
    </row>
    <row r="42" spans="2:11" s="25" customFormat="1" ht="15.75">
      <c r="B42" s="30" t="s">
        <v>100</v>
      </c>
      <c r="C42" s="258" t="s">
        <v>337</v>
      </c>
      <c r="D42" s="97"/>
      <c r="E42" s="66">
        <v>366075</v>
      </c>
      <c r="F42" s="66">
        <v>6101</v>
      </c>
      <c r="G42" s="66">
        <f t="shared" si="0"/>
        <v>372176</v>
      </c>
      <c r="H42" s="66"/>
      <c r="I42" s="66">
        <v>428140</v>
      </c>
      <c r="J42" s="66">
        <v>5706</v>
      </c>
      <c r="K42" s="66">
        <f t="shared" si="1"/>
        <v>433846</v>
      </c>
    </row>
    <row r="43" spans="2:11" s="29" customFormat="1" ht="16.5">
      <c r="B43" s="92" t="s">
        <v>28</v>
      </c>
      <c r="C43" s="256" t="s">
        <v>338</v>
      </c>
      <c r="D43" s="150" t="s">
        <v>93</v>
      </c>
      <c r="E43" s="93">
        <f>SUM(E44:E45)</f>
        <v>576736</v>
      </c>
      <c r="F43" s="93">
        <f>SUM(F44:F45)</f>
        <v>5735</v>
      </c>
      <c r="G43" s="93">
        <f t="shared" si="0"/>
        <v>582471</v>
      </c>
      <c r="H43" s="93"/>
      <c r="I43" s="93">
        <f>SUM(I44:I45)</f>
        <v>593181</v>
      </c>
      <c r="J43" s="93">
        <f>SUM(J44:J45)</f>
        <v>10897</v>
      </c>
      <c r="K43" s="93">
        <f t="shared" si="1"/>
        <v>604078</v>
      </c>
    </row>
    <row r="44" spans="2:11" s="25" customFormat="1" ht="15.75">
      <c r="B44" s="30" t="s">
        <v>138</v>
      </c>
      <c r="C44" s="258" t="s">
        <v>339</v>
      </c>
      <c r="D44" s="97"/>
      <c r="E44" s="66">
        <v>480707</v>
      </c>
      <c r="F44" s="66">
        <v>5735</v>
      </c>
      <c r="G44" s="66">
        <f t="shared" si="0"/>
        <v>486442</v>
      </c>
      <c r="H44" s="66"/>
      <c r="I44" s="66">
        <v>593181</v>
      </c>
      <c r="J44" s="66">
        <v>10897</v>
      </c>
      <c r="K44" s="66">
        <f t="shared" si="1"/>
        <v>604078</v>
      </c>
    </row>
    <row r="45" spans="2:11" s="25" customFormat="1" ht="15.75">
      <c r="B45" s="30" t="s">
        <v>139</v>
      </c>
      <c r="C45" s="258" t="s">
        <v>340</v>
      </c>
      <c r="D45" s="97"/>
      <c r="E45" s="66">
        <v>96029</v>
      </c>
      <c r="F45" s="66">
        <v>0</v>
      </c>
      <c r="G45" s="66">
        <f t="shared" si="0"/>
        <v>96029</v>
      </c>
      <c r="H45" s="66"/>
      <c r="I45" s="66">
        <v>0</v>
      </c>
      <c r="J45" s="66">
        <v>0</v>
      </c>
      <c r="K45" s="66">
        <f t="shared" si="1"/>
        <v>0</v>
      </c>
    </row>
    <row r="46" spans="2:11" s="29" customFormat="1" ht="15.75" customHeight="1">
      <c r="B46" s="92" t="s">
        <v>29</v>
      </c>
      <c r="C46" s="256" t="s">
        <v>341</v>
      </c>
      <c r="D46" s="147"/>
      <c r="E46" s="93"/>
      <c r="F46" s="93"/>
      <c r="G46" s="93"/>
      <c r="H46" s="93"/>
      <c r="I46" s="93"/>
      <c r="J46" s="93"/>
      <c r="K46" s="93"/>
    </row>
    <row r="47" spans="2:11" s="29" customFormat="1" ht="15.75" customHeight="1">
      <c r="B47" s="92"/>
      <c r="C47" s="256" t="s">
        <v>342</v>
      </c>
      <c r="D47" s="147"/>
      <c r="E47" s="93">
        <f>+SUM(E48:E49)</f>
        <v>0</v>
      </c>
      <c r="F47" s="93">
        <f>+SUM(F48:F49)</f>
        <v>0</v>
      </c>
      <c r="G47" s="93">
        <f>E47+F47</f>
        <v>0</v>
      </c>
      <c r="H47" s="93"/>
      <c r="I47" s="93">
        <f>+SUM(I48:I49)</f>
        <v>0</v>
      </c>
      <c r="J47" s="93">
        <f>+SUM(J48:J49)</f>
        <v>0</v>
      </c>
      <c r="K47" s="93">
        <f>I47+J47</f>
        <v>0</v>
      </c>
    </row>
    <row r="48" spans="2:11" s="25" customFormat="1" ht="15.75" customHeight="1">
      <c r="B48" s="25" t="s">
        <v>193</v>
      </c>
      <c r="C48" s="258" t="s">
        <v>305</v>
      </c>
      <c r="D48" s="103"/>
      <c r="E48" s="66">
        <v>0</v>
      </c>
      <c r="F48" s="66">
        <v>0</v>
      </c>
      <c r="G48" s="66">
        <f>E48+F48</f>
        <v>0</v>
      </c>
      <c r="H48" s="66"/>
      <c r="I48" s="66">
        <v>0</v>
      </c>
      <c r="J48" s="66">
        <v>0</v>
      </c>
      <c r="K48" s="66">
        <f>I48+J48</f>
        <v>0</v>
      </c>
    </row>
    <row r="49" spans="2:11" s="25" customFormat="1" ht="15.75" customHeight="1">
      <c r="B49" s="25" t="s">
        <v>194</v>
      </c>
      <c r="C49" s="258" t="s">
        <v>306</v>
      </c>
      <c r="D49" s="103"/>
      <c r="E49" s="66">
        <v>0</v>
      </c>
      <c r="F49" s="66">
        <v>0</v>
      </c>
      <c r="G49" s="66">
        <f>E49+F49</f>
        <v>0</v>
      </c>
      <c r="H49" s="66"/>
      <c r="I49" s="66">
        <v>0</v>
      </c>
      <c r="J49" s="66">
        <v>0</v>
      </c>
      <c r="K49" s="66">
        <f>I49+J49</f>
        <v>0</v>
      </c>
    </row>
    <row r="50" spans="2:11" s="29" customFormat="1" ht="16.5">
      <c r="B50" s="92" t="s">
        <v>181</v>
      </c>
      <c r="C50" s="256" t="s">
        <v>343</v>
      </c>
      <c r="D50" s="147"/>
      <c r="E50" s="93">
        <v>0</v>
      </c>
      <c r="F50" s="93">
        <v>0</v>
      </c>
      <c r="G50" s="93">
        <f t="shared" si="0"/>
        <v>0</v>
      </c>
      <c r="H50" s="93"/>
      <c r="I50" s="93">
        <v>0</v>
      </c>
      <c r="J50" s="93">
        <v>0</v>
      </c>
      <c r="K50" s="93">
        <f aca="true" t="shared" si="2" ref="K50:K61">I50+J50</f>
        <v>0</v>
      </c>
    </row>
    <row r="51" spans="2:11" s="29" customFormat="1" ht="16.5">
      <c r="B51" s="92" t="s">
        <v>31</v>
      </c>
      <c r="C51" s="256" t="s">
        <v>344</v>
      </c>
      <c r="D51" s="150" t="s">
        <v>212</v>
      </c>
      <c r="E51" s="93">
        <f>E52+E53+E65+E70</f>
        <v>30350097</v>
      </c>
      <c r="F51" s="168">
        <f>F52+F53+F65+F70</f>
        <v>-415050</v>
      </c>
      <c r="G51" s="93">
        <f t="shared" si="0"/>
        <v>29935047</v>
      </c>
      <c r="H51" s="93"/>
      <c r="I51" s="93">
        <f>I52+I53+I65+I70</f>
        <v>27199518</v>
      </c>
      <c r="J51" s="168">
        <f>J52+J53+J65+J70</f>
        <v>-510341</v>
      </c>
      <c r="K51" s="93">
        <f t="shared" si="2"/>
        <v>26689177</v>
      </c>
    </row>
    <row r="52" spans="2:11" s="25" customFormat="1" ht="15.75">
      <c r="B52" s="30" t="s">
        <v>80</v>
      </c>
      <c r="C52" s="258" t="s">
        <v>345</v>
      </c>
      <c r="D52" s="97"/>
      <c r="E52" s="169">
        <v>4000000</v>
      </c>
      <c r="F52" s="169">
        <v>0</v>
      </c>
      <c r="G52" s="66">
        <f t="shared" si="0"/>
        <v>4000000</v>
      </c>
      <c r="H52" s="66"/>
      <c r="I52" s="169">
        <v>4000000</v>
      </c>
      <c r="J52" s="169">
        <v>0</v>
      </c>
      <c r="K52" s="66">
        <f t="shared" si="2"/>
        <v>4000000</v>
      </c>
    </row>
    <row r="53" spans="2:11" s="25" customFormat="1" ht="15.75">
      <c r="B53" s="30" t="s">
        <v>81</v>
      </c>
      <c r="C53" s="258" t="s">
        <v>346</v>
      </c>
      <c r="D53" s="103"/>
      <c r="E53" s="66">
        <f>SUM(E54:E64)</f>
        <v>2744729</v>
      </c>
      <c r="F53" s="169">
        <f>SUM(F54:F64)</f>
        <v>-415050</v>
      </c>
      <c r="G53" s="66">
        <f t="shared" si="0"/>
        <v>2329679</v>
      </c>
      <c r="H53" s="66"/>
      <c r="I53" s="66">
        <f>SUM(I54:I64)</f>
        <v>2438167</v>
      </c>
      <c r="J53" s="169">
        <f>SUM(J54:J64)</f>
        <v>-510341</v>
      </c>
      <c r="K53" s="66">
        <f t="shared" si="2"/>
        <v>1927826</v>
      </c>
    </row>
    <row r="54" spans="2:11" s="25" customFormat="1" ht="15.75">
      <c r="B54" s="30" t="s">
        <v>141</v>
      </c>
      <c r="C54" s="258" t="s">
        <v>347</v>
      </c>
      <c r="D54" s="103"/>
      <c r="E54" s="169">
        <v>1700000</v>
      </c>
      <c r="F54" s="169">
        <v>0</v>
      </c>
      <c r="G54" s="66">
        <f t="shared" si="0"/>
        <v>1700000</v>
      </c>
      <c r="H54" s="66"/>
      <c r="I54" s="169">
        <v>1700000</v>
      </c>
      <c r="J54" s="169">
        <v>0</v>
      </c>
      <c r="K54" s="66">
        <f t="shared" si="2"/>
        <v>1700000</v>
      </c>
    </row>
    <row r="55" spans="2:11" s="25" customFormat="1" ht="15.75">
      <c r="B55" s="30" t="s">
        <v>142</v>
      </c>
      <c r="C55" s="258" t="s">
        <v>348</v>
      </c>
      <c r="D55" s="97"/>
      <c r="E55" s="169">
        <v>0</v>
      </c>
      <c r="F55" s="169">
        <v>0</v>
      </c>
      <c r="G55" s="66">
        <f t="shared" si="0"/>
        <v>0</v>
      </c>
      <c r="H55" s="66"/>
      <c r="I55" s="169">
        <v>0</v>
      </c>
      <c r="J55" s="169">
        <v>0</v>
      </c>
      <c r="K55" s="66">
        <f t="shared" si="2"/>
        <v>0</v>
      </c>
    </row>
    <row r="56" spans="2:11" s="25" customFormat="1" ht="16.5">
      <c r="B56" s="30" t="s">
        <v>143</v>
      </c>
      <c r="C56" s="258" t="s">
        <v>349</v>
      </c>
      <c r="D56" s="82"/>
      <c r="E56" s="169">
        <v>-339162</v>
      </c>
      <c r="F56" s="169">
        <v>-383905</v>
      </c>
      <c r="G56" s="66">
        <f t="shared" si="0"/>
        <v>-723067</v>
      </c>
      <c r="H56" s="66"/>
      <c r="I56" s="169">
        <v>-627540</v>
      </c>
      <c r="J56" s="169">
        <v>-485221</v>
      </c>
      <c r="K56" s="66">
        <f t="shared" si="2"/>
        <v>-1112761</v>
      </c>
    </row>
    <row r="57" spans="2:11" s="25" customFormat="1" ht="16.5">
      <c r="B57" s="30" t="s">
        <v>144</v>
      </c>
      <c r="C57" s="258" t="s">
        <v>350</v>
      </c>
      <c r="D57" s="82"/>
      <c r="E57" s="169">
        <v>47106</v>
      </c>
      <c r="F57" s="169">
        <v>0</v>
      </c>
      <c r="G57" s="66">
        <f t="shared" si="0"/>
        <v>47106</v>
      </c>
      <c r="H57" s="66"/>
      <c r="I57" s="169">
        <v>47106</v>
      </c>
      <c r="J57" s="169">
        <v>0</v>
      </c>
      <c r="K57" s="66">
        <f t="shared" si="2"/>
        <v>47106</v>
      </c>
    </row>
    <row r="58" spans="2:11" s="25" customFormat="1" ht="15.75">
      <c r="B58" s="30" t="s">
        <v>145</v>
      </c>
      <c r="C58" s="258" t="s">
        <v>351</v>
      </c>
      <c r="D58" s="103"/>
      <c r="E58" s="169">
        <v>0</v>
      </c>
      <c r="F58" s="169">
        <v>0</v>
      </c>
      <c r="G58" s="66">
        <f t="shared" si="0"/>
        <v>0</v>
      </c>
      <c r="H58" s="66"/>
      <c r="I58" s="169"/>
      <c r="J58" s="169">
        <v>0</v>
      </c>
      <c r="K58" s="66">
        <f t="shared" si="2"/>
        <v>0</v>
      </c>
    </row>
    <row r="59" spans="2:11" s="25" customFormat="1" ht="15.75">
      <c r="B59" s="30" t="s">
        <v>146</v>
      </c>
      <c r="C59" s="258" t="s">
        <v>352</v>
      </c>
      <c r="D59" s="103"/>
      <c r="E59" s="169">
        <v>0</v>
      </c>
      <c r="F59" s="169">
        <v>0</v>
      </c>
      <c r="G59" s="66">
        <f t="shared" si="0"/>
        <v>0</v>
      </c>
      <c r="H59" s="66"/>
      <c r="I59" s="169">
        <v>0</v>
      </c>
      <c r="J59" s="169">
        <v>0</v>
      </c>
      <c r="K59" s="66">
        <f t="shared" si="2"/>
        <v>0</v>
      </c>
    </row>
    <row r="60" spans="2:11" s="25" customFormat="1" ht="15.75" customHeight="1">
      <c r="B60" s="30" t="s">
        <v>147</v>
      </c>
      <c r="C60" s="267" t="s">
        <v>353</v>
      </c>
      <c r="D60" s="103"/>
      <c r="E60" s="169">
        <v>4895</v>
      </c>
      <c r="F60" s="169">
        <v>0</v>
      </c>
      <c r="G60" s="66">
        <f t="shared" si="0"/>
        <v>4895</v>
      </c>
      <c r="H60" s="66"/>
      <c r="I60" s="169">
        <v>4895</v>
      </c>
      <c r="J60" s="169">
        <v>0</v>
      </c>
      <c r="K60" s="66">
        <f t="shared" si="2"/>
        <v>4895</v>
      </c>
    </row>
    <row r="61" spans="2:11" s="25" customFormat="1" ht="15.75">
      <c r="B61" s="38" t="s">
        <v>148</v>
      </c>
      <c r="C61" s="267" t="s">
        <v>354</v>
      </c>
      <c r="D61" s="103"/>
      <c r="E61" s="169">
        <v>-17073</v>
      </c>
      <c r="F61" s="169">
        <v>-31145</v>
      </c>
      <c r="G61" s="66">
        <f t="shared" si="0"/>
        <v>-48218</v>
      </c>
      <c r="H61" s="66"/>
      <c r="I61" s="169">
        <v>-35257</v>
      </c>
      <c r="J61" s="169">
        <v>-25120</v>
      </c>
      <c r="K61" s="66">
        <f t="shared" si="2"/>
        <v>-60377</v>
      </c>
    </row>
    <row r="62" spans="2:11" s="25" customFormat="1" ht="15.75">
      <c r="B62" s="38" t="s">
        <v>149</v>
      </c>
      <c r="C62" s="267" t="s">
        <v>608</v>
      </c>
      <c r="D62" s="103"/>
      <c r="E62" s="66"/>
      <c r="F62" s="66"/>
      <c r="G62" s="66"/>
      <c r="H62" s="66"/>
      <c r="I62" s="169"/>
      <c r="J62" s="169"/>
      <c r="K62" s="66"/>
    </row>
    <row r="63" spans="2:11" s="25" customFormat="1" ht="15.75">
      <c r="B63" s="38"/>
      <c r="C63" s="267" t="s">
        <v>607</v>
      </c>
      <c r="D63" s="103"/>
      <c r="E63" s="169">
        <v>0</v>
      </c>
      <c r="F63" s="169">
        <v>0</v>
      </c>
      <c r="G63" s="66">
        <f aca="true" t="shared" si="3" ref="G63:G71">E63+F63</f>
        <v>0</v>
      </c>
      <c r="H63" s="66"/>
      <c r="I63" s="169">
        <v>0</v>
      </c>
      <c r="J63" s="169">
        <v>0</v>
      </c>
      <c r="K63" s="66">
        <f aca="true" t="shared" si="4" ref="K63:K71">I63+J63</f>
        <v>0</v>
      </c>
    </row>
    <row r="64" spans="2:11" s="25" customFormat="1" ht="15.75">
      <c r="B64" s="38" t="s">
        <v>195</v>
      </c>
      <c r="C64" s="267" t="s">
        <v>605</v>
      </c>
      <c r="D64" s="97"/>
      <c r="E64" s="169">
        <v>1348963</v>
      </c>
      <c r="F64" s="169">
        <v>0</v>
      </c>
      <c r="G64" s="66">
        <f t="shared" si="3"/>
        <v>1348963</v>
      </c>
      <c r="H64" s="66"/>
      <c r="I64" s="169">
        <v>1348963</v>
      </c>
      <c r="J64" s="169">
        <v>0</v>
      </c>
      <c r="K64" s="66">
        <f t="shared" si="4"/>
        <v>1348963</v>
      </c>
    </row>
    <row r="65" spans="2:11" s="25" customFormat="1" ht="15.75">
      <c r="B65" s="30" t="s">
        <v>150</v>
      </c>
      <c r="C65" s="258" t="s">
        <v>355</v>
      </c>
      <c r="D65" s="103"/>
      <c r="E65" s="66">
        <f>SUM(E66:E69)</f>
        <v>20161351</v>
      </c>
      <c r="F65" s="66">
        <f>SUM(F66:F69)</f>
        <v>0</v>
      </c>
      <c r="G65" s="66">
        <f t="shared" si="3"/>
        <v>20161351</v>
      </c>
      <c r="H65" s="66"/>
      <c r="I65" s="66">
        <f>SUM(I66:I69)</f>
        <v>17766503</v>
      </c>
      <c r="J65" s="66">
        <f>SUM(J66:J69)</f>
        <v>0</v>
      </c>
      <c r="K65" s="66">
        <f t="shared" si="4"/>
        <v>17766503</v>
      </c>
    </row>
    <row r="66" spans="2:11" s="25" customFormat="1" ht="15.75">
      <c r="B66" s="30" t="s">
        <v>151</v>
      </c>
      <c r="C66" s="258" t="s">
        <v>356</v>
      </c>
      <c r="D66" s="103"/>
      <c r="E66" s="169">
        <v>1322027</v>
      </c>
      <c r="F66" s="169">
        <v>0</v>
      </c>
      <c r="G66" s="66">
        <f t="shared" si="3"/>
        <v>1322027</v>
      </c>
      <c r="H66" s="66"/>
      <c r="I66" s="169">
        <v>1282027</v>
      </c>
      <c r="J66" s="169">
        <v>0</v>
      </c>
      <c r="K66" s="66">
        <f t="shared" si="4"/>
        <v>1282027</v>
      </c>
    </row>
    <row r="67" spans="2:11" s="25" customFormat="1" ht="15.75">
      <c r="B67" s="30" t="s">
        <v>152</v>
      </c>
      <c r="C67" s="258" t="s">
        <v>357</v>
      </c>
      <c r="D67" s="97"/>
      <c r="E67" s="169">
        <v>0</v>
      </c>
      <c r="F67" s="169">
        <v>0</v>
      </c>
      <c r="G67" s="66">
        <f t="shared" si="3"/>
        <v>0</v>
      </c>
      <c r="H67" s="66"/>
      <c r="I67" s="169">
        <v>0</v>
      </c>
      <c r="J67" s="169">
        <v>0</v>
      </c>
      <c r="K67" s="66">
        <f t="shared" si="4"/>
        <v>0</v>
      </c>
    </row>
    <row r="68" spans="2:11" s="25" customFormat="1" ht="15.75">
      <c r="B68" s="30" t="s">
        <v>153</v>
      </c>
      <c r="C68" s="258" t="s">
        <v>358</v>
      </c>
      <c r="D68" s="103"/>
      <c r="E68" s="169">
        <v>18718299</v>
      </c>
      <c r="F68" s="169">
        <v>0</v>
      </c>
      <c r="G68" s="66">
        <f t="shared" si="3"/>
        <v>18718299</v>
      </c>
      <c r="H68" s="66"/>
      <c r="I68" s="169">
        <v>16372097</v>
      </c>
      <c r="J68" s="169">
        <v>0</v>
      </c>
      <c r="K68" s="66">
        <f t="shared" si="4"/>
        <v>16372097</v>
      </c>
    </row>
    <row r="69" spans="2:11" s="25" customFormat="1" ht="16.5">
      <c r="B69" s="30" t="s">
        <v>154</v>
      </c>
      <c r="C69" s="258" t="s">
        <v>359</v>
      </c>
      <c r="D69" s="164"/>
      <c r="E69" s="169">
        <v>121025</v>
      </c>
      <c r="F69" s="169">
        <v>0</v>
      </c>
      <c r="G69" s="169">
        <f t="shared" si="3"/>
        <v>121025</v>
      </c>
      <c r="H69" s="66"/>
      <c r="I69" s="169">
        <v>112379</v>
      </c>
      <c r="J69" s="169">
        <v>0</v>
      </c>
      <c r="K69" s="169">
        <f t="shared" si="4"/>
        <v>112379</v>
      </c>
    </row>
    <row r="70" spans="2:11" s="25" customFormat="1" ht="15.75">
      <c r="B70" s="30" t="s">
        <v>155</v>
      </c>
      <c r="C70" s="258" t="s">
        <v>360</v>
      </c>
      <c r="D70" s="97"/>
      <c r="E70" s="66">
        <f>SUM(E71:E72)</f>
        <v>3444017</v>
      </c>
      <c r="F70" s="66">
        <f>SUM(F71:F72)</f>
        <v>0</v>
      </c>
      <c r="G70" s="66">
        <f t="shared" si="3"/>
        <v>3444017</v>
      </c>
      <c r="H70" s="66"/>
      <c r="I70" s="66">
        <f>SUM(I71:I72)</f>
        <v>2994848</v>
      </c>
      <c r="J70" s="66">
        <f>SUM(J71:J72)</f>
        <v>0</v>
      </c>
      <c r="K70" s="66">
        <f t="shared" si="4"/>
        <v>2994848</v>
      </c>
    </row>
    <row r="71" spans="2:11" s="25" customFormat="1" ht="15.75">
      <c r="B71" s="30" t="s">
        <v>156</v>
      </c>
      <c r="C71" s="259" t="s">
        <v>361</v>
      </c>
      <c r="D71" s="103"/>
      <c r="E71" s="169">
        <v>0</v>
      </c>
      <c r="F71" s="169">
        <v>0</v>
      </c>
      <c r="G71" s="66">
        <f t="shared" si="3"/>
        <v>0</v>
      </c>
      <c r="H71" s="66"/>
      <c r="I71" s="169">
        <v>0</v>
      </c>
      <c r="J71" s="169">
        <v>0</v>
      </c>
      <c r="K71" s="66">
        <f t="shared" si="4"/>
        <v>0</v>
      </c>
    </row>
    <row r="72" spans="2:11" s="25" customFormat="1" ht="15.75">
      <c r="B72" s="30" t="s">
        <v>157</v>
      </c>
      <c r="C72" s="259" t="s">
        <v>362</v>
      </c>
      <c r="D72" s="103"/>
      <c r="E72" s="169">
        <v>3444017</v>
      </c>
      <c r="F72" s="169">
        <v>0</v>
      </c>
      <c r="G72" s="66">
        <f>E72+F72</f>
        <v>3444017</v>
      </c>
      <c r="H72" s="66"/>
      <c r="I72" s="169">
        <v>2994848</v>
      </c>
      <c r="J72" s="169">
        <v>0</v>
      </c>
      <c r="K72" s="66">
        <f>I72+J72</f>
        <v>2994848</v>
      </c>
    </row>
    <row r="73" spans="1:11" ht="15.75">
      <c r="A73" s="2"/>
      <c r="B73" s="2"/>
      <c r="C73" s="12"/>
      <c r="D73" s="109"/>
      <c r="E73" s="169"/>
      <c r="F73" s="169"/>
      <c r="G73" s="81"/>
      <c r="H73" s="81"/>
      <c r="I73" s="170"/>
      <c r="J73" s="170"/>
      <c r="K73" s="81"/>
    </row>
    <row r="74" spans="2:11" s="29" customFormat="1" ht="16.5">
      <c r="B74" s="100"/>
      <c r="C74" s="262" t="s">
        <v>363</v>
      </c>
      <c r="D74" s="165"/>
      <c r="E74" s="102">
        <f>E51+E50+E37+E33+E28+E27+E26+E25+E22+E18+E14+E9+E12+E13+E43+E47</f>
        <v>136466619</v>
      </c>
      <c r="F74" s="102">
        <f>F51+F50+F37+F33+F28+F27+F26+F25+F22+F18+F14+F9+F12+F13+F43+F47</f>
        <v>120047075</v>
      </c>
      <c r="G74" s="102">
        <f>G51+G50+G37+G33+G28+G27+G26+G25+G22+G18+G14+G9+G12+G13+G43+G47</f>
        <v>256513694</v>
      </c>
      <c r="H74" s="102"/>
      <c r="I74" s="102">
        <f>I51+I50+I37+I33+I28+I27+I26+I25+I22+I18+I14+I9+I12+I13+I43+I47</f>
        <v>113907398</v>
      </c>
      <c r="J74" s="102">
        <f>J51+J50+J37+J33+J28+J27+J26+J25+J22+J18+J14+J9+J12+J13+J43+J47</f>
        <v>120901590</v>
      </c>
      <c r="K74" s="102">
        <f>K51+K50+K37+K33+K28+K27+K26+K25+K22+K18+K14+K9+K12+K13+K43+K47</f>
        <v>234808988</v>
      </c>
    </row>
    <row r="75" spans="1:11" ht="12.75">
      <c r="A75" s="14"/>
      <c r="B75" s="14"/>
      <c r="C75" s="15"/>
      <c r="D75" s="42"/>
      <c r="I75" s="16"/>
      <c r="J75" s="16"/>
      <c r="K75" s="16"/>
    </row>
    <row r="76" spans="1:11" ht="12.75">
      <c r="A76" s="14"/>
      <c r="B76" s="14"/>
      <c r="C76" s="15"/>
      <c r="D76" s="42"/>
      <c r="I76" s="16"/>
      <c r="J76" s="16"/>
      <c r="K76" s="16"/>
    </row>
    <row r="77" spans="1:11" ht="12.75">
      <c r="A77" s="14"/>
      <c r="B77" s="14"/>
      <c r="C77" s="15"/>
      <c r="D77" s="42"/>
      <c r="I77" s="16"/>
      <c r="J77" s="16"/>
      <c r="K77" s="16"/>
    </row>
    <row r="78" spans="1:11" ht="12.75">
      <c r="A78" s="14"/>
      <c r="B78" s="14"/>
      <c r="C78" s="15"/>
      <c r="D78" s="42"/>
      <c r="I78" s="16"/>
      <c r="J78" s="16"/>
      <c r="K78" s="16"/>
    </row>
    <row r="79" spans="1:11" ht="12.75">
      <c r="A79" s="14"/>
      <c r="B79" s="14"/>
      <c r="C79" s="15"/>
      <c r="D79" s="42"/>
      <c r="I79" s="16"/>
      <c r="J79" s="16"/>
      <c r="K79" s="16"/>
    </row>
    <row r="80" spans="1:11" ht="12.75">
      <c r="A80" s="14"/>
      <c r="B80" s="14"/>
      <c r="C80" s="15"/>
      <c r="D80" s="42"/>
      <c r="I80" s="16"/>
      <c r="J80" s="16"/>
      <c r="K80" s="16"/>
    </row>
    <row r="81" spans="1:11" ht="12.75">
      <c r="A81" s="14"/>
      <c r="B81" s="14"/>
      <c r="C81" s="15"/>
      <c r="D81" s="42"/>
      <c r="I81" s="16"/>
      <c r="J81" s="16"/>
      <c r="K81" s="16"/>
    </row>
    <row r="82" spans="1:11" ht="12.75">
      <c r="A82" s="14"/>
      <c r="B82" s="14"/>
      <c r="C82" s="15"/>
      <c r="D82" s="42"/>
      <c r="I82" s="16"/>
      <c r="J82" s="16"/>
      <c r="K82" s="16"/>
    </row>
    <row r="83" spans="1:11" ht="12.75">
      <c r="A83" s="14"/>
      <c r="B83" s="14"/>
      <c r="C83" s="15"/>
      <c r="D83" s="42"/>
      <c r="I83" s="16"/>
      <c r="J83" s="16"/>
      <c r="K83" s="16"/>
    </row>
    <row r="84" spans="1:11" s="21" customFormat="1" ht="15.75">
      <c r="A84" s="289" t="s">
        <v>309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</row>
    <row r="85" spans="1:11" ht="12.75">
      <c r="A85" s="14"/>
      <c r="B85" s="14"/>
      <c r="C85" s="15"/>
      <c r="D85" s="42"/>
      <c r="I85" s="16"/>
      <c r="J85" s="16"/>
      <c r="K85" s="16"/>
    </row>
    <row r="86" spans="1:11" ht="12.75">
      <c r="A86" s="14"/>
      <c r="B86" s="14"/>
      <c r="C86" s="15"/>
      <c r="D86" s="42"/>
      <c r="I86" s="16"/>
      <c r="J86" s="16"/>
      <c r="K86" s="16"/>
    </row>
    <row r="87" spans="1:11" ht="13.5" customHeight="1">
      <c r="A87" s="14"/>
      <c r="B87" s="14"/>
      <c r="C87" s="15"/>
      <c r="D87" s="42"/>
      <c r="I87" s="16"/>
      <c r="J87" s="16"/>
      <c r="K87" s="16"/>
    </row>
    <row r="88" spans="1:11" ht="13.5" customHeight="1">
      <c r="A88" s="14"/>
      <c r="B88" s="14"/>
      <c r="C88" s="15"/>
      <c r="D88" s="42"/>
      <c r="I88" s="16"/>
      <c r="J88" s="16"/>
      <c r="K88" s="16"/>
    </row>
    <row r="89" spans="1:11" ht="13.5" customHeight="1">
      <c r="A89" s="14"/>
      <c r="B89" s="14"/>
      <c r="C89" s="15"/>
      <c r="D89" s="42"/>
      <c r="I89" s="16"/>
      <c r="J89" s="16"/>
      <c r="K89" s="16"/>
    </row>
    <row r="90" spans="1:11" ht="13.5" customHeight="1">
      <c r="A90" s="14"/>
      <c r="B90" s="14"/>
      <c r="C90" s="15"/>
      <c r="D90" s="42"/>
      <c r="I90" s="16"/>
      <c r="J90" s="16"/>
      <c r="K90" s="16"/>
    </row>
    <row r="91" spans="1:11" ht="13.5" customHeight="1">
      <c r="A91" s="14"/>
      <c r="B91" s="14"/>
      <c r="C91" s="15"/>
      <c r="D91" s="42"/>
      <c r="I91" s="16"/>
      <c r="J91" s="16"/>
      <c r="K91" s="16"/>
    </row>
    <row r="92" spans="1:11" ht="13.5" customHeight="1">
      <c r="A92" s="14"/>
      <c r="B92" s="14"/>
      <c r="C92" s="15"/>
      <c r="D92" s="42"/>
      <c r="I92" s="16"/>
      <c r="J92" s="16"/>
      <c r="K92" s="16"/>
    </row>
    <row r="93" spans="1:11" ht="13.5" customHeight="1">
      <c r="A93" s="14"/>
      <c r="B93" s="14"/>
      <c r="C93" s="15"/>
      <c r="D93" s="42"/>
      <c r="I93" s="16"/>
      <c r="J93" s="16"/>
      <c r="K93" s="16"/>
    </row>
    <row r="94" spans="1:11" ht="13.5" customHeight="1">
      <c r="A94" s="14"/>
      <c r="B94" s="14"/>
      <c r="C94" s="15"/>
      <c r="D94" s="42"/>
      <c r="I94" s="16"/>
      <c r="J94" s="16"/>
      <c r="K94" s="16"/>
    </row>
    <row r="95" spans="1:11" ht="13.5" customHeight="1">
      <c r="A95" s="14"/>
      <c r="B95" s="14"/>
      <c r="C95" s="15"/>
      <c r="D95" s="42"/>
      <c r="I95" s="16"/>
      <c r="J95" s="16"/>
      <c r="K95" s="16"/>
    </row>
    <row r="96" spans="1:11" ht="13.5" customHeight="1">
      <c r="A96" s="14"/>
      <c r="B96" s="14"/>
      <c r="C96" s="15"/>
      <c r="D96" s="42"/>
      <c r="I96" s="16"/>
      <c r="J96" s="16"/>
      <c r="K96" s="16"/>
    </row>
    <row r="97" spans="1:11" ht="13.5" customHeight="1">
      <c r="A97" s="14"/>
      <c r="B97" s="14"/>
      <c r="C97" s="15"/>
      <c r="D97" s="42"/>
      <c r="I97" s="16"/>
      <c r="J97" s="16"/>
      <c r="K97" s="16"/>
    </row>
    <row r="98" spans="1:11" ht="13.5" customHeight="1">
      <c r="A98" s="14"/>
      <c r="B98" s="14"/>
      <c r="C98" s="15"/>
      <c r="D98" s="42"/>
      <c r="I98" s="16"/>
      <c r="J98" s="16"/>
      <c r="K98" s="16"/>
    </row>
    <row r="99" spans="1:11" ht="13.5" customHeight="1">
      <c r="A99" s="14"/>
      <c r="B99" s="71"/>
      <c r="C99" s="72"/>
      <c r="D99" s="73"/>
      <c r="E99" s="3"/>
      <c r="F99" s="3"/>
      <c r="G99" s="3"/>
      <c r="H99" s="3"/>
      <c r="I99" s="74"/>
      <c r="J99" s="74"/>
      <c r="K99" s="74"/>
    </row>
    <row r="100" ht="13.5" customHeight="1"/>
  </sheetData>
  <sheetProtection/>
  <mergeCells count="1">
    <mergeCell ref="A84:K84"/>
  </mergeCells>
  <printOptions horizontalCentered="1"/>
  <pageMargins left="0.5905511811023623" right="0.31496062992125984" top="0.9055118110236221" bottom="0.5905511811023623" header="0.3937007874015748" footer="0.5905511811023623"/>
  <pageSetup fitToHeight="1" fitToWidth="1" horizontalDpi="600" verticalDpi="600" orientation="portrait" paperSize="9" scale="42" r:id="rId1"/>
  <headerFooter alignWithMargins="0">
    <oddFooter>&amp;C&amp;"DINPro-Medium,Regular"&amp;14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view="pageBreakPreview" zoomScale="75" zoomScaleSheetLayoutView="75" zoomScalePageLayoutView="0" workbookViewId="0" topLeftCell="B1">
      <pane xSplit="2" ySplit="7" topLeftCell="D8" activePane="bottomRight" state="frozen"/>
      <selection pane="topLeft" activeCell="C5" sqref="C5"/>
      <selection pane="topRight" activeCell="C5" sqref="C5"/>
      <selection pane="bottomLeft" activeCell="C5" sqref="C5"/>
      <selection pane="bottomRight" activeCell="B1" sqref="A1:IV16384"/>
    </sheetView>
  </sheetViews>
  <sheetFormatPr defaultColWidth="9.140625" defaultRowHeight="12.75"/>
  <cols>
    <col min="1" max="1" width="5.57421875" style="9" hidden="1" customWidth="1"/>
    <col min="2" max="2" width="8.421875" style="9" customWidth="1"/>
    <col min="3" max="3" width="92.7109375" style="9" customWidth="1"/>
    <col min="4" max="4" width="16.7109375" style="161" customWidth="1"/>
    <col min="5" max="8" width="22.57421875" style="9" customWidth="1"/>
    <col min="9" max="10" width="15.140625" style="9" bestFit="1" customWidth="1"/>
    <col min="11" max="11" width="13.7109375" style="9" bestFit="1" customWidth="1"/>
    <col min="12" max="16384" width="9.140625" style="9" customWidth="1"/>
  </cols>
  <sheetData>
    <row r="1" spans="1:8" s="1" customFormat="1" ht="17.25" customHeight="1">
      <c r="A1" s="2"/>
      <c r="B1" s="2"/>
      <c r="C1" s="2"/>
      <c r="D1" s="41"/>
      <c r="E1" s="2"/>
      <c r="F1" s="2"/>
      <c r="G1" s="2"/>
      <c r="H1" s="2"/>
    </row>
    <row r="2" spans="1:8" s="152" customFormat="1" ht="17.25" customHeight="1">
      <c r="A2" s="39"/>
      <c r="B2" s="239" t="s">
        <v>0</v>
      </c>
      <c r="C2" s="263"/>
      <c r="D2" s="107"/>
      <c r="E2" s="106"/>
      <c r="F2" s="106"/>
      <c r="G2" s="106"/>
      <c r="H2" s="106"/>
    </row>
    <row r="3" spans="1:8" s="152" customFormat="1" ht="17.25" customHeight="1">
      <c r="A3" s="39"/>
      <c r="B3" s="242" t="s">
        <v>623</v>
      </c>
      <c r="C3" s="265"/>
      <c r="D3" s="108"/>
      <c r="E3" s="39"/>
      <c r="F3" s="39"/>
      <c r="G3" s="39"/>
      <c r="H3" s="39"/>
    </row>
    <row r="4" spans="1:8" s="152" customFormat="1" ht="17.25" customHeight="1">
      <c r="A4" s="39"/>
      <c r="B4" s="245" t="s">
        <v>245</v>
      </c>
      <c r="C4" s="245"/>
      <c r="D4" s="108"/>
      <c r="E4" s="39"/>
      <c r="F4" s="39"/>
      <c r="G4" s="39"/>
      <c r="H4" s="39"/>
    </row>
    <row r="5" spans="1:8" s="155" customFormat="1" ht="18" customHeight="1">
      <c r="A5" s="143"/>
      <c r="B5" s="143"/>
      <c r="C5" s="143"/>
      <c r="D5" s="153"/>
      <c r="E5" s="154"/>
      <c r="F5" s="154"/>
      <c r="G5" s="154"/>
      <c r="H5" s="154"/>
    </row>
    <row r="6" spans="1:8" s="156" customFormat="1" ht="16.5">
      <c r="A6" s="28"/>
      <c r="B6" s="141"/>
      <c r="C6" s="256" t="s">
        <v>365</v>
      </c>
      <c r="D6" s="244" t="s">
        <v>249</v>
      </c>
      <c r="E6" s="253" t="s">
        <v>247</v>
      </c>
      <c r="F6" s="253" t="s">
        <v>248</v>
      </c>
      <c r="G6" s="253" t="s">
        <v>247</v>
      </c>
      <c r="H6" s="253" t="s">
        <v>248</v>
      </c>
    </row>
    <row r="7" spans="1:9" s="156" customFormat="1" ht="16.5">
      <c r="A7" s="28"/>
      <c r="B7" s="89"/>
      <c r="C7" s="89"/>
      <c r="D7" s="254" t="s">
        <v>250</v>
      </c>
      <c r="E7" s="268" t="s">
        <v>624</v>
      </c>
      <c r="F7" s="268" t="s">
        <v>625</v>
      </c>
      <c r="G7" s="268" t="s">
        <v>631</v>
      </c>
      <c r="H7" s="268" t="s">
        <v>632</v>
      </c>
      <c r="I7" s="280"/>
    </row>
    <row r="8" spans="1:12" s="157" customFormat="1" ht="16.5">
      <c r="A8" s="92"/>
      <c r="B8" s="92" t="s">
        <v>1</v>
      </c>
      <c r="C8" s="256" t="s">
        <v>366</v>
      </c>
      <c r="D8" s="98" t="s">
        <v>39</v>
      </c>
      <c r="E8" s="168">
        <f>SUM(E9:E13,E18:E19)</f>
        <v>13364938</v>
      </c>
      <c r="F8" s="168">
        <f>SUM(F9:F13,F18:F19)</f>
        <v>10981360.89195</v>
      </c>
      <c r="G8" s="168">
        <f>SUM(G9:G13,G18:G19)</f>
        <v>4607760</v>
      </c>
      <c r="H8" s="168">
        <f>SUM(H9:H13,H18:H19)</f>
        <v>3830371.89195</v>
      </c>
      <c r="I8" s="280"/>
      <c r="J8" s="280"/>
      <c r="K8" s="280"/>
      <c r="L8" s="280"/>
    </row>
    <row r="9" spans="1:12" s="37" customFormat="1" ht="16.5">
      <c r="A9" s="25"/>
      <c r="B9" s="30" t="s">
        <v>2</v>
      </c>
      <c r="C9" s="258" t="s">
        <v>367</v>
      </c>
      <c r="D9" s="98" t="s">
        <v>184</v>
      </c>
      <c r="E9" s="169">
        <v>10658004</v>
      </c>
      <c r="F9" s="169">
        <v>8741217</v>
      </c>
      <c r="G9" s="169">
        <v>3723660</v>
      </c>
      <c r="H9" s="169">
        <v>3068755</v>
      </c>
      <c r="I9" s="280"/>
      <c r="J9" s="280"/>
      <c r="K9" s="280"/>
      <c r="L9" s="280"/>
    </row>
    <row r="10" spans="1:12" s="37" customFormat="1" ht="16.5">
      <c r="A10" s="25"/>
      <c r="B10" s="30" t="s">
        <v>3</v>
      </c>
      <c r="C10" s="258" t="s">
        <v>368</v>
      </c>
      <c r="D10" s="98"/>
      <c r="E10" s="169">
        <v>150613</v>
      </c>
      <c r="F10" s="169">
        <v>30368.934989999998</v>
      </c>
      <c r="G10" s="169">
        <v>55053</v>
      </c>
      <c r="H10" s="169">
        <v>20575.934989999998</v>
      </c>
      <c r="I10" s="280"/>
      <c r="J10" s="280"/>
      <c r="K10" s="280"/>
      <c r="L10" s="280"/>
    </row>
    <row r="11" spans="1:12" s="37" customFormat="1" ht="16.5">
      <c r="A11" s="25"/>
      <c r="B11" s="30" t="s">
        <v>4</v>
      </c>
      <c r="C11" s="258" t="s">
        <v>369</v>
      </c>
      <c r="D11" s="98" t="s">
        <v>185</v>
      </c>
      <c r="E11" s="169">
        <v>57992</v>
      </c>
      <c r="F11" s="169">
        <v>42219.95696000001</v>
      </c>
      <c r="G11" s="169">
        <v>34684</v>
      </c>
      <c r="H11" s="169">
        <v>16426.95696000001</v>
      </c>
      <c r="I11" s="280"/>
      <c r="J11" s="280"/>
      <c r="K11" s="280"/>
      <c r="L11" s="280"/>
    </row>
    <row r="12" spans="1:12" s="37" customFormat="1" ht="16.5">
      <c r="A12" s="25"/>
      <c r="B12" s="30" t="s">
        <v>36</v>
      </c>
      <c r="C12" s="260" t="s">
        <v>370</v>
      </c>
      <c r="D12" s="98"/>
      <c r="E12" s="169">
        <v>18961</v>
      </c>
      <c r="F12" s="169">
        <v>93682</v>
      </c>
      <c r="G12" s="169">
        <v>16594</v>
      </c>
      <c r="H12" s="169">
        <v>7259</v>
      </c>
      <c r="I12" s="280"/>
      <c r="J12" s="280"/>
      <c r="K12" s="280"/>
      <c r="L12" s="280"/>
    </row>
    <row r="13" spans="1:12" s="37" customFormat="1" ht="16.5">
      <c r="A13" s="25"/>
      <c r="B13" s="30" t="s">
        <v>37</v>
      </c>
      <c r="C13" s="258" t="s">
        <v>371</v>
      </c>
      <c r="D13" s="98" t="s">
        <v>232</v>
      </c>
      <c r="E13" s="169">
        <f>SUM(E14:E17)</f>
        <v>2454961</v>
      </c>
      <c r="F13" s="169">
        <f>SUM(F14:F17)</f>
        <v>2050597</v>
      </c>
      <c r="G13" s="169">
        <f>SUM(G14:G17)</f>
        <v>769447</v>
      </c>
      <c r="H13" s="169">
        <f>SUM(H14:H17)</f>
        <v>709131</v>
      </c>
      <c r="I13" s="280"/>
      <c r="J13" s="280"/>
      <c r="K13" s="280"/>
      <c r="L13" s="280"/>
    </row>
    <row r="14" spans="1:12" s="37" customFormat="1" ht="16.5">
      <c r="A14" s="25"/>
      <c r="B14" s="30" t="s">
        <v>44</v>
      </c>
      <c r="C14" s="258" t="s">
        <v>255</v>
      </c>
      <c r="D14" s="98"/>
      <c r="E14" s="169">
        <v>25</v>
      </c>
      <c r="F14" s="169">
        <v>231</v>
      </c>
      <c r="G14" s="169">
        <v>0</v>
      </c>
      <c r="H14" s="169">
        <v>54</v>
      </c>
      <c r="I14" s="280"/>
      <c r="J14" s="280"/>
      <c r="K14" s="280"/>
      <c r="L14" s="280"/>
    </row>
    <row r="15" spans="1:12" s="37" customFormat="1" ht="16.5">
      <c r="A15" s="25"/>
      <c r="B15" s="30" t="s">
        <v>45</v>
      </c>
      <c r="C15" s="258" t="s">
        <v>372</v>
      </c>
      <c r="D15" s="98"/>
      <c r="E15" s="169">
        <v>0</v>
      </c>
      <c r="F15" s="169">
        <v>0</v>
      </c>
      <c r="G15" s="169">
        <v>0</v>
      </c>
      <c r="H15" s="169">
        <v>0</v>
      </c>
      <c r="I15" s="280"/>
      <c r="J15" s="280"/>
      <c r="K15" s="280"/>
      <c r="L15" s="280"/>
    </row>
    <row r="16" spans="1:12" s="37" customFormat="1" ht="16.5">
      <c r="A16" s="25"/>
      <c r="B16" s="30" t="s">
        <v>46</v>
      </c>
      <c r="C16" s="258" t="s">
        <v>373</v>
      </c>
      <c r="D16" s="98"/>
      <c r="E16" s="169">
        <v>1981642</v>
      </c>
      <c r="F16" s="169">
        <v>1625076</v>
      </c>
      <c r="G16" s="169">
        <v>608233</v>
      </c>
      <c r="H16" s="169">
        <v>566698</v>
      </c>
      <c r="I16" s="280"/>
      <c r="J16" s="280"/>
      <c r="K16" s="280"/>
      <c r="L16" s="280"/>
    </row>
    <row r="17" spans="1:12" s="37" customFormat="1" ht="16.5">
      <c r="A17" s="25"/>
      <c r="B17" s="30" t="s">
        <v>158</v>
      </c>
      <c r="C17" s="258" t="s">
        <v>374</v>
      </c>
      <c r="D17" s="98"/>
      <c r="E17" s="169">
        <v>473294</v>
      </c>
      <c r="F17" s="169">
        <v>425290</v>
      </c>
      <c r="G17" s="169">
        <v>161214</v>
      </c>
      <c r="H17" s="169">
        <v>142379</v>
      </c>
      <c r="I17" s="280"/>
      <c r="J17" s="280"/>
      <c r="K17" s="280"/>
      <c r="L17" s="280"/>
    </row>
    <row r="18" spans="1:12" s="37" customFormat="1" ht="16.5">
      <c r="A18" s="25"/>
      <c r="B18" s="30" t="s">
        <v>38</v>
      </c>
      <c r="C18" s="258" t="s">
        <v>375</v>
      </c>
      <c r="D18" s="98"/>
      <c r="E18" s="169">
        <v>0</v>
      </c>
      <c r="F18" s="169">
        <v>0</v>
      </c>
      <c r="G18" s="169">
        <v>0</v>
      </c>
      <c r="H18" s="169">
        <v>0</v>
      </c>
      <c r="I18" s="280"/>
      <c r="J18" s="280"/>
      <c r="K18" s="280"/>
      <c r="L18" s="280"/>
    </row>
    <row r="19" spans="1:12" s="37" customFormat="1" ht="16.5">
      <c r="A19" s="25"/>
      <c r="B19" s="30" t="s">
        <v>84</v>
      </c>
      <c r="C19" s="260" t="s">
        <v>376</v>
      </c>
      <c r="D19" s="98"/>
      <c r="E19" s="169">
        <v>24407</v>
      </c>
      <c r="F19" s="169">
        <v>23276</v>
      </c>
      <c r="G19" s="169">
        <v>8322</v>
      </c>
      <c r="H19" s="169">
        <v>8224</v>
      </c>
      <c r="I19" s="280"/>
      <c r="J19" s="280"/>
      <c r="K19" s="280"/>
      <c r="L19" s="280"/>
    </row>
    <row r="20" spans="1:12" s="36" customFormat="1" ht="16.5">
      <c r="A20" s="92"/>
      <c r="B20" s="94" t="s">
        <v>5</v>
      </c>
      <c r="C20" s="261" t="s">
        <v>377</v>
      </c>
      <c r="D20" s="98" t="s">
        <v>47</v>
      </c>
      <c r="E20" s="168">
        <f>SUM(E21:E25)</f>
        <v>7473456</v>
      </c>
      <c r="F20" s="168">
        <f>SUM(F21:F25)</f>
        <v>5754820</v>
      </c>
      <c r="G20" s="168">
        <f>SUM(G21:G25)</f>
        <v>2528086</v>
      </c>
      <c r="H20" s="168">
        <f>SUM(H21:H25)</f>
        <v>2071624</v>
      </c>
      <c r="I20" s="280"/>
      <c r="J20" s="280"/>
      <c r="K20" s="280"/>
      <c r="L20" s="280"/>
    </row>
    <row r="21" spans="1:12" s="37" customFormat="1" ht="16.5">
      <c r="A21" s="25"/>
      <c r="B21" s="30" t="s">
        <v>6</v>
      </c>
      <c r="C21" s="258" t="s">
        <v>378</v>
      </c>
      <c r="D21" s="98" t="s">
        <v>241</v>
      </c>
      <c r="E21" s="169">
        <v>5824812</v>
      </c>
      <c r="F21" s="169">
        <v>4328150</v>
      </c>
      <c r="G21" s="169">
        <v>2019518</v>
      </c>
      <c r="H21" s="169">
        <v>1560726</v>
      </c>
      <c r="I21" s="280"/>
      <c r="J21" s="280"/>
      <c r="K21" s="280"/>
      <c r="L21" s="280"/>
    </row>
    <row r="22" spans="1:12" s="37" customFormat="1" ht="16.5">
      <c r="A22" s="25"/>
      <c r="B22" s="30" t="s">
        <v>10</v>
      </c>
      <c r="C22" s="260" t="s">
        <v>379</v>
      </c>
      <c r="D22" s="98" t="s">
        <v>186</v>
      </c>
      <c r="E22" s="169">
        <v>355560</v>
      </c>
      <c r="F22" s="169">
        <v>293913</v>
      </c>
      <c r="G22" s="169">
        <v>138466</v>
      </c>
      <c r="H22" s="169">
        <v>102928</v>
      </c>
      <c r="I22" s="280"/>
      <c r="J22" s="280"/>
      <c r="K22" s="280"/>
      <c r="L22" s="280"/>
    </row>
    <row r="23" spans="1:12" s="37" customFormat="1" ht="16.5">
      <c r="A23" s="25"/>
      <c r="B23" s="30" t="s">
        <v>11</v>
      </c>
      <c r="C23" s="260" t="s">
        <v>380</v>
      </c>
      <c r="D23" s="98"/>
      <c r="E23" s="169">
        <v>752710</v>
      </c>
      <c r="F23" s="169">
        <v>591984</v>
      </c>
      <c r="G23" s="169">
        <v>203013</v>
      </c>
      <c r="H23" s="169">
        <v>227412</v>
      </c>
      <c r="I23" s="280"/>
      <c r="J23" s="280"/>
      <c r="K23" s="280"/>
      <c r="L23" s="280"/>
    </row>
    <row r="24" spans="1:12" s="37" customFormat="1" ht="16.5">
      <c r="A24" s="25"/>
      <c r="B24" s="30" t="s">
        <v>48</v>
      </c>
      <c r="C24" s="258" t="s">
        <v>381</v>
      </c>
      <c r="D24" s="98" t="s">
        <v>55</v>
      </c>
      <c r="E24" s="169">
        <v>504697</v>
      </c>
      <c r="F24" s="169">
        <v>513472</v>
      </c>
      <c r="G24" s="169">
        <v>157132</v>
      </c>
      <c r="H24" s="169">
        <v>174352</v>
      </c>
      <c r="I24" s="280"/>
      <c r="J24" s="280"/>
      <c r="K24" s="280"/>
      <c r="L24" s="280"/>
    </row>
    <row r="25" spans="1:12" s="37" customFormat="1" ht="16.5">
      <c r="A25" s="25"/>
      <c r="B25" s="30" t="s">
        <v>49</v>
      </c>
      <c r="C25" s="260" t="s">
        <v>382</v>
      </c>
      <c r="D25" s="98"/>
      <c r="E25" s="169">
        <v>35677</v>
      </c>
      <c r="F25" s="169">
        <v>27301</v>
      </c>
      <c r="G25" s="169">
        <v>9957</v>
      </c>
      <c r="H25" s="169">
        <v>6206</v>
      </c>
      <c r="I25" s="280"/>
      <c r="J25" s="280"/>
      <c r="K25" s="280"/>
      <c r="L25" s="280"/>
    </row>
    <row r="26" spans="1:12" s="36" customFormat="1" ht="16.5">
      <c r="A26" s="92"/>
      <c r="B26" s="92" t="s">
        <v>12</v>
      </c>
      <c r="C26" s="257" t="s">
        <v>383</v>
      </c>
      <c r="D26" s="98"/>
      <c r="E26" s="168">
        <f>E8-E20</f>
        <v>5891482</v>
      </c>
      <c r="F26" s="168">
        <f>F8-F20</f>
        <v>5226540.89195</v>
      </c>
      <c r="G26" s="168">
        <f>G8-G20</f>
        <v>2079674</v>
      </c>
      <c r="H26" s="168">
        <f>H8-H20</f>
        <v>1758747.89195</v>
      </c>
      <c r="I26" s="280"/>
      <c r="J26" s="280"/>
      <c r="K26" s="280"/>
      <c r="L26" s="280"/>
    </row>
    <row r="27" spans="1:12" s="36" customFormat="1" ht="16.5">
      <c r="A27" s="92"/>
      <c r="B27" s="92" t="s">
        <v>13</v>
      </c>
      <c r="C27" s="257" t="s">
        <v>384</v>
      </c>
      <c r="D27" s="98"/>
      <c r="E27" s="168">
        <f>E28-E31</f>
        <v>1788582</v>
      </c>
      <c r="F27" s="168">
        <f>F28-F31</f>
        <v>1750037</v>
      </c>
      <c r="G27" s="168">
        <f>G28-G31</f>
        <v>575843</v>
      </c>
      <c r="H27" s="168">
        <f>H28-H31</f>
        <v>607212</v>
      </c>
      <c r="I27" s="280"/>
      <c r="J27" s="280"/>
      <c r="K27" s="280"/>
      <c r="L27" s="280"/>
    </row>
    <row r="28" spans="1:12" s="37" customFormat="1" ht="16.5">
      <c r="A28" s="25"/>
      <c r="B28" s="30" t="s">
        <v>14</v>
      </c>
      <c r="C28" s="258" t="s">
        <v>385</v>
      </c>
      <c r="D28" s="98"/>
      <c r="E28" s="169">
        <f>SUM(E29:E30)</f>
        <v>2171270</v>
      </c>
      <c r="F28" s="169">
        <f>SUM(F29:F30)</f>
        <v>2095684</v>
      </c>
      <c r="G28" s="169">
        <f>SUM(G29:G30)</f>
        <v>711214</v>
      </c>
      <c r="H28" s="169">
        <f>SUM(H29:H30)</f>
        <v>733297</v>
      </c>
      <c r="I28" s="280"/>
      <c r="J28" s="280"/>
      <c r="K28" s="280"/>
      <c r="L28" s="280"/>
    </row>
    <row r="29" spans="1:12" s="43" customFormat="1" ht="16.5">
      <c r="A29" s="25"/>
      <c r="B29" s="30" t="s">
        <v>50</v>
      </c>
      <c r="C29" s="258" t="s">
        <v>386</v>
      </c>
      <c r="D29" s="98"/>
      <c r="E29" s="169">
        <v>151214</v>
      </c>
      <c r="F29" s="169">
        <v>129227</v>
      </c>
      <c r="G29" s="169">
        <v>52967</v>
      </c>
      <c r="H29" s="169">
        <v>43928</v>
      </c>
      <c r="I29" s="280"/>
      <c r="J29" s="280"/>
      <c r="K29" s="280"/>
      <c r="L29" s="280"/>
    </row>
    <row r="30" spans="1:12" s="37" customFormat="1" ht="16.5">
      <c r="A30" s="25"/>
      <c r="B30" s="30" t="s">
        <v>51</v>
      </c>
      <c r="C30" s="258" t="s">
        <v>270</v>
      </c>
      <c r="D30" s="98"/>
      <c r="E30" s="169">
        <v>2020056</v>
      </c>
      <c r="F30" s="169">
        <v>1966457</v>
      </c>
      <c r="G30" s="169">
        <v>658247</v>
      </c>
      <c r="H30" s="169">
        <v>689369</v>
      </c>
      <c r="I30" s="280"/>
      <c r="J30" s="280"/>
      <c r="K30" s="280"/>
      <c r="L30" s="280"/>
    </row>
    <row r="31" spans="1:12" s="37" customFormat="1" ht="16.5">
      <c r="A31" s="25"/>
      <c r="B31" s="30" t="s">
        <v>15</v>
      </c>
      <c r="C31" s="258" t="s">
        <v>387</v>
      </c>
      <c r="D31" s="98"/>
      <c r="E31" s="169">
        <f>SUM(E32:E33)</f>
        <v>382688</v>
      </c>
      <c r="F31" s="169">
        <f>SUM(F32:F33)</f>
        <v>345647</v>
      </c>
      <c r="G31" s="169">
        <f>SUM(G32:G33)</f>
        <v>135371</v>
      </c>
      <c r="H31" s="169">
        <f>SUM(H32:H33)</f>
        <v>126085</v>
      </c>
      <c r="I31" s="280"/>
      <c r="J31" s="280"/>
      <c r="K31" s="280"/>
      <c r="L31" s="280"/>
    </row>
    <row r="32" spans="1:12" s="37" customFormat="1" ht="16.5">
      <c r="A32" s="25"/>
      <c r="B32" s="30" t="s">
        <v>52</v>
      </c>
      <c r="C32" s="259" t="s">
        <v>386</v>
      </c>
      <c r="D32" s="98"/>
      <c r="E32" s="169">
        <v>238</v>
      </c>
      <c r="F32" s="169">
        <v>238</v>
      </c>
      <c r="G32" s="169">
        <v>58</v>
      </c>
      <c r="H32" s="169">
        <v>83</v>
      </c>
      <c r="I32" s="280"/>
      <c r="J32" s="280"/>
      <c r="K32" s="280"/>
      <c r="L32" s="280"/>
    </row>
    <row r="33" spans="1:12" s="37" customFormat="1" ht="16.5">
      <c r="A33" s="25"/>
      <c r="B33" s="30" t="s">
        <v>53</v>
      </c>
      <c r="C33" s="258" t="s">
        <v>270</v>
      </c>
      <c r="D33" s="98"/>
      <c r="E33" s="169">
        <v>382450</v>
      </c>
      <c r="F33" s="169">
        <v>345409</v>
      </c>
      <c r="G33" s="169">
        <v>135313</v>
      </c>
      <c r="H33" s="169">
        <v>126002</v>
      </c>
      <c r="I33" s="280"/>
      <c r="J33" s="280"/>
      <c r="K33" s="280"/>
      <c r="L33" s="280"/>
    </row>
    <row r="34" spans="1:12" s="36" customFormat="1" ht="16.5">
      <c r="A34" s="92"/>
      <c r="B34" s="92" t="s">
        <v>16</v>
      </c>
      <c r="C34" s="257" t="s">
        <v>388</v>
      </c>
      <c r="D34" s="98"/>
      <c r="E34" s="168">
        <v>21419</v>
      </c>
      <c r="F34" s="168">
        <v>13336</v>
      </c>
      <c r="G34" s="168">
        <v>0</v>
      </c>
      <c r="H34" s="168">
        <v>0</v>
      </c>
      <c r="I34" s="280"/>
      <c r="J34" s="280"/>
      <c r="K34" s="280"/>
      <c r="L34" s="280"/>
    </row>
    <row r="35" spans="1:12" s="36" customFormat="1" ht="16.5">
      <c r="A35" s="92"/>
      <c r="B35" s="92" t="s">
        <v>19</v>
      </c>
      <c r="C35" s="257" t="s">
        <v>606</v>
      </c>
      <c r="D35" s="98" t="s">
        <v>240</v>
      </c>
      <c r="E35" s="168">
        <f>+SUM(E36:E38)</f>
        <v>560773</v>
      </c>
      <c r="F35" s="168">
        <f>+SUM(F36:F38)</f>
        <v>74854</v>
      </c>
      <c r="G35" s="168">
        <f>+SUM(G36:G38)</f>
        <v>275724</v>
      </c>
      <c r="H35" s="168">
        <f>+SUM(H36:H38)</f>
        <v>1571</v>
      </c>
      <c r="I35" s="280"/>
      <c r="J35" s="280"/>
      <c r="K35" s="280"/>
      <c r="L35" s="280"/>
    </row>
    <row r="36" spans="1:12" s="37" customFormat="1" ht="16.5">
      <c r="A36" s="25"/>
      <c r="B36" s="30" t="s">
        <v>20</v>
      </c>
      <c r="C36" s="258" t="s">
        <v>389</v>
      </c>
      <c r="D36" s="98"/>
      <c r="E36" s="169">
        <v>213931</v>
      </c>
      <c r="F36" s="169">
        <v>197197</v>
      </c>
      <c r="G36" s="169">
        <v>56361</v>
      </c>
      <c r="H36" s="169">
        <v>-8589</v>
      </c>
      <c r="I36" s="280"/>
      <c r="J36" s="280"/>
      <c r="K36" s="280"/>
      <c r="L36" s="280"/>
    </row>
    <row r="37" spans="1:12" s="37" customFormat="1" ht="16.5">
      <c r="A37" s="25"/>
      <c r="B37" s="30" t="s">
        <v>21</v>
      </c>
      <c r="C37" s="258" t="s">
        <v>390</v>
      </c>
      <c r="D37" s="98"/>
      <c r="E37" s="169">
        <v>471297</v>
      </c>
      <c r="F37" s="169">
        <v>69408</v>
      </c>
      <c r="G37" s="169">
        <v>509520</v>
      </c>
      <c r="H37" s="169">
        <v>305477</v>
      </c>
      <c r="I37" s="280"/>
      <c r="J37" s="280"/>
      <c r="K37" s="280"/>
      <c r="L37" s="280"/>
    </row>
    <row r="38" spans="1:12" s="37" customFormat="1" ht="16.5">
      <c r="A38" s="25"/>
      <c r="B38" s="30" t="s">
        <v>66</v>
      </c>
      <c r="C38" s="258" t="s">
        <v>391</v>
      </c>
      <c r="D38" s="98"/>
      <c r="E38" s="169">
        <v>-124455</v>
      </c>
      <c r="F38" s="169">
        <v>-191751</v>
      </c>
      <c r="G38" s="169">
        <v>-290157</v>
      </c>
      <c r="H38" s="169">
        <v>-295317</v>
      </c>
      <c r="I38" s="280"/>
      <c r="J38" s="280"/>
      <c r="K38" s="280"/>
      <c r="L38" s="280"/>
    </row>
    <row r="39" spans="1:12" s="36" customFormat="1" ht="16.5">
      <c r="A39" s="92"/>
      <c r="B39" s="92" t="s">
        <v>22</v>
      </c>
      <c r="C39" s="257" t="s">
        <v>392</v>
      </c>
      <c r="D39" s="98" t="s">
        <v>54</v>
      </c>
      <c r="E39" s="168">
        <v>774010</v>
      </c>
      <c r="F39" s="168">
        <v>516971</v>
      </c>
      <c r="G39" s="168">
        <v>121564</v>
      </c>
      <c r="H39" s="168">
        <v>93481</v>
      </c>
      <c r="I39" s="280"/>
      <c r="J39" s="280"/>
      <c r="K39" s="280"/>
      <c r="L39" s="280"/>
    </row>
    <row r="40" spans="1:12" s="36" customFormat="1" ht="16.5">
      <c r="A40" s="92"/>
      <c r="B40" s="92" t="s">
        <v>23</v>
      </c>
      <c r="C40" s="257" t="s">
        <v>393</v>
      </c>
      <c r="D40" s="98"/>
      <c r="E40" s="168">
        <f>E26+E27+E34+E35+E39</f>
        <v>9036266</v>
      </c>
      <c r="F40" s="168">
        <f>F26+F27+F34+F35+F39</f>
        <v>7581738.89195</v>
      </c>
      <c r="G40" s="168">
        <f>G26+G27+G34+G35+G39</f>
        <v>3052805</v>
      </c>
      <c r="H40" s="168">
        <f>H26+H27+H34+H35+H39</f>
        <v>2461011.89195</v>
      </c>
      <c r="I40" s="280"/>
      <c r="J40" s="280"/>
      <c r="K40" s="280"/>
      <c r="L40" s="280"/>
    </row>
    <row r="41" spans="1:12" s="36" customFormat="1" ht="16.5">
      <c r="A41" s="92"/>
      <c r="B41" s="92" t="s">
        <v>24</v>
      </c>
      <c r="C41" s="257" t="s">
        <v>394</v>
      </c>
      <c r="D41" s="98" t="s">
        <v>187</v>
      </c>
      <c r="E41" s="168">
        <v>1566451</v>
      </c>
      <c r="F41" s="168">
        <v>1774384</v>
      </c>
      <c r="G41" s="168">
        <v>537954</v>
      </c>
      <c r="H41" s="168">
        <v>589656</v>
      </c>
      <c r="I41" s="280"/>
      <c r="J41" s="280"/>
      <c r="K41" s="280"/>
      <c r="L41" s="280"/>
    </row>
    <row r="42" spans="1:12" s="36" customFormat="1" ht="16.5">
      <c r="A42" s="92"/>
      <c r="B42" s="92" t="s">
        <v>25</v>
      </c>
      <c r="C42" s="257" t="s">
        <v>395</v>
      </c>
      <c r="D42" s="98" t="s">
        <v>127</v>
      </c>
      <c r="E42" s="168">
        <v>3138922</v>
      </c>
      <c r="F42" s="168">
        <v>3144654</v>
      </c>
      <c r="G42" s="168">
        <v>1101515</v>
      </c>
      <c r="H42" s="168">
        <v>1021991</v>
      </c>
      <c r="I42" s="280"/>
      <c r="J42" s="280"/>
      <c r="K42" s="280"/>
      <c r="L42" s="280"/>
    </row>
    <row r="43" spans="1:12" s="36" customFormat="1" ht="16.5">
      <c r="A43" s="92"/>
      <c r="B43" s="92" t="s">
        <v>26</v>
      </c>
      <c r="C43" s="257" t="s">
        <v>396</v>
      </c>
      <c r="D43" s="98"/>
      <c r="E43" s="168">
        <f>E40-E41-E42</f>
        <v>4330893</v>
      </c>
      <c r="F43" s="168">
        <f>F40-F41-F42</f>
        <v>2662700.89195</v>
      </c>
      <c r="G43" s="168">
        <f>G40-G41-G42</f>
        <v>1413336</v>
      </c>
      <c r="H43" s="168">
        <f>H40-H41-H42</f>
        <v>849364.8919500001</v>
      </c>
      <c r="I43" s="280"/>
      <c r="J43" s="280"/>
      <c r="K43" s="280"/>
      <c r="L43" s="280"/>
    </row>
    <row r="44" spans="1:12" s="36" customFormat="1" ht="16.5">
      <c r="A44" s="92"/>
      <c r="B44" s="92" t="s">
        <v>27</v>
      </c>
      <c r="C44" s="257" t="s">
        <v>609</v>
      </c>
      <c r="D44" s="98"/>
      <c r="E44" s="168"/>
      <c r="F44" s="168"/>
      <c r="G44" s="168"/>
      <c r="H44" s="168"/>
      <c r="I44" s="280"/>
      <c r="J44" s="280"/>
      <c r="K44" s="280"/>
      <c r="L44" s="280"/>
    </row>
    <row r="45" spans="1:12" s="36" customFormat="1" ht="16.5">
      <c r="A45" s="92"/>
      <c r="B45" s="92"/>
      <c r="C45" s="257" t="s">
        <v>610</v>
      </c>
      <c r="D45" s="98"/>
      <c r="E45" s="168">
        <v>0</v>
      </c>
      <c r="F45" s="168">
        <v>0</v>
      </c>
      <c r="G45" s="168">
        <v>0</v>
      </c>
      <c r="H45" s="168">
        <v>0</v>
      </c>
      <c r="I45" s="280"/>
      <c r="J45" s="280"/>
      <c r="K45" s="280"/>
      <c r="L45" s="280"/>
    </row>
    <row r="46" spans="1:12" s="36" customFormat="1" ht="16.5">
      <c r="A46" s="92"/>
      <c r="B46" s="92" t="s">
        <v>28</v>
      </c>
      <c r="C46" s="257" t="s">
        <v>611</v>
      </c>
      <c r="D46" s="98"/>
      <c r="E46" s="168">
        <v>0</v>
      </c>
      <c r="F46" s="168">
        <v>0</v>
      </c>
      <c r="G46" s="168">
        <v>0</v>
      </c>
      <c r="H46" s="168">
        <v>0</v>
      </c>
      <c r="I46" s="280"/>
      <c r="J46" s="280"/>
      <c r="K46" s="280"/>
      <c r="L46" s="280"/>
    </row>
    <row r="47" spans="1:12" s="157" customFormat="1" ht="16.5">
      <c r="A47" s="92"/>
      <c r="B47" s="92" t="s">
        <v>29</v>
      </c>
      <c r="C47" s="257" t="s">
        <v>397</v>
      </c>
      <c r="D47" s="98"/>
      <c r="E47" s="168">
        <v>0</v>
      </c>
      <c r="F47" s="168">
        <v>0</v>
      </c>
      <c r="G47" s="168">
        <v>0</v>
      </c>
      <c r="H47" s="168">
        <v>0</v>
      </c>
      <c r="I47" s="280"/>
      <c r="J47" s="280"/>
      <c r="K47" s="280"/>
      <c r="L47" s="280"/>
    </row>
    <row r="48" spans="1:12" s="157" customFormat="1" ht="16.5">
      <c r="A48" s="92"/>
      <c r="B48" s="92" t="s">
        <v>30</v>
      </c>
      <c r="C48" s="269" t="s">
        <v>398</v>
      </c>
      <c r="D48" s="98"/>
      <c r="E48" s="168">
        <f>+SUM(E43:E47)</f>
        <v>4330893</v>
      </c>
      <c r="F48" s="168">
        <f>+SUM(F43:F47)</f>
        <v>2662700.89195</v>
      </c>
      <c r="G48" s="168">
        <f>+SUM(G43:G47)</f>
        <v>1413336</v>
      </c>
      <c r="H48" s="168">
        <f>+SUM(H43:H47)</f>
        <v>849364.8919500001</v>
      </c>
      <c r="I48" s="280"/>
      <c r="J48" s="280"/>
      <c r="K48" s="280"/>
      <c r="L48" s="280"/>
    </row>
    <row r="49" spans="1:12" s="36" customFormat="1" ht="16.5">
      <c r="A49" s="92"/>
      <c r="B49" s="92" t="s">
        <v>31</v>
      </c>
      <c r="C49" s="94" t="s">
        <v>399</v>
      </c>
      <c r="D49" s="98" t="s">
        <v>128</v>
      </c>
      <c r="E49" s="168">
        <f>SUM(E50:E51)</f>
        <v>886876</v>
      </c>
      <c r="F49" s="168">
        <f>SUM(F50:F51)</f>
        <v>577171</v>
      </c>
      <c r="G49" s="168">
        <f>SUM(G50:G51)</f>
        <v>308712</v>
      </c>
      <c r="H49" s="168">
        <f>SUM(H50:H51)</f>
        <v>177719</v>
      </c>
      <c r="I49" s="280"/>
      <c r="J49" s="280"/>
      <c r="K49" s="280"/>
      <c r="L49" s="280"/>
    </row>
    <row r="50" spans="1:12" s="37" customFormat="1" ht="16.5">
      <c r="A50" s="27"/>
      <c r="B50" s="25" t="s">
        <v>80</v>
      </c>
      <c r="C50" s="259" t="s">
        <v>400</v>
      </c>
      <c r="D50" s="26"/>
      <c r="E50" s="169">
        <v>778845</v>
      </c>
      <c r="F50" s="169">
        <v>482203</v>
      </c>
      <c r="G50" s="169">
        <v>188810</v>
      </c>
      <c r="H50" s="169">
        <v>122980</v>
      </c>
      <c r="I50" s="280"/>
      <c r="J50" s="280"/>
      <c r="K50" s="280"/>
      <c r="L50" s="280"/>
    </row>
    <row r="51" spans="1:12" s="37" customFormat="1" ht="16.5">
      <c r="A51" s="25"/>
      <c r="B51" s="25" t="s">
        <v>81</v>
      </c>
      <c r="C51" s="259" t="s">
        <v>401</v>
      </c>
      <c r="D51" s="26"/>
      <c r="E51" s="169">
        <v>108031</v>
      </c>
      <c r="F51" s="169">
        <v>94968</v>
      </c>
      <c r="G51" s="169">
        <v>119902</v>
      </c>
      <c r="H51" s="169">
        <v>54739</v>
      </c>
      <c r="I51" s="280"/>
      <c r="J51" s="280"/>
      <c r="K51" s="280"/>
      <c r="L51" s="280"/>
    </row>
    <row r="52" spans="1:12" s="36" customFormat="1" ht="16.5">
      <c r="A52" s="29"/>
      <c r="B52" s="92" t="s">
        <v>32</v>
      </c>
      <c r="C52" s="257" t="s">
        <v>402</v>
      </c>
      <c r="D52" s="98"/>
      <c r="E52" s="168">
        <f>+E48-E49</f>
        <v>3444017</v>
      </c>
      <c r="F52" s="168">
        <f>+F48-F49</f>
        <v>2085529.89195</v>
      </c>
      <c r="G52" s="168">
        <f>+G48-G49</f>
        <v>1104624</v>
      </c>
      <c r="H52" s="168">
        <f>+H48-H49</f>
        <v>671645.8919500001</v>
      </c>
      <c r="I52" s="280"/>
      <c r="J52" s="280"/>
      <c r="K52" s="280"/>
      <c r="L52" s="280"/>
    </row>
    <row r="53" spans="1:12" s="36" customFormat="1" ht="16.5">
      <c r="A53" s="29"/>
      <c r="B53" s="92" t="s">
        <v>35</v>
      </c>
      <c r="C53" s="257" t="s">
        <v>403</v>
      </c>
      <c r="D53" s="85"/>
      <c r="E53" s="177">
        <f>+SUM(E54:E56)</f>
        <v>0</v>
      </c>
      <c r="F53" s="177">
        <f>+SUM(F54:F56)</f>
        <v>0</v>
      </c>
      <c r="G53" s="177">
        <f>+SUM(G54:G56)</f>
        <v>0</v>
      </c>
      <c r="H53" s="177">
        <f>+SUM(H54:H56)</f>
        <v>0</v>
      </c>
      <c r="I53" s="280"/>
      <c r="J53" s="280"/>
      <c r="K53" s="280"/>
      <c r="L53" s="280"/>
    </row>
    <row r="54" spans="1:12" s="37" customFormat="1" ht="16.5">
      <c r="A54" s="25"/>
      <c r="B54" s="25" t="s">
        <v>191</v>
      </c>
      <c r="C54" s="259" t="s">
        <v>404</v>
      </c>
      <c r="D54" s="26"/>
      <c r="E54" s="169">
        <v>0</v>
      </c>
      <c r="F54" s="169">
        <v>0</v>
      </c>
      <c r="G54" s="169">
        <v>0</v>
      </c>
      <c r="H54" s="169">
        <v>0</v>
      </c>
      <c r="I54" s="280"/>
      <c r="J54" s="280"/>
      <c r="K54" s="280"/>
      <c r="L54" s="280"/>
    </row>
    <row r="55" spans="1:12" s="37" customFormat="1" ht="16.5">
      <c r="A55" s="25"/>
      <c r="B55" s="25" t="s">
        <v>192</v>
      </c>
      <c r="C55" s="259" t="s">
        <v>405</v>
      </c>
      <c r="D55" s="26"/>
      <c r="E55" s="169">
        <v>0</v>
      </c>
      <c r="F55" s="169">
        <v>0</v>
      </c>
      <c r="G55" s="169">
        <v>0</v>
      </c>
      <c r="H55" s="169">
        <v>0</v>
      </c>
      <c r="I55" s="280"/>
      <c r="J55" s="280"/>
      <c r="K55" s="280"/>
      <c r="L55" s="280"/>
    </row>
    <row r="56" spans="1:12" s="37" customFormat="1" ht="16.5">
      <c r="A56" s="25"/>
      <c r="B56" s="25" t="s">
        <v>196</v>
      </c>
      <c r="C56" s="259" t="s">
        <v>406</v>
      </c>
      <c r="D56" s="26"/>
      <c r="E56" s="169">
        <v>0</v>
      </c>
      <c r="F56" s="169">
        <v>0</v>
      </c>
      <c r="G56" s="169">
        <v>0</v>
      </c>
      <c r="H56" s="169">
        <v>0</v>
      </c>
      <c r="I56" s="280"/>
      <c r="J56" s="280"/>
      <c r="K56" s="280"/>
      <c r="L56" s="280"/>
    </row>
    <row r="57" spans="1:12" s="36" customFormat="1" ht="16.5">
      <c r="A57" s="29"/>
      <c r="B57" s="92" t="s">
        <v>190</v>
      </c>
      <c r="C57" s="257" t="s">
        <v>407</v>
      </c>
      <c r="D57" s="85"/>
      <c r="E57" s="168">
        <f>+SUM(E58:E60)</f>
        <v>0</v>
      </c>
      <c r="F57" s="168">
        <f>+SUM(F58:F60)</f>
        <v>0</v>
      </c>
      <c r="G57" s="168">
        <f>+SUM(G58:G60)</f>
        <v>0</v>
      </c>
      <c r="H57" s="168">
        <f>+SUM(H58:H60)</f>
        <v>0</v>
      </c>
      <c r="I57" s="280"/>
      <c r="J57" s="280"/>
      <c r="K57" s="280"/>
      <c r="L57" s="280"/>
    </row>
    <row r="58" spans="1:12" s="37" customFormat="1" ht="16.5">
      <c r="A58" s="25"/>
      <c r="B58" s="25" t="s">
        <v>197</v>
      </c>
      <c r="C58" s="259" t="s">
        <v>408</v>
      </c>
      <c r="D58" s="26"/>
      <c r="E58" s="169">
        <v>0</v>
      </c>
      <c r="F58" s="169">
        <v>0</v>
      </c>
      <c r="G58" s="169">
        <v>0</v>
      </c>
      <c r="H58" s="169">
        <v>0</v>
      </c>
      <c r="I58" s="280"/>
      <c r="J58" s="280"/>
      <c r="K58" s="280"/>
      <c r="L58" s="280"/>
    </row>
    <row r="59" spans="1:12" s="37" customFormat="1" ht="16.5">
      <c r="A59" s="25"/>
      <c r="B59" s="25" t="s">
        <v>198</v>
      </c>
      <c r="C59" s="259" t="s">
        <v>409</v>
      </c>
      <c r="D59" s="26"/>
      <c r="E59" s="169">
        <v>0</v>
      </c>
      <c r="F59" s="169">
        <v>0</v>
      </c>
      <c r="G59" s="169">
        <v>0</v>
      </c>
      <c r="H59" s="169">
        <v>0</v>
      </c>
      <c r="I59" s="280"/>
      <c r="J59" s="280"/>
      <c r="K59" s="280"/>
      <c r="L59" s="280"/>
    </row>
    <row r="60" spans="1:12" s="37" customFormat="1" ht="16.5">
      <c r="A60" s="25"/>
      <c r="B60" s="25" t="s">
        <v>199</v>
      </c>
      <c r="C60" s="259" t="s">
        <v>410</v>
      </c>
      <c r="D60" s="26"/>
      <c r="E60" s="169">
        <v>0</v>
      </c>
      <c r="F60" s="169">
        <v>0</v>
      </c>
      <c r="G60" s="169">
        <v>0</v>
      </c>
      <c r="H60" s="169">
        <v>0</v>
      </c>
      <c r="I60" s="280"/>
      <c r="J60" s="280"/>
      <c r="K60" s="280"/>
      <c r="L60" s="280"/>
    </row>
    <row r="61" spans="1:12" s="36" customFormat="1" ht="16.5">
      <c r="A61" s="29"/>
      <c r="B61" s="92" t="s">
        <v>200</v>
      </c>
      <c r="C61" s="257" t="s">
        <v>411</v>
      </c>
      <c r="D61" s="85"/>
      <c r="E61" s="168">
        <f>+E53-E57</f>
        <v>0</v>
      </c>
      <c r="F61" s="168">
        <f>+F53-F57</f>
        <v>0</v>
      </c>
      <c r="G61" s="168">
        <f>+G53-G57</f>
        <v>0</v>
      </c>
      <c r="H61" s="168">
        <f>+H53-H57</f>
        <v>0</v>
      </c>
      <c r="I61" s="280"/>
      <c r="J61" s="280"/>
      <c r="K61" s="280"/>
      <c r="L61" s="280"/>
    </row>
    <row r="62" spans="1:12" s="36" customFormat="1" ht="16.5">
      <c r="A62" s="29"/>
      <c r="B62" s="92" t="s">
        <v>201</v>
      </c>
      <c r="C62" s="257" t="s">
        <v>412</v>
      </c>
      <c r="D62" s="85"/>
      <c r="E62" s="168">
        <f>+SUM(E63:E64)</f>
        <v>0</v>
      </c>
      <c r="F62" s="168">
        <f>+SUM(F63:F64)</f>
        <v>0</v>
      </c>
      <c r="G62" s="168">
        <f>+SUM(G63:G64)</f>
        <v>0</v>
      </c>
      <c r="H62" s="168">
        <f>+SUM(H63:H64)</f>
        <v>0</v>
      </c>
      <c r="I62" s="280"/>
      <c r="J62" s="280"/>
      <c r="K62" s="280"/>
      <c r="L62" s="280"/>
    </row>
    <row r="63" spans="1:12" s="37" customFormat="1" ht="16.5">
      <c r="A63" s="27"/>
      <c r="B63" s="30" t="s">
        <v>202</v>
      </c>
      <c r="C63" s="259" t="s">
        <v>400</v>
      </c>
      <c r="D63" s="96"/>
      <c r="E63" s="169">
        <v>0</v>
      </c>
      <c r="F63" s="169">
        <v>0</v>
      </c>
      <c r="G63" s="169">
        <v>0</v>
      </c>
      <c r="H63" s="169">
        <v>0</v>
      </c>
      <c r="I63" s="280"/>
      <c r="J63" s="280"/>
      <c r="K63" s="280"/>
      <c r="L63" s="280"/>
    </row>
    <row r="64" spans="1:12" s="37" customFormat="1" ht="16.5">
      <c r="A64" s="27"/>
      <c r="B64" s="30" t="s">
        <v>203</v>
      </c>
      <c r="C64" s="259" t="s">
        <v>401</v>
      </c>
      <c r="D64" s="96"/>
      <c r="E64" s="169">
        <v>0</v>
      </c>
      <c r="F64" s="169">
        <v>0</v>
      </c>
      <c r="G64" s="169">
        <v>0</v>
      </c>
      <c r="H64" s="169">
        <v>0</v>
      </c>
      <c r="I64" s="280"/>
      <c r="J64" s="280"/>
      <c r="K64" s="280"/>
      <c r="L64" s="280"/>
    </row>
    <row r="65" spans="1:12" s="36" customFormat="1" ht="16.5">
      <c r="A65" s="92"/>
      <c r="B65" s="158" t="s">
        <v>204</v>
      </c>
      <c r="C65" s="257" t="s">
        <v>413</v>
      </c>
      <c r="D65" s="98"/>
      <c r="E65" s="177">
        <f>+E61+E62</f>
        <v>0</v>
      </c>
      <c r="F65" s="177">
        <f>+F61+F62</f>
        <v>0</v>
      </c>
      <c r="G65" s="177">
        <f>+G61+G62</f>
        <v>0</v>
      </c>
      <c r="H65" s="177">
        <f>+H61+H62</f>
        <v>0</v>
      </c>
      <c r="I65" s="280"/>
      <c r="J65" s="280"/>
      <c r="K65" s="280"/>
      <c r="L65" s="280"/>
    </row>
    <row r="66" spans="1:12" s="36" customFormat="1" ht="16.5">
      <c r="A66" s="92"/>
      <c r="B66" s="92" t="s">
        <v>205</v>
      </c>
      <c r="C66" s="257" t="s">
        <v>414</v>
      </c>
      <c r="D66" s="98" t="s">
        <v>616</v>
      </c>
      <c r="E66" s="168">
        <f>+E52+E65</f>
        <v>3444017</v>
      </c>
      <c r="F66" s="168">
        <f>+F52+F65</f>
        <v>2085529.89195</v>
      </c>
      <c r="G66" s="168">
        <f>+G52+G65</f>
        <v>1104624</v>
      </c>
      <c r="H66" s="168">
        <f>+H52+H65</f>
        <v>671645.8919500001</v>
      </c>
      <c r="I66" s="280"/>
      <c r="J66" s="280"/>
      <c r="K66" s="280"/>
      <c r="L66" s="280"/>
    </row>
    <row r="67" spans="1:12" s="44" customFormat="1" ht="16.5">
      <c r="A67" s="5"/>
      <c r="B67" s="5"/>
      <c r="C67" s="6"/>
      <c r="D67" s="159"/>
      <c r="E67" s="178"/>
      <c r="F67" s="178"/>
      <c r="G67" s="178"/>
      <c r="H67" s="178"/>
      <c r="I67" s="280"/>
      <c r="J67" s="280"/>
      <c r="K67" s="280"/>
      <c r="L67" s="280"/>
    </row>
    <row r="68" spans="1:12" s="43" customFormat="1" ht="16.5">
      <c r="A68" s="25"/>
      <c r="B68" s="70"/>
      <c r="C68" s="270" t="s">
        <v>415</v>
      </c>
      <c r="D68" s="104"/>
      <c r="E68" s="179">
        <f>E66/400000000</f>
        <v>0.0086100425</v>
      </c>
      <c r="F68" s="179">
        <f>F66/400000000</f>
        <v>0.005213824729875</v>
      </c>
      <c r="G68" s="179">
        <f>G66/400000000</f>
        <v>0.00276156</v>
      </c>
      <c r="H68" s="179">
        <f>H66/400000000</f>
        <v>0.0016791147298750003</v>
      </c>
      <c r="I68" s="280"/>
      <c r="J68" s="280"/>
      <c r="K68" s="280"/>
      <c r="L68" s="280"/>
    </row>
    <row r="69" spans="1:12" ht="16.5">
      <c r="A69" s="5"/>
      <c r="B69" s="5"/>
      <c r="C69" s="6"/>
      <c r="D69" s="114"/>
      <c r="E69" s="13"/>
      <c r="F69" s="13"/>
      <c r="G69" s="13"/>
      <c r="H69" s="13"/>
      <c r="I69" s="280"/>
      <c r="J69" s="280"/>
      <c r="K69" s="280"/>
      <c r="L69" s="280"/>
    </row>
    <row r="70" spans="1:11" ht="16.5">
      <c r="A70" s="5"/>
      <c r="B70" s="5"/>
      <c r="C70" s="6"/>
      <c r="D70" s="114"/>
      <c r="E70" s="40"/>
      <c r="F70" s="40"/>
      <c r="G70" s="40"/>
      <c r="H70" s="40"/>
      <c r="I70" s="280"/>
      <c r="J70" s="280"/>
      <c r="K70" s="280"/>
    </row>
    <row r="71" spans="1:11" ht="16.5">
      <c r="A71" s="5"/>
      <c r="B71" s="5"/>
      <c r="C71" s="6"/>
      <c r="D71" s="114"/>
      <c r="E71" s="40"/>
      <c r="F71" s="40"/>
      <c r="G71" s="40"/>
      <c r="H71" s="40"/>
      <c r="I71" s="280"/>
      <c r="J71" s="280"/>
      <c r="K71" s="280"/>
    </row>
    <row r="72" spans="1:11" ht="16.5">
      <c r="A72" s="5"/>
      <c r="B72" s="5"/>
      <c r="C72" s="6"/>
      <c r="D72" s="114"/>
      <c r="E72" s="40"/>
      <c r="F72" s="40"/>
      <c r="G72" s="40"/>
      <c r="H72" s="40"/>
      <c r="I72" s="280"/>
      <c r="J72" s="280"/>
      <c r="K72" s="280"/>
    </row>
    <row r="73" spans="1:11" ht="16.5">
      <c r="A73" s="5"/>
      <c r="B73" s="5"/>
      <c r="C73" s="6"/>
      <c r="D73" s="114"/>
      <c r="E73" s="13"/>
      <c r="F73" s="13"/>
      <c r="G73" s="13"/>
      <c r="H73" s="13"/>
      <c r="I73" s="280"/>
      <c r="J73" s="280"/>
      <c r="K73" s="280"/>
    </row>
    <row r="74" spans="1:11" ht="16.5">
      <c r="A74" s="5"/>
      <c r="B74" s="5"/>
      <c r="C74" s="6"/>
      <c r="D74" s="114"/>
      <c r="E74" s="13"/>
      <c r="F74" s="13"/>
      <c r="G74" s="13"/>
      <c r="H74" s="13"/>
      <c r="I74" s="280"/>
      <c r="J74" s="280"/>
      <c r="K74" s="280"/>
    </row>
    <row r="75" spans="1:11" ht="16.5">
      <c r="A75" s="5"/>
      <c r="B75" s="291" t="s">
        <v>309</v>
      </c>
      <c r="C75" s="291"/>
      <c r="D75" s="291"/>
      <c r="E75" s="291"/>
      <c r="F75" s="291"/>
      <c r="I75" s="280"/>
      <c r="J75" s="280"/>
      <c r="K75" s="280"/>
    </row>
    <row r="76" spans="1:11" ht="16.5">
      <c r="A76" s="5"/>
      <c r="B76" s="5"/>
      <c r="C76" s="6"/>
      <c r="D76" s="114"/>
      <c r="E76" s="13"/>
      <c r="F76" s="13"/>
      <c r="G76" s="13"/>
      <c r="H76" s="13"/>
      <c r="I76" s="280"/>
      <c r="J76" s="280"/>
      <c r="K76" s="280"/>
    </row>
    <row r="77" spans="1:11" ht="16.5">
      <c r="A77" s="5"/>
      <c r="B77" s="5"/>
      <c r="C77" s="6"/>
      <c r="D77" s="114"/>
      <c r="E77" s="13"/>
      <c r="F77" s="13"/>
      <c r="G77" s="13"/>
      <c r="H77" s="13"/>
      <c r="I77" s="280"/>
      <c r="J77" s="280"/>
      <c r="K77" s="280"/>
    </row>
    <row r="78" spans="1:11" ht="16.5">
      <c r="A78" s="5"/>
      <c r="B78" s="5"/>
      <c r="D78" s="9"/>
      <c r="I78" s="280"/>
      <c r="J78" s="280"/>
      <c r="K78" s="280"/>
    </row>
    <row r="79" spans="1:11" ht="16.5">
      <c r="A79" s="5"/>
      <c r="B79" s="5"/>
      <c r="C79" s="6"/>
      <c r="D79" s="114"/>
      <c r="E79" s="1"/>
      <c r="F79" s="1"/>
      <c r="G79" s="1"/>
      <c r="H79" s="1"/>
      <c r="I79" s="280"/>
      <c r="J79" s="280"/>
      <c r="K79" s="280"/>
    </row>
    <row r="80" spans="1:11" ht="16.5">
      <c r="A80" s="5"/>
      <c r="B80" s="5"/>
      <c r="C80" s="6"/>
      <c r="D80" s="114"/>
      <c r="E80" s="1"/>
      <c r="F80" s="1"/>
      <c r="G80" s="1"/>
      <c r="H80" s="1"/>
      <c r="I80" s="280"/>
      <c r="J80" s="280"/>
      <c r="K80" s="280"/>
    </row>
    <row r="81" spans="1:11" ht="16.5">
      <c r="A81" s="5"/>
      <c r="B81" s="8"/>
      <c r="C81" s="7"/>
      <c r="D81" s="113"/>
      <c r="E81" s="3"/>
      <c r="F81" s="3"/>
      <c r="G81" s="3"/>
      <c r="H81" s="3"/>
      <c r="J81" s="280"/>
      <c r="K81" s="280"/>
    </row>
    <row r="82" spans="1:11" ht="16.5">
      <c r="A82" s="5"/>
      <c r="B82" s="5"/>
      <c r="C82" s="6"/>
      <c r="D82" s="114"/>
      <c r="E82" s="1"/>
      <c r="F82" s="1"/>
      <c r="G82" s="1"/>
      <c r="H82" s="1"/>
      <c r="J82" s="280"/>
      <c r="K82" s="280"/>
    </row>
    <row r="83" spans="1:11" ht="16.5">
      <c r="A83" s="5"/>
      <c r="B83" s="5"/>
      <c r="C83" s="6"/>
      <c r="D83" s="114"/>
      <c r="E83" s="1"/>
      <c r="F83" s="1"/>
      <c r="G83" s="1"/>
      <c r="H83" s="1"/>
      <c r="J83" s="280"/>
      <c r="K83" s="280"/>
    </row>
    <row r="84" spans="1:11" ht="16.5">
      <c r="A84" s="5"/>
      <c r="B84" s="5"/>
      <c r="C84" s="6"/>
      <c r="D84" s="114"/>
      <c r="E84" s="1"/>
      <c r="F84" s="1"/>
      <c r="G84" s="1"/>
      <c r="H84" s="1"/>
      <c r="J84" s="280"/>
      <c r="K84" s="280"/>
    </row>
    <row r="85" spans="1:11" ht="16.5">
      <c r="A85" s="5"/>
      <c r="B85" s="5"/>
      <c r="C85" s="6"/>
      <c r="D85" s="114"/>
      <c r="E85" s="1"/>
      <c r="F85" s="1"/>
      <c r="G85" s="1"/>
      <c r="H85" s="1"/>
      <c r="J85" s="280"/>
      <c r="K85" s="280"/>
    </row>
    <row r="86" spans="1:8" ht="15.75">
      <c r="A86" s="5"/>
      <c r="B86" s="5"/>
      <c r="C86" s="6"/>
      <c r="D86" s="114"/>
      <c r="E86" s="1"/>
      <c r="F86" s="1"/>
      <c r="G86" s="1"/>
      <c r="H86" s="1"/>
    </row>
    <row r="87" spans="1:8" ht="15.75">
      <c r="A87" s="5"/>
      <c r="B87" s="5"/>
      <c r="C87" s="6"/>
      <c r="D87" s="114"/>
      <c r="E87" s="1"/>
      <c r="F87" s="1"/>
      <c r="G87" s="1"/>
      <c r="H87" s="1"/>
    </row>
    <row r="88" spans="1:8" ht="15.75">
      <c r="A88" s="5"/>
      <c r="B88" s="5"/>
      <c r="C88" s="6"/>
      <c r="D88" s="114"/>
      <c r="E88" s="1"/>
      <c r="F88" s="1"/>
      <c r="G88" s="1"/>
      <c r="H88" s="1"/>
    </row>
    <row r="89" spans="1:8" ht="15.75">
      <c r="A89" s="5"/>
      <c r="B89" s="5"/>
      <c r="C89" s="6"/>
      <c r="D89" s="114"/>
      <c r="E89" s="1"/>
      <c r="F89" s="1"/>
      <c r="G89" s="1"/>
      <c r="H89" s="1"/>
    </row>
    <row r="90" spans="1:8" ht="15.75">
      <c r="A90" s="5"/>
      <c r="B90" s="5"/>
      <c r="C90" s="6"/>
      <c r="D90" s="114"/>
      <c r="E90" s="1"/>
      <c r="F90" s="1"/>
      <c r="G90" s="1"/>
      <c r="H90" s="1"/>
    </row>
    <row r="91" spans="1:8" ht="15.75">
      <c r="A91" s="5"/>
      <c r="B91" s="5"/>
      <c r="C91" s="6"/>
      <c r="D91" s="114"/>
      <c r="E91" s="1"/>
      <c r="F91" s="1"/>
      <c r="G91" s="1"/>
      <c r="H91" s="1"/>
    </row>
    <row r="92" spans="1:8" ht="15.75">
      <c r="A92" s="5"/>
      <c r="B92" s="5"/>
      <c r="C92" s="6"/>
      <c r="D92" s="114"/>
      <c r="E92" s="1"/>
      <c r="F92" s="1"/>
      <c r="G92" s="1"/>
      <c r="H92" s="1"/>
    </row>
    <row r="93" spans="1:8" ht="15.75">
      <c r="A93" s="5"/>
      <c r="B93" s="5"/>
      <c r="C93" s="6"/>
      <c r="D93" s="114"/>
      <c r="E93" s="1"/>
      <c r="F93" s="1"/>
      <c r="G93" s="1"/>
      <c r="H93" s="1"/>
    </row>
    <row r="94" spans="1:8" ht="15.75">
      <c r="A94" s="5"/>
      <c r="B94" s="5"/>
      <c r="C94" s="6"/>
      <c r="D94" s="114"/>
      <c r="E94" s="1"/>
      <c r="F94" s="1"/>
      <c r="G94" s="1"/>
      <c r="H94" s="1"/>
    </row>
    <row r="95" spans="1:8" ht="18.75">
      <c r="A95" s="20"/>
      <c r="B95" s="20"/>
      <c r="C95" s="20"/>
      <c r="D95" s="160"/>
      <c r="E95" s="20"/>
      <c r="F95" s="20"/>
      <c r="G95" s="20"/>
      <c r="H95" s="20"/>
    </row>
    <row r="96" spans="1:8" ht="18.75">
      <c r="A96" s="20"/>
      <c r="B96" s="20"/>
      <c r="C96" s="20"/>
      <c r="D96" s="160"/>
      <c r="E96" s="20"/>
      <c r="F96" s="20"/>
      <c r="G96" s="20"/>
      <c r="H96" s="20"/>
    </row>
    <row r="97" spans="1:8" ht="18.75">
      <c r="A97" s="20"/>
      <c r="B97" s="20"/>
      <c r="C97" s="20"/>
      <c r="D97" s="160"/>
      <c r="E97" s="20"/>
      <c r="F97" s="20"/>
      <c r="G97" s="20"/>
      <c r="H97" s="20"/>
    </row>
    <row r="98" spans="1:8" ht="18.75">
      <c r="A98" s="20"/>
      <c r="B98" s="20"/>
      <c r="C98" s="20"/>
      <c r="D98" s="160"/>
      <c r="E98" s="20"/>
      <c r="F98" s="20"/>
      <c r="G98" s="20"/>
      <c r="H98" s="20"/>
    </row>
    <row r="99" spans="1:8" ht="18.75">
      <c r="A99" s="20"/>
      <c r="B99" s="20"/>
      <c r="C99" s="20"/>
      <c r="D99" s="160"/>
      <c r="E99" s="20"/>
      <c r="F99" s="20"/>
      <c r="G99" s="20"/>
      <c r="H99" s="20"/>
    </row>
    <row r="100" spans="1:8" ht="18.75">
      <c r="A100" s="20"/>
      <c r="B100" s="20"/>
      <c r="C100" s="20"/>
      <c r="D100" s="160"/>
      <c r="E100" s="20"/>
      <c r="F100" s="20"/>
      <c r="G100" s="20"/>
      <c r="H100" s="20"/>
    </row>
    <row r="101" spans="1:8" ht="18.75">
      <c r="A101" s="20"/>
      <c r="B101" s="20"/>
      <c r="C101" s="20"/>
      <c r="D101" s="160"/>
      <c r="E101" s="20"/>
      <c r="F101" s="20"/>
      <c r="G101" s="20"/>
      <c r="H101" s="20"/>
    </row>
    <row r="102" spans="1:8" ht="18.75">
      <c r="A102" s="20"/>
      <c r="B102" s="20"/>
      <c r="C102" s="20"/>
      <c r="D102" s="160"/>
      <c r="E102" s="20"/>
      <c r="F102" s="20"/>
      <c r="G102" s="20"/>
      <c r="H102" s="20"/>
    </row>
    <row r="103" spans="1:8" ht="18.75">
      <c r="A103" s="20"/>
      <c r="B103" s="20"/>
      <c r="C103" s="20"/>
      <c r="D103" s="160"/>
      <c r="E103" s="20"/>
      <c r="F103" s="20"/>
      <c r="G103" s="20"/>
      <c r="H103" s="20"/>
    </row>
    <row r="104" spans="1:8" ht="18.75">
      <c r="A104" s="20"/>
      <c r="B104" s="20"/>
      <c r="C104" s="20"/>
      <c r="D104" s="160"/>
      <c r="E104" s="20"/>
      <c r="F104" s="20"/>
      <c r="G104" s="20"/>
      <c r="H104" s="20"/>
    </row>
    <row r="105" spans="1:8" s="10" customFormat="1" ht="12.75">
      <c r="A105" s="9"/>
      <c r="B105" s="9"/>
      <c r="C105" s="9"/>
      <c r="D105" s="161"/>
      <c r="E105" s="9"/>
      <c r="F105" s="9"/>
      <c r="G105" s="9"/>
      <c r="H105" s="9"/>
    </row>
    <row r="106" ht="21" customHeight="1"/>
    <row r="107" spans="1:8" s="4" customFormat="1" ht="12.75">
      <c r="A107" s="9"/>
      <c r="B107" s="9"/>
      <c r="C107" s="9"/>
      <c r="D107" s="161"/>
      <c r="E107" s="9"/>
      <c r="F107" s="9"/>
      <c r="G107" s="9"/>
      <c r="H107" s="9"/>
    </row>
    <row r="108" spans="1:8" s="4" customFormat="1" ht="12.75">
      <c r="A108" s="9"/>
      <c r="B108" s="9"/>
      <c r="C108" s="9"/>
      <c r="D108" s="161"/>
      <c r="E108" s="9"/>
      <c r="F108" s="9"/>
      <c r="G108" s="9"/>
      <c r="H108" s="9"/>
    </row>
    <row r="109" spans="1:8" s="4" customFormat="1" ht="12.75">
      <c r="A109" s="9"/>
      <c r="B109" s="9"/>
      <c r="C109" s="9"/>
      <c r="D109" s="161"/>
      <c r="E109" s="9"/>
      <c r="F109" s="9"/>
      <c r="G109" s="9"/>
      <c r="H109" s="9"/>
    </row>
    <row r="110" spans="1:8" s="4" customFormat="1" ht="12.75">
      <c r="A110" s="9"/>
      <c r="B110" s="9"/>
      <c r="C110" s="9"/>
      <c r="D110" s="161"/>
      <c r="E110" s="9"/>
      <c r="F110" s="9"/>
      <c r="G110" s="9"/>
      <c r="H110" s="9"/>
    </row>
    <row r="111" spans="1:8" s="4" customFormat="1" ht="12.75">
      <c r="A111" s="9"/>
      <c r="B111" s="9"/>
      <c r="C111" s="9"/>
      <c r="D111" s="161"/>
      <c r="E111" s="9"/>
      <c r="F111" s="9"/>
      <c r="G111" s="9"/>
      <c r="H111" s="9"/>
    </row>
    <row r="112" spans="1:8" s="4" customFormat="1" ht="12.75">
      <c r="A112" s="9"/>
      <c r="B112" s="9"/>
      <c r="C112" s="9"/>
      <c r="D112" s="161"/>
      <c r="E112" s="9"/>
      <c r="F112" s="9"/>
      <c r="G112" s="9"/>
      <c r="H112" s="9"/>
    </row>
    <row r="113" spans="1:8" s="4" customFormat="1" ht="12.75">
      <c r="A113" s="9"/>
      <c r="B113" s="9"/>
      <c r="C113" s="9"/>
      <c r="D113" s="161"/>
      <c r="E113" s="9"/>
      <c r="F113" s="9"/>
      <c r="G113" s="9"/>
      <c r="H113" s="9"/>
    </row>
    <row r="114" spans="1:8" s="4" customFormat="1" ht="12.75">
      <c r="A114" s="9"/>
      <c r="B114" s="9"/>
      <c r="C114" s="9"/>
      <c r="D114" s="161"/>
      <c r="E114" s="9"/>
      <c r="F114" s="9"/>
      <c r="G114" s="9"/>
      <c r="H114" s="9"/>
    </row>
    <row r="115" spans="1:8" s="4" customFormat="1" ht="12.75">
      <c r="A115" s="9"/>
      <c r="B115" s="9"/>
      <c r="C115" s="9"/>
      <c r="D115" s="161"/>
      <c r="E115" s="9"/>
      <c r="F115" s="9"/>
      <c r="G115" s="9"/>
      <c r="H115" s="9"/>
    </row>
    <row r="116" spans="1:8" s="79" customFormat="1" ht="12.75">
      <c r="A116" s="9"/>
      <c r="B116" s="9"/>
      <c r="C116" s="9"/>
      <c r="D116" s="161"/>
      <c r="E116" s="9"/>
      <c r="F116" s="9"/>
      <c r="G116" s="9"/>
      <c r="H116" s="9"/>
    </row>
    <row r="117" spans="1:8" s="4" customFormat="1" ht="12.75">
      <c r="A117" s="9"/>
      <c r="B117" s="9"/>
      <c r="C117" s="9"/>
      <c r="D117" s="161"/>
      <c r="E117" s="9"/>
      <c r="F117" s="9"/>
      <c r="G117" s="9"/>
      <c r="H117" s="9"/>
    </row>
    <row r="118" spans="1:8" s="4" customFormat="1" ht="12.75">
      <c r="A118" s="9"/>
      <c r="B118" s="9"/>
      <c r="C118" s="9"/>
      <c r="D118" s="161"/>
      <c r="E118" s="9"/>
      <c r="F118" s="9"/>
      <c r="G118" s="9"/>
      <c r="H118" s="9"/>
    </row>
    <row r="119" spans="1:8" s="4" customFormat="1" ht="12.75">
      <c r="A119" s="9"/>
      <c r="B119" s="9"/>
      <c r="C119" s="9"/>
      <c r="D119" s="161"/>
      <c r="E119" s="9"/>
      <c r="F119" s="9"/>
      <c r="G119" s="9"/>
      <c r="H119" s="9"/>
    </row>
    <row r="120" spans="1:8" s="4" customFormat="1" ht="12.75">
      <c r="A120" s="9"/>
      <c r="B120" s="9"/>
      <c r="C120" s="9"/>
      <c r="D120" s="161"/>
      <c r="E120" s="9"/>
      <c r="F120" s="9"/>
      <c r="G120" s="9"/>
      <c r="H120" s="9"/>
    </row>
    <row r="121" spans="1:8" s="4" customFormat="1" ht="12.75">
      <c r="A121" s="9"/>
      <c r="B121" s="9"/>
      <c r="C121" s="9"/>
      <c r="D121" s="161"/>
      <c r="E121" s="9"/>
      <c r="F121" s="9"/>
      <c r="G121" s="9"/>
      <c r="H121" s="9"/>
    </row>
    <row r="122" spans="1:8" s="4" customFormat="1" ht="12.75">
      <c r="A122" s="9"/>
      <c r="B122" s="9"/>
      <c r="C122" s="9"/>
      <c r="D122" s="161"/>
      <c r="E122" s="9"/>
      <c r="F122" s="9"/>
      <c r="G122" s="9"/>
      <c r="H122" s="9"/>
    </row>
    <row r="123" spans="1:8" s="4" customFormat="1" ht="12.75">
      <c r="A123" s="9"/>
      <c r="B123" s="9"/>
      <c r="C123" s="9"/>
      <c r="D123" s="161"/>
      <c r="E123" s="9"/>
      <c r="F123" s="9"/>
      <c r="G123" s="9"/>
      <c r="H123" s="9"/>
    </row>
    <row r="124" spans="1:8" s="4" customFormat="1" ht="12.75">
      <c r="A124" s="9"/>
      <c r="B124" s="9"/>
      <c r="C124" s="9"/>
      <c r="D124" s="161"/>
      <c r="E124" s="9"/>
      <c r="F124" s="9"/>
      <c r="G124" s="9"/>
      <c r="H124" s="9"/>
    </row>
    <row r="125" spans="1:8" s="4" customFormat="1" ht="12.75">
      <c r="A125" s="9"/>
      <c r="B125" s="9"/>
      <c r="C125" s="9"/>
      <c r="D125" s="161"/>
      <c r="E125" s="9"/>
      <c r="F125" s="9"/>
      <c r="G125" s="9"/>
      <c r="H125" s="9"/>
    </row>
    <row r="126" spans="1:8" s="4" customFormat="1" ht="12.75">
      <c r="A126" s="9"/>
      <c r="B126" s="9"/>
      <c r="C126" s="9"/>
      <c r="D126" s="161"/>
      <c r="E126" s="9"/>
      <c r="F126" s="9"/>
      <c r="G126" s="9"/>
      <c r="H126" s="9"/>
    </row>
  </sheetData>
  <sheetProtection/>
  <mergeCells count="1">
    <mergeCell ref="B75:F75"/>
  </mergeCells>
  <printOptions horizontalCentered="1"/>
  <pageMargins left="0.5118110236220472" right="0.2755905511811024" top="0.7874015748031497" bottom="0.5905511811023623" header="0.6299212598425197" footer="0.5905511811023623"/>
  <pageSetup fitToHeight="1" fitToWidth="1" horizontalDpi="600" verticalDpi="600" orientation="portrait" paperSize="9" scale="46" r:id="rId1"/>
  <headerFooter alignWithMargins="0">
    <oddFooter xml:space="preserve">&amp;C&amp;"DINPro-Medium,Regular"&amp;12 5&amp;R&amp;"DINPro-Medium,Italic" &amp;11 &amp;"DINPro-Light,Italic"&amp;15        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"/>
  <sheetViews>
    <sheetView view="pageBreakPreview" zoomScale="75" zoomScaleNormal="85" zoomScaleSheetLayoutView="75" zoomScalePageLayoutView="0" workbookViewId="0" topLeftCell="A1">
      <pane xSplit="3" ySplit="8" topLeftCell="D68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2.75"/>
  <cols>
    <col min="1" max="1" width="1.28515625" style="13" customWidth="1"/>
    <col min="2" max="2" width="9.140625" style="13" customWidth="1"/>
    <col min="3" max="3" width="71.8515625" style="13" customWidth="1"/>
    <col min="4" max="4" width="23.8515625" style="49" customWidth="1"/>
    <col min="5" max="7" width="17.8515625" style="13" customWidth="1"/>
    <col min="8" max="8" width="2.8515625" style="13" customWidth="1"/>
    <col min="9" max="11" width="17.8515625" style="13" customWidth="1"/>
    <col min="12" max="16384" width="9.140625" style="13" customWidth="1"/>
  </cols>
  <sheetData>
    <row r="1" spans="1:11" ht="18" customHeight="1">
      <c r="A1" s="2"/>
      <c r="B1" s="2"/>
      <c r="C1" s="2"/>
      <c r="D1" s="41"/>
      <c r="E1" s="2"/>
      <c r="F1" s="11"/>
      <c r="G1" s="2"/>
      <c r="H1" s="2"/>
      <c r="I1" s="2"/>
      <c r="J1" s="2"/>
      <c r="K1" s="2"/>
    </row>
    <row r="2" spans="2:11" s="39" customFormat="1" ht="17.25" customHeight="1">
      <c r="B2" s="239" t="s">
        <v>0</v>
      </c>
      <c r="C2" s="106"/>
      <c r="D2" s="107"/>
      <c r="E2" s="106"/>
      <c r="F2" s="106"/>
      <c r="G2" s="106"/>
      <c r="H2" s="106"/>
      <c r="I2" s="106"/>
      <c r="J2" s="106"/>
      <c r="K2" s="106"/>
    </row>
    <row r="3" spans="2:4" s="39" customFormat="1" ht="17.25" customHeight="1">
      <c r="B3" s="242" t="s">
        <v>626</v>
      </c>
      <c r="D3" s="108"/>
    </row>
    <row r="4" spans="2:4" s="29" customFormat="1" ht="17.25" customHeight="1">
      <c r="B4" s="245" t="s">
        <v>245</v>
      </c>
      <c r="D4" s="85"/>
    </row>
    <row r="5" spans="4:11" s="143" customFormat="1" ht="17.25" customHeight="1">
      <c r="D5" s="144"/>
      <c r="E5" s="145"/>
      <c r="F5" s="145"/>
      <c r="G5" s="145"/>
      <c r="H5" s="145"/>
      <c r="I5" s="145"/>
      <c r="J5" s="145"/>
      <c r="K5" s="145"/>
    </row>
    <row r="6" spans="4:11" s="84" customFormat="1" ht="15.75" customHeight="1">
      <c r="D6" s="244"/>
      <c r="E6" s="253"/>
      <c r="F6" s="249" t="s">
        <v>247</v>
      </c>
      <c r="G6" s="253"/>
      <c r="H6" s="241"/>
      <c r="I6" s="253"/>
      <c r="J6" s="249" t="s">
        <v>248</v>
      </c>
      <c r="K6" s="253"/>
    </row>
    <row r="7" spans="3:11" s="84" customFormat="1" ht="15.75" customHeight="1">
      <c r="C7" s="146"/>
      <c r="D7" s="244" t="s">
        <v>249</v>
      </c>
      <c r="E7" s="253"/>
      <c r="F7" s="249" t="s">
        <v>622</v>
      </c>
      <c r="G7" s="251"/>
      <c r="H7" s="252"/>
      <c r="I7" s="253"/>
      <c r="J7" s="249" t="s">
        <v>612</v>
      </c>
      <c r="K7" s="253"/>
    </row>
    <row r="8" spans="2:11" s="84" customFormat="1" ht="15.75" customHeight="1">
      <c r="B8" s="91"/>
      <c r="C8" s="110"/>
      <c r="D8" s="254" t="s">
        <v>250</v>
      </c>
      <c r="E8" s="255" t="s">
        <v>416</v>
      </c>
      <c r="F8" s="255" t="s">
        <v>251</v>
      </c>
      <c r="G8" s="255" t="s">
        <v>252</v>
      </c>
      <c r="H8" s="255"/>
      <c r="I8" s="255" t="s">
        <v>416</v>
      </c>
      <c r="J8" s="255" t="s">
        <v>251</v>
      </c>
      <c r="K8" s="255" t="s">
        <v>252</v>
      </c>
    </row>
    <row r="9" spans="2:19" s="29" customFormat="1" ht="16.5">
      <c r="B9" s="256" t="s">
        <v>417</v>
      </c>
      <c r="C9" s="271"/>
      <c r="D9" s="147"/>
      <c r="E9" s="148">
        <f>E10+E29+E47</f>
        <v>126485822</v>
      </c>
      <c r="F9" s="148">
        <f>F10+F29+F47</f>
        <v>306148032</v>
      </c>
      <c r="G9" s="148">
        <f>E9+F9</f>
        <v>432633854</v>
      </c>
      <c r="H9" s="148"/>
      <c r="I9" s="148">
        <f>I10+I29+I47</f>
        <v>97042850</v>
      </c>
      <c r="J9" s="148">
        <f>J10+J29+J47</f>
        <v>225281018</v>
      </c>
      <c r="K9" s="148">
        <f>I9+J9</f>
        <v>322323868</v>
      </c>
      <c r="P9" s="149"/>
      <c r="Q9" s="149"/>
      <c r="R9" s="149"/>
      <c r="S9" s="149"/>
    </row>
    <row r="10" spans="1:19" s="29" customFormat="1" ht="16.5">
      <c r="A10" s="92"/>
      <c r="B10" s="256" t="s">
        <v>1</v>
      </c>
      <c r="C10" s="256" t="s">
        <v>418</v>
      </c>
      <c r="D10" s="150" t="s">
        <v>617</v>
      </c>
      <c r="E10" s="148">
        <f>E11+E15+E18+E21+E22+E25+E27+E28+E26</f>
        <v>15360711</v>
      </c>
      <c r="F10" s="148">
        <f>F11+F15+F18+F21+F22+F25+F27+F28+F26</f>
        <v>18347173</v>
      </c>
      <c r="G10" s="148">
        <f aca="true" t="shared" si="0" ref="G10:G73">E10+F10</f>
        <v>33707884</v>
      </c>
      <c r="H10" s="148"/>
      <c r="I10" s="148">
        <f>I11+I15+I18+I21+I22+I25+I27+I28+I26</f>
        <v>13762203</v>
      </c>
      <c r="J10" s="148">
        <f>J11+J15+J18+J21+J22+J25+J27+J28+J26</f>
        <v>18913025</v>
      </c>
      <c r="K10" s="148">
        <f aca="true" t="shared" si="1" ref="K10:K73">I10+J10</f>
        <v>32675228</v>
      </c>
      <c r="P10" s="149"/>
      <c r="Q10" s="149"/>
      <c r="R10" s="149"/>
      <c r="S10" s="149"/>
    </row>
    <row r="11" spans="2:19" s="25" customFormat="1" ht="15.75">
      <c r="B11" s="32" t="s">
        <v>2</v>
      </c>
      <c r="C11" s="258" t="s">
        <v>419</v>
      </c>
      <c r="D11" s="26"/>
      <c r="E11" s="45">
        <f>SUM(E12:E14)</f>
        <v>13458220</v>
      </c>
      <c r="F11" s="45">
        <f>SUM(F12:F14)</f>
        <v>11281145</v>
      </c>
      <c r="G11" s="45">
        <f t="shared" si="0"/>
        <v>24739365</v>
      </c>
      <c r="H11" s="45"/>
      <c r="I11" s="45">
        <f>SUM(I12:I14)</f>
        <v>11862428</v>
      </c>
      <c r="J11" s="45">
        <f>SUM(J12:J14)</f>
        <v>10764100</v>
      </c>
      <c r="K11" s="45">
        <f t="shared" si="1"/>
        <v>22626528</v>
      </c>
      <c r="P11" s="149"/>
      <c r="Q11" s="149"/>
      <c r="R11" s="149"/>
      <c r="S11" s="149"/>
    </row>
    <row r="12" spans="2:19" s="25" customFormat="1" ht="15.75">
      <c r="B12" s="46" t="s">
        <v>40</v>
      </c>
      <c r="C12" s="258" t="s">
        <v>420</v>
      </c>
      <c r="D12" s="26"/>
      <c r="E12" s="45">
        <v>347104</v>
      </c>
      <c r="F12" s="45">
        <v>2089614</v>
      </c>
      <c r="G12" s="45">
        <f t="shared" si="0"/>
        <v>2436718</v>
      </c>
      <c r="H12" s="45"/>
      <c r="I12" s="45">
        <v>489460</v>
      </c>
      <c r="J12" s="45">
        <v>1799894</v>
      </c>
      <c r="K12" s="45">
        <f t="shared" si="1"/>
        <v>2289354</v>
      </c>
      <c r="P12" s="149"/>
      <c r="Q12" s="149"/>
      <c r="R12" s="149"/>
      <c r="S12" s="149"/>
    </row>
    <row r="13" spans="2:19" s="25" customFormat="1" ht="15.75">
      <c r="B13" s="46" t="s">
        <v>41</v>
      </c>
      <c r="C13" s="258" t="s">
        <v>421</v>
      </c>
      <c r="D13" s="26"/>
      <c r="E13" s="45">
        <v>0</v>
      </c>
      <c r="F13" s="45">
        <v>2903905</v>
      </c>
      <c r="G13" s="45">
        <f t="shared" si="0"/>
        <v>2903905</v>
      </c>
      <c r="H13" s="45"/>
      <c r="I13" s="45">
        <v>0</v>
      </c>
      <c r="J13" s="45">
        <v>4114385</v>
      </c>
      <c r="K13" s="45">
        <f t="shared" si="1"/>
        <v>4114385</v>
      </c>
      <c r="P13" s="149"/>
      <c r="Q13" s="149"/>
      <c r="R13" s="149"/>
      <c r="S13" s="149"/>
    </row>
    <row r="14" spans="2:19" s="25" customFormat="1" ht="15.75">
      <c r="B14" s="46" t="s">
        <v>42</v>
      </c>
      <c r="C14" s="258" t="s">
        <v>422</v>
      </c>
      <c r="D14" s="26"/>
      <c r="E14" s="45">
        <v>13111116</v>
      </c>
      <c r="F14" s="45">
        <v>6287626</v>
      </c>
      <c r="G14" s="45">
        <f t="shared" si="0"/>
        <v>19398742</v>
      </c>
      <c r="H14" s="45"/>
      <c r="I14" s="45">
        <v>11372968</v>
      </c>
      <c r="J14" s="45">
        <v>4849821</v>
      </c>
      <c r="K14" s="45">
        <f t="shared" si="1"/>
        <v>16222789</v>
      </c>
      <c r="P14" s="149"/>
      <c r="Q14" s="149"/>
      <c r="R14" s="149"/>
      <c r="S14" s="149"/>
    </row>
    <row r="15" spans="2:19" s="25" customFormat="1" ht="15.75">
      <c r="B15" s="46" t="s">
        <v>3</v>
      </c>
      <c r="C15" s="258" t="s">
        <v>423</v>
      </c>
      <c r="D15" s="26"/>
      <c r="E15" s="45">
        <f>E16+E17</f>
        <v>0</v>
      </c>
      <c r="F15" s="45">
        <f>F16+F17</f>
        <v>1186789</v>
      </c>
      <c r="G15" s="45">
        <f t="shared" si="0"/>
        <v>1186789</v>
      </c>
      <c r="H15" s="45"/>
      <c r="I15" s="45">
        <f>I16+I17</f>
        <v>0</v>
      </c>
      <c r="J15" s="45">
        <f>J16+J17</f>
        <v>933230</v>
      </c>
      <c r="K15" s="45">
        <f t="shared" si="1"/>
        <v>933230</v>
      </c>
      <c r="P15" s="149"/>
      <c r="Q15" s="149"/>
      <c r="R15" s="149"/>
      <c r="S15" s="149"/>
    </row>
    <row r="16" spans="2:19" s="25" customFormat="1" ht="15.75">
      <c r="B16" s="46" t="s">
        <v>108</v>
      </c>
      <c r="C16" s="258" t="s">
        <v>424</v>
      </c>
      <c r="D16" s="26"/>
      <c r="E16" s="45">
        <v>0</v>
      </c>
      <c r="F16" s="45">
        <v>1186789</v>
      </c>
      <c r="G16" s="45">
        <f t="shared" si="0"/>
        <v>1186789</v>
      </c>
      <c r="H16" s="45"/>
      <c r="I16" s="45">
        <v>0</v>
      </c>
      <c r="J16" s="45">
        <v>933230</v>
      </c>
      <c r="K16" s="45">
        <f t="shared" si="1"/>
        <v>933230</v>
      </c>
      <c r="P16" s="149"/>
      <c r="Q16" s="149"/>
      <c r="R16" s="149"/>
      <c r="S16" s="149"/>
    </row>
    <row r="17" spans="2:19" s="25" customFormat="1" ht="15.75">
      <c r="B17" s="46" t="s">
        <v>109</v>
      </c>
      <c r="C17" s="258" t="s">
        <v>425</v>
      </c>
      <c r="D17" s="26"/>
      <c r="E17" s="45">
        <v>0</v>
      </c>
      <c r="F17" s="45">
        <v>0</v>
      </c>
      <c r="G17" s="45">
        <f t="shared" si="0"/>
        <v>0</v>
      </c>
      <c r="H17" s="45"/>
      <c r="I17" s="45">
        <v>0</v>
      </c>
      <c r="J17" s="45">
        <v>0</v>
      </c>
      <c r="K17" s="45">
        <f t="shared" si="1"/>
        <v>0</v>
      </c>
      <c r="P17" s="149"/>
      <c r="Q17" s="149"/>
      <c r="R17" s="149"/>
      <c r="S17" s="149"/>
    </row>
    <row r="18" spans="2:19" s="25" customFormat="1" ht="15.75">
      <c r="B18" s="46" t="s">
        <v>4</v>
      </c>
      <c r="C18" s="258" t="s">
        <v>426</v>
      </c>
      <c r="D18" s="26"/>
      <c r="E18" s="45">
        <f>E19+E20</f>
        <v>520</v>
      </c>
      <c r="F18" s="45">
        <f>F19+F20</f>
        <v>4091135</v>
      </c>
      <c r="G18" s="45">
        <f t="shared" si="0"/>
        <v>4091655</v>
      </c>
      <c r="H18" s="45"/>
      <c r="I18" s="45">
        <f>I19+I20</f>
        <v>396</v>
      </c>
      <c r="J18" s="45">
        <f>J19+J20</f>
        <v>5326265</v>
      </c>
      <c r="K18" s="45">
        <f t="shared" si="1"/>
        <v>5326661</v>
      </c>
      <c r="P18" s="149"/>
      <c r="Q18" s="149"/>
      <c r="R18" s="149"/>
      <c r="S18" s="149"/>
    </row>
    <row r="19" spans="2:19" s="25" customFormat="1" ht="15.75">
      <c r="B19" s="46" t="s">
        <v>213</v>
      </c>
      <c r="C19" s="258" t="s">
        <v>427</v>
      </c>
      <c r="D19" s="26"/>
      <c r="E19" s="45">
        <v>520</v>
      </c>
      <c r="F19" s="45">
        <v>3673569</v>
      </c>
      <c r="G19" s="45">
        <f t="shared" si="0"/>
        <v>3674089</v>
      </c>
      <c r="H19" s="45"/>
      <c r="I19" s="45">
        <v>396</v>
      </c>
      <c r="J19" s="45">
        <v>4846143</v>
      </c>
      <c r="K19" s="45">
        <f t="shared" si="1"/>
        <v>4846539</v>
      </c>
      <c r="P19" s="149"/>
      <c r="Q19" s="149"/>
      <c r="R19" s="149"/>
      <c r="S19" s="149"/>
    </row>
    <row r="20" spans="2:19" s="25" customFormat="1" ht="15.75">
      <c r="B20" s="46" t="s">
        <v>214</v>
      </c>
      <c r="C20" s="258" t="s">
        <v>428</v>
      </c>
      <c r="D20" s="26"/>
      <c r="E20" s="45">
        <v>0</v>
      </c>
      <c r="F20" s="45">
        <v>417566</v>
      </c>
      <c r="G20" s="45">
        <f t="shared" si="0"/>
        <v>417566</v>
      </c>
      <c r="H20" s="45"/>
      <c r="I20" s="45">
        <v>0</v>
      </c>
      <c r="J20" s="45">
        <v>480122</v>
      </c>
      <c r="K20" s="45">
        <f t="shared" si="1"/>
        <v>480122</v>
      </c>
      <c r="P20" s="149"/>
      <c r="Q20" s="149"/>
      <c r="R20" s="149"/>
      <c r="S20" s="149"/>
    </row>
    <row r="21" spans="2:19" s="25" customFormat="1" ht="15.75">
      <c r="B21" s="46" t="s">
        <v>36</v>
      </c>
      <c r="C21" s="258" t="s">
        <v>429</v>
      </c>
      <c r="D21" s="26"/>
      <c r="E21" s="45">
        <v>0</v>
      </c>
      <c r="F21" s="45">
        <v>0</v>
      </c>
      <c r="G21" s="45">
        <f t="shared" si="0"/>
        <v>0</v>
      </c>
      <c r="H21" s="45"/>
      <c r="I21" s="45">
        <v>0</v>
      </c>
      <c r="J21" s="45">
        <v>0</v>
      </c>
      <c r="K21" s="45">
        <f t="shared" si="1"/>
        <v>0</v>
      </c>
      <c r="P21" s="149"/>
      <c r="Q21" s="149"/>
      <c r="R21" s="149"/>
      <c r="S21" s="149"/>
    </row>
    <row r="22" spans="2:19" s="25" customFormat="1" ht="15.75">
      <c r="B22" s="46" t="s">
        <v>37</v>
      </c>
      <c r="C22" s="258" t="s">
        <v>430</v>
      </c>
      <c r="D22" s="26"/>
      <c r="E22" s="45">
        <f>E23+E24</f>
        <v>0</v>
      </c>
      <c r="F22" s="45">
        <f>F23+F24</f>
        <v>0</v>
      </c>
      <c r="G22" s="45">
        <f t="shared" si="0"/>
        <v>0</v>
      </c>
      <c r="H22" s="45"/>
      <c r="I22" s="45">
        <f>I23+I24</f>
        <v>0</v>
      </c>
      <c r="J22" s="45">
        <f>J23+J24</f>
        <v>0</v>
      </c>
      <c r="K22" s="45">
        <f t="shared" si="1"/>
        <v>0</v>
      </c>
      <c r="P22" s="149"/>
      <c r="Q22" s="149"/>
      <c r="R22" s="149"/>
      <c r="S22" s="149"/>
    </row>
    <row r="23" spans="2:19" s="25" customFormat="1" ht="15.75">
      <c r="B23" s="46" t="s">
        <v>44</v>
      </c>
      <c r="C23" s="258" t="s">
        <v>431</v>
      </c>
      <c r="D23" s="26"/>
      <c r="E23" s="45">
        <v>0</v>
      </c>
      <c r="F23" s="45">
        <v>0</v>
      </c>
      <c r="G23" s="45">
        <f t="shared" si="0"/>
        <v>0</v>
      </c>
      <c r="H23" s="45"/>
      <c r="I23" s="45">
        <v>0</v>
      </c>
      <c r="J23" s="45">
        <v>0</v>
      </c>
      <c r="K23" s="45">
        <f t="shared" si="1"/>
        <v>0</v>
      </c>
      <c r="P23" s="149"/>
      <c r="Q23" s="149"/>
      <c r="R23" s="149"/>
      <c r="S23" s="149"/>
    </row>
    <row r="24" spans="2:19" s="25" customFormat="1" ht="15.75">
      <c r="B24" s="46" t="s">
        <v>45</v>
      </c>
      <c r="C24" s="258" t="s">
        <v>432</v>
      </c>
      <c r="D24" s="26"/>
      <c r="E24" s="45">
        <v>0</v>
      </c>
      <c r="F24" s="45">
        <v>0</v>
      </c>
      <c r="G24" s="45">
        <f t="shared" si="0"/>
        <v>0</v>
      </c>
      <c r="H24" s="45"/>
      <c r="I24" s="45">
        <v>0</v>
      </c>
      <c r="J24" s="45">
        <v>0</v>
      </c>
      <c r="K24" s="45">
        <f t="shared" si="1"/>
        <v>0</v>
      </c>
      <c r="P24" s="149"/>
      <c r="Q24" s="149"/>
      <c r="R24" s="149"/>
      <c r="S24" s="149"/>
    </row>
    <row r="25" spans="2:19" s="25" customFormat="1" ht="15.75">
      <c r="B25" s="46" t="s">
        <v>38</v>
      </c>
      <c r="C25" s="258" t="s">
        <v>433</v>
      </c>
      <c r="D25" s="26"/>
      <c r="E25" s="45">
        <v>0</v>
      </c>
      <c r="F25" s="45">
        <v>0</v>
      </c>
      <c r="G25" s="45">
        <f t="shared" si="0"/>
        <v>0</v>
      </c>
      <c r="H25" s="45"/>
      <c r="I25" s="45">
        <v>0</v>
      </c>
      <c r="J25" s="45">
        <v>0</v>
      </c>
      <c r="K25" s="45">
        <f t="shared" si="1"/>
        <v>0</v>
      </c>
      <c r="P25" s="149"/>
      <c r="Q25" s="149"/>
      <c r="R25" s="149"/>
      <c r="S25" s="149"/>
    </row>
    <row r="26" spans="2:19" s="25" customFormat="1" ht="15.75">
      <c r="B26" s="46" t="s">
        <v>84</v>
      </c>
      <c r="C26" s="258" t="s">
        <v>434</v>
      </c>
      <c r="D26" s="26"/>
      <c r="E26" s="45">
        <v>0</v>
      </c>
      <c r="F26" s="45">
        <v>15387</v>
      </c>
      <c r="G26" s="45">
        <f t="shared" si="0"/>
        <v>15387</v>
      </c>
      <c r="H26" s="45"/>
      <c r="I26" s="45">
        <v>0</v>
      </c>
      <c r="J26" s="45">
        <v>22866</v>
      </c>
      <c r="K26" s="45">
        <f t="shared" si="1"/>
        <v>22866</v>
      </c>
      <c r="P26" s="149"/>
      <c r="Q26" s="149"/>
      <c r="R26" s="149"/>
      <c r="S26" s="149"/>
    </row>
    <row r="27" spans="2:19" s="25" customFormat="1" ht="15.75">
      <c r="B27" s="46" t="s">
        <v>215</v>
      </c>
      <c r="C27" s="258" t="s">
        <v>435</v>
      </c>
      <c r="D27" s="26"/>
      <c r="E27" s="45">
        <v>51184</v>
      </c>
      <c r="F27" s="45">
        <v>1759125</v>
      </c>
      <c r="G27" s="45">
        <f t="shared" si="0"/>
        <v>1810309</v>
      </c>
      <c r="H27" s="45"/>
      <c r="I27" s="45">
        <v>115520</v>
      </c>
      <c r="J27" s="45">
        <v>1852899</v>
      </c>
      <c r="K27" s="45">
        <f t="shared" si="1"/>
        <v>1968419</v>
      </c>
      <c r="P27" s="149"/>
      <c r="Q27" s="149"/>
      <c r="R27" s="149"/>
      <c r="S27" s="149"/>
    </row>
    <row r="28" spans="2:19" s="25" customFormat="1" ht="15.75">
      <c r="B28" s="46" t="s">
        <v>216</v>
      </c>
      <c r="C28" s="258" t="s">
        <v>436</v>
      </c>
      <c r="D28" s="26"/>
      <c r="E28" s="45">
        <v>1850787</v>
      </c>
      <c r="F28" s="45">
        <v>13592</v>
      </c>
      <c r="G28" s="45">
        <f t="shared" si="0"/>
        <v>1864379</v>
      </c>
      <c r="H28" s="45"/>
      <c r="I28" s="45">
        <v>1783859</v>
      </c>
      <c r="J28" s="45">
        <v>13665</v>
      </c>
      <c r="K28" s="45">
        <f t="shared" si="1"/>
        <v>1797524</v>
      </c>
      <c r="P28" s="149"/>
      <c r="Q28" s="149"/>
      <c r="R28" s="149"/>
      <c r="S28" s="149"/>
    </row>
    <row r="29" spans="1:19" s="29" customFormat="1" ht="16.5">
      <c r="A29" s="92"/>
      <c r="B29" s="92" t="s">
        <v>5</v>
      </c>
      <c r="C29" s="256" t="s">
        <v>437</v>
      </c>
      <c r="D29" s="150" t="s">
        <v>618</v>
      </c>
      <c r="E29" s="172">
        <f>E30+E44</f>
        <v>39949805</v>
      </c>
      <c r="F29" s="172">
        <f>F30+F44</f>
        <v>16175193</v>
      </c>
      <c r="G29" s="148">
        <f t="shared" si="0"/>
        <v>56124998</v>
      </c>
      <c r="H29" s="148"/>
      <c r="I29" s="172">
        <f>I30+I44</f>
        <v>35082215</v>
      </c>
      <c r="J29" s="172">
        <f>J30+J44</f>
        <v>12341070</v>
      </c>
      <c r="K29" s="148">
        <f t="shared" si="1"/>
        <v>47423285</v>
      </c>
      <c r="P29" s="149"/>
      <c r="Q29" s="149"/>
      <c r="R29" s="149"/>
      <c r="S29" s="149"/>
    </row>
    <row r="30" spans="2:19" s="25" customFormat="1" ht="15.75">
      <c r="B30" s="46" t="s">
        <v>6</v>
      </c>
      <c r="C30" s="258" t="s">
        <v>438</v>
      </c>
      <c r="D30" s="26"/>
      <c r="E30" s="45">
        <f>SUM(E31:E43)</f>
        <v>39397987</v>
      </c>
      <c r="F30" s="45">
        <f>SUM(F31:F43)</f>
        <v>16175193</v>
      </c>
      <c r="G30" s="45">
        <f t="shared" si="0"/>
        <v>55573180</v>
      </c>
      <c r="H30" s="45"/>
      <c r="I30" s="45">
        <f>SUM(I31:I43)</f>
        <v>34577080</v>
      </c>
      <c r="J30" s="45">
        <f>SUM(J31:J43)</f>
        <v>12341070</v>
      </c>
      <c r="K30" s="45">
        <f t="shared" si="1"/>
        <v>46918150</v>
      </c>
      <c r="P30" s="149"/>
      <c r="Q30" s="149"/>
      <c r="R30" s="149"/>
      <c r="S30" s="149"/>
    </row>
    <row r="31" spans="2:19" s="25" customFormat="1" ht="15.75">
      <c r="B31" s="46" t="s">
        <v>7</v>
      </c>
      <c r="C31" s="258" t="s">
        <v>439</v>
      </c>
      <c r="D31" s="26"/>
      <c r="E31" s="45">
        <v>6378771</v>
      </c>
      <c r="F31" s="45">
        <v>5853850</v>
      </c>
      <c r="G31" s="45">
        <f t="shared" si="0"/>
        <v>12232621</v>
      </c>
      <c r="H31" s="45"/>
      <c r="I31" s="45">
        <v>2190531</v>
      </c>
      <c r="J31" s="45">
        <v>2963600</v>
      </c>
      <c r="K31" s="45">
        <f t="shared" si="1"/>
        <v>5154131</v>
      </c>
      <c r="P31" s="149"/>
      <c r="Q31" s="149"/>
      <c r="R31" s="149"/>
      <c r="S31" s="149"/>
    </row>
    <row r="32" spans="2:19" s="25" customFormat="1" ht="15.75">
      <c r="B32" s="46" t="s">
        <v>8</v>
      </c>
      <c r="C32" s="258" t="s">
        <v>440</v>
      </c>
      <c r="D32" s="26"/>
      <c r="E32" s="45">
        <v>0</v>
      </c>
      <c r="F32" s="45">
        <v>0</v>
      </c>
      <c r="G32" s="45">
        <f t="shared" si="0"/>
        <v>0</v>
      </c>
      <c r="H32" s="45"/>
      <c r="I32" s="45">
        <v>0</v>
      </c>
      <c r="J32" s="45">
        <v>0</v>
      </c>
      <c r="K32" s="45">
        <f t="shared" si="1"/>
        <v>0</v>
      </c>
      <c r="P32" s="149"/>
      <c r="Q32" s="149"/>
      <c r="R32" s="149"/>
      <c r="S32" s="149"/>
    </row>
    <row r="33" spans="2:19" s="25" customFormat="1" ht="15.75">
      <c r="B33" s="46" t="s">
        <v>9</v>
      </c>
      <c r="C33" s="258" t="s">
        <v>441</v>
      </c>
      <c r="D33" s="26"/>
      <c r="E33" s="45">
        <v>0</v>
      </c>
      <c r="F33" s="45">
        <v>0</v>
      </c>
      <c r="G33" s="45">
        <f t="shared" si="0"/>
        <v>0</v>
      </c>
      <c r="H33" s="45"/>
      <c r="I33" s="45">
        <v>0</v>
      </c>
      <c r="J33" s="45">
        <v>0</v>
      </c>
      <c r="K33" s="45">
        <f t="shared" si="1"/>
        <v>0</v>
      </c>
      <c r="P33" s="149"/>
      <c r="Q33" s="149"/>
      <c r="R33" s="149"/>
      <c r="S33" s="149"/>
    </row>
    <row r="34" spans="2:19" s="25" customFormat="1" ht="15.75">
      <c r="B34" s="46" t="s">
        <v>217</v>
      </c>
      <c r="C34" s="258" t="s">
        <v>442</v>
      </c>
      <c r="D34" s="26"/>
      <c r="E34" s="45">
        <v>6131671</v>
      </c>
      <c r="F34" s="45">
        <v>3993508</v>
      </c>
      <c r="G34" s="45">
        <f t="shared" si="0"/>
        <v>10125179</v>
      </c>
      <c r="H34" s="45"/>
      <c r="I34" s="45">
        <v>5643211</v>
      </c>
      <c r="J34" s="45">
        <v>4333444</v>
      </c>
      <c r="K34" s="45">
        <f t="shared" si="1"/>
        <v>9976655</v>
      </c>
      <c r="P34" s="149"/>
      <c r="Q34" s="149"/>
      <c r="R34" s="149"/>
      <c r="S34" s="149"/>
    </row>
    <row r="35" spans="2:19" s="25" customFormat="1" ht="15.75">
      <c r="B35" s="46" t="s">
        <v>218</v>
      </c>
      <c r="C35" s="258" t="s">
        <v>443</v>
      </c>
      <c r="D35" s="26"/>
      <c r="E35" s="45">
        <v>0</v>
      </c>
      <c r="F35" s="45">
        <v>0</v>
      </c>
      <c r="G35" s="45">
        <f t="shared" si="0"/>
        <v>0</v>
      </c>
      <c r="H35" s="45"/>
      <c r="I35" s="45">
        <v>0</v>
      </c>
      <c r="J35" s="45">
        <v>0</v>
      </c>
      <c r="K35" s="45">
        <f t="shared" si="1"/>
        <v>0</v>
      </c>
      <c r="P35" s="149"/>
      <c r="Q35" s="149"/>
      <c r="R35" s="149"/>
      <c r="S35" s="149"/>
    </row>
    <row r="36" spans="2:19" s="25" customFormat="1" ht="15.75">
      <c r="B36" s="46" t="s">
        <v>219</v>
      </c>
      <c r="C36" s="258" t="s">
        <v>444</v>
      </c>
      <c r="D36" s="26"/>
      <c r="E36" s="45">
        <v>0</v>
      </c>
      <c r="F36" s="45">
        <v>0</v>
      </c>
      <c r="G36" s="45">
        <f t="shared" si="0"/>
        <v>0</v>
      </c>
      <c r="H36" s="45"/>
      <c r="I36" s="45">
        <v>0</v>
      </c>
      <c r="J36" s="45">
        <v>0</v>
      </c>
      <c r="K36" s="45">
        <f t="shared" si="1"/>
        <v>0</v>
      </c>
      <c r="P36" s="149"/>
      <c r="Q36" s="149"/>
      <c r="R36" s="149"/>
      <c r="S36" s="149"/>
    </row>
    <row r="37" spans="2:19" s="25" customFormat="1" ht="15.75">
      <c r="B37" s="46" t="s">
        <v>220</v>
      </c>
      <c r="C37" s="258" t="s">
        <v>445</v>
      </c>
      <c r="D37" s="26"/>
      <c r="E37" s="45">
        <v>6028416</v>
      </c>
      <c r="F37" s="45">
        <v>0</v>
      </c>
      <c r="G37" s="45">
        <f t="shared" si="0"/>
        <v>6028416</v>
      </c>
      <c r="H37" s="45"/>
      <c r="I37" s="45">
        <v>5764751</v>
      </c>
      <c r="J37" s="45">
        <v>0</v>
      </c>
      <c r="K37" s="45">
        <f t="shared" si="1"/>
        <v>5764751</v>
      </c>
      <c r="P37" s="149"/>
      <c r="Q37" s="149"/>
      <c r="R37" s="149"/>
      <c r="S37" s="149"/>
    </row>
    <row r="38" spans="2:19" s="25" customFormat="1" ht="15.75">
      <c r="B38" s="46" t="s">
        <v>221</v>
      </c>
      <c r="C38" s="258" t="s">
        <v>446</v>
      </c>
      <c r="D38" s="26"/>
      <c r="E38" s="45">
        <v>3990</v>
      </c>
      <c r="F38" s="45">
        <v>0</v>
      </c>
      <c r="G38" s="45">
        <f t="shared" si="0"/>
        <v>3990</v>
      </c>
      <c r="H38" s="45"/>
      <c r="I38" s="45">
        <v>2956</v>
      </c>
      <c r="J38" s="45">
        <v>0</v>
      </c>
      <c r="K38" s="45">
        <f t="shared" si="1"/>
        <v>2956</v>
      </c>
      <c r="P38" s="149"/>
      <c r="Q38" s="149"/>
      <c r="R38" s="149"/>
      <c r="S38" s="149"/>
    </row>
    <row r="39" spans="2:19" s="25" customFormat="1" ht="15.75">
      <c r="B39" s="46" t="s">
        <v>222</v>
      </c>
      <c r="C39" s="258" t="s">
        <v>447</v>
      </c>
      <c r="D39" s="26"/>
      <c r="E39" s="45">
        <v>17458809</v>
      </c>
      <c r="F39" s="45">
        <v>0</v>
      </c>
      <c r="G39" s="45">
        <f t="shared" si="0"/>
        <v>17458809</v>
      </c>
      <c r="H39" s="45"/>
      <c r="I39" s="45">
        <v>17672898</v>
      </c>
      <c r="J39" s="45">
        <v>0</v>
      </c>
      <c r="K39" s="45">
        <f t="shared" si="1"/>
        <v>17672898</v>
      </c>
      <c r="P39" s="149"/>
      <c r="Q39" s="149"/>
      <c r="R39" s="149"/>
      <c r="S39" s="149"/>
    </row>
    <row r="40" spans="2:19" s="25" customFormat="1" ht="15.75">
      <c r="B40" s="46" t="s">
        <v>223</v>
      </c>
      <c r="C40" s="258" t="s">
        <v>448</v>
      </c>
      <c r="D40" s="26"/>
      <c r="E40" s="45">
        <v>102740</v>
      </c>
      <c r="F40" s="45">
        <v>0</v>
      </c>
      <c r="G40" s="45">
        <f t="shared" si="0"/>
        <v>102740</v>
      </c>
      <c r="H40" s="45"/>
      <c r="I40" s="45">
        <v>95366</v>
      </c>
      <c r="J40" s="45">
        <v>0</v>
      </c>
      <c r="K40" s="45">
        <f t="shared" si="1"/>
        <v>95366</v>
      </c>
      <c r="P40" s="149"/>
      <c r="Q40" s="149"/>
      <c r="R40" s="149"/>
      <c r="S40" s="149"/>
    </row>
    <row r="41" spans="2:19" s="25" customFormat="1" ht="15.75">
      <c r="B41" s="46" t="s">
        <v>224</v>
      </c>
      <c r="C41" s="258" t="s">
        <v>449</v>
      </c>
      <c r="D41" s="26"/>
      <c r="E41" s="45">
        <v>0</v>
      </c>
      <c r="F41" s="45">
        <v>0</v>
      </c>
      <c r="G41" s="45">
        <f t="shared" si="0"/>
        <v>0</v>
      </c>
      <c r="H41" s="45"/>
      <c r="I41" s="45">
        <v>0</v>
      </c>
      <c r="J41" s="45">
        <v>0</v>
      </c>
      <c r="K41" s="45">
        <f t="shared" si="1"/>
        <v>0</v>
      </c>
      <c r="P41" s="149"/>
      <c r="Q41" s="149"/>
      <c r="R41" s="149"/>
      <c r="S41" s="149"/>
    </row>
    <row r="42" spans="2:19" s="25" customFormat="1" ht="15.75">
      <c r="B42" s="46" t="s">
        <v>225</v>
      </c>
      <c r="C42" s="258" t="s">
        <v>450</v>
      </c>
      <c r="D42" s="26"/>
      <c r="E42" s="45">
        <v>0</v>
      </c>
      <c r="F42" s="45">
        <v>0</v>
      </c>
      <c r="G42" s="45">
        <f t="shared" si="0"/>
        <v>0</v>
      </c>
      <c r="H42" s="45"/>
      <c r="I42" s="45">
        <v>0</v>
      </c>
      <c r="J42" s="45">
        <v>0</v>
      </c>
      <c r="K42" s="45">
        <f t="shared" si="1"/>
        <v>0</v>
      </c>
      <c r="P42" s="149"/>
      <c r="Q42" s="149"/>
      <c r="R42" s="149"/>
      <c r="S42" s="149"/>
    </row>
    <row r="43" spans="2:19" s="25" customFormat="1" ht="15.75">
      <c r="B43" s="46" t="s">
        <v>226</v>
      </c>
      <c r="C43" s="258" t="s">
        <v>451</v>
      </c>
      <c r="D43" s="26"/>
      <c r="E43" s="45">
        <v>3293590</v>
      </c>
      <c r="F43" s="45">
        <v>6327835</v>
      </c>
      <c r="G43" s="45">
        <f t="shared" si="0"/>
        <v>9621425</v>
      </c>
      <c r="H43" s="45"/>
      <c r="I43" s="45">
        <v>3207367</v>
      </c>
      <c r="J43" s="45">
        <v>5044026</v>
      </c>
      <c r="K43" s="45">
        <f t="shared" si="1"/>
        <v>8251393</v>
      </c>
      <c r="P43" s="149"/>
      <c r="Q43" s="149"/>
      <c r="R43" s="149"/>
      <c r="S43" s="149"/>
    </row>
    <row r="44" spans="2:19" s="25" customFormat="1" ht="15.75">
      <c r="B44" s="46" t="s">
        <v>10</v>
      </c>
      <c r="C44" s="258" t="s">
        <v>452</v>
      </c>
      <c r="D44" s="26"/>
      <c r="E44" s="45">
        <f>E45+E46</f>
        <v>551818</v>
      </c>
      <c r="F44" s="45">
        <f>F45+F46</f>
        <v>0</v>
      </c>
      <c r="G44" s="45">
        <f t="shared" si="0"/>
        <v>551818</v>
      </c>
      <c r="H44" s="45"/>
      <c r="I44" s="45">
        <f>I45+I46</f>
        <v>505135</v>
      </c>
      <c r="J44" s="45">
        <f>J45+J46</f>
        <v>0</v>
      </c>
      <c r="K44" s="45">
        <f t="shared" si="1"/>
        <v>505135</v>
      </c>
      <c r="P44" s="149"/>
      <c r="Q44" s="149"/>
      <c r="R44" s="149"/>
      <c r="S44" s="149"/>
    </row>
    <row r="45" spans="2:19" s="25" customFormat="1" ht="15.75">
      <c r="B45" s="46" t="s">
        <v>131</v>
      </c>
      <c r="C45" s="258" t="s">
        <v>453</v>
      </c>
      <c r="D45" s="26"/>
      <c r="E45" s="45">
        <v>551818</v>
      </c>
      <c r="F45" s="45">
        <v>0</v>
      </c>
      <c r="G45" s="45">
        <f t="shared" si="0"/>
        <v>551818</v>
      </c>
      <c r="H45" s="45"/>
      <c r="I45" s="45">
        <v>505135</v>
      </c>
      <c r="J45" s="45">
        <v>0</v>
      </c>
      <c r="K45" s="45">
        <f t="shared" si="1"/>
        <v>505135</v>
      </c>
      <c r="P45" s="149"/>
      <c r="Q45" s="149"/>
      <c r="R45" s="149"/>
      <c r="S45" s="149"/>
    </row>
    <row r="46" spans="2:19" s="25" customFormat="1" ht="15.75">
      <c r="B46" s="46" t="s">
        <v>132</v>
      </c>
      <c r="C46" s="258" t="s">
        <v>454</v>
      </c>
      <c r="D46" s="26"/>
      <c r="E46" s="45">
        <v>0</v>
      </c>
      <c r="F46" s="45">
        <v>0</v>
      </c>
      <c r="G46" s="45">
        <f t="shared" si="0"/>
        <v>0</v>
      </c>
      <c r="H46" s="45"/>
      <c r="I46" s="45">
        <v>0</v>
      </c>
      <c r="J46" s="45">
        <v>0</v>
      </c>
      <c r="K46" s="45">
        <f t="shared" si="1"/>
        <v>0</v>
      </c>
      <c r="P46" s="149"/>
      <c r="Q46" s="149"/>
      <c r="R46" s="149"/>
      <c r="S46" s="149"/>
    </row>
    <row r="47" spans="1:19" s="29" customFormat="1" ht="16.5">
      <c r="A47" s="92"/>
      <c r="B47" s="92" t="s">
        <v>12</v>
      </c>
      <c r="C47" s="256" t="s">
        <v>455</v>
      </c>
      <c r="D47" s="150"/>
      <c r="E47" s="172">
        <f>E48+E52</f>
        <v>71175306</v>
      </c>
      <c r="F47" s="172">
        <f>F48+F52</f>
        <v>271625666</v>
      </c>
      <c r="G47" s="148">
        <f t="shared" si="0"/>
        <v>342800972</v>
      </c>
      <c r="H47" s="148"/>
      <c r="I47" s="172">
        <f>I48+I52</f>
        <v>48198432</v>
      </c>
      <c r="J47" s="172">
        <f>J48+J52</f>
        <v>194026923</v>
      </c>
      <c r="K47" s="148">
        <f t="shared" si="1"/>
        <v>242225355</v>
      </c>
      <c r="P47" s="149"/>
      <c r="Q47" s="149"/>
      <c r="R47" s="149"/>
      <c r="S47" s="149"/>
    </row>
    <row r="48" spans="2:19" s="25" customFormat="1" ht="15.75">
      <c r="B48" s="25" t="s">
        <v>58</v>
      </c>
      <c r="C48" s="258" t="s">
        <v>456</v>
      </c>
      <c r="D48" s="26"/>
      <c r="E48" s="45">
        <f>SUM(E49:E51)</f>
        <v>2497225</v>
      </c>
      <c r="F48" s="45">
        <f>SUM(F49:F51)</f>
        <v>18327699</v>
      </c>
      <c r="G48" s="45">
        <f t="shared" si="0"/>
        <v>20824924</v>
      </c>
      <c r="H48" s="45"/>
      <c r="I48" s="45">
        <f>SUM(I49:I51)</f>
        <v>1228638</v>
      </c>
      <c r="J48" s="45">
        <f>SUM(J49:J51)</f>
        <v>11197395</v>
      </c>
      <c r="K48" s="45">
        <f t="shared" si="1"/>
        <v>12426033</v>
      </c>
      <c r="P48" s="149"/>
      <c r="Q48" s="149"/>
      <c r="R48" s="149"/>
      <c r="S48" s="149"/>
    </row>
    <row r="49" spans="2:19" s="25" customFormat="1" ht="15.75">
      <c r="B49" s="25" t="s">
        <v>59</v>
      </c>
      <c r="C49" s="258" t="s">
        <v>457</v>
      </c>
      <c r="D49" s="26"/>
      <c r="E49" s="45">
        <v>2497225</v>
      </c>
      <c r="F49" s="45">
        <v>15327299</v>
      </c>
      <c r="G49" s="45">
        <f t="shared" si="0"/>
        <v>17824524</v>
      </c>
      <c r="H49" s="45"/>
      <c r="I49" s="45">
        <v>1228638</v>
      </c>
      <c r="J49" s="45">
        <v>11197395</v>
      </c>
      <c r="K49" s="45">
        <f t="shared" si="1"/>
        <v>12426033</v>
      </c>
      <c r="P49" s="149"/>
      <c r="Q49" s="149"/>
      <c r="R49" s="149"/>
      <c r="S49" s="149"/>
    </row>
    <row r="50" spans="2:19" s="25" customFormat="1" ht="15.75">
      <c r="B50" s="25" t="s">
        <v>60</v>
      </c>
      <c r="C50" s="258" t="s">
        <v>458</v>
      </c>
      <c r="D50" s="26"/>
      <c r="E50" s="45">
        <v>0</v>
      </c>
      <c r="F50" s="45">
        <v>3000400</v>
      </c>
      <c r="G50" s="45">
        <f t="shared" si="0"/>
        <v>3000400</v>
      </c>
      <c r="H50" s="45"/>
      <c r="I50" s="45">
        <v>0</v>
      </c>
      <c r="J50" s="45">
        <v>0</v>
      </c>
      <c r="K50" s="45">
        <f t="shared" si="1"/>
        <v>0</v>
      </c>
      <c r="P50" s="149"/>
      <c r="Q50" s="149"/>
      <c r="R50" s="149"/>
      <c r="S50" s="149"/>
    </row>
    <row r="51" spans="2:19" s="25" customFormat="1" ht="15.75">
      <c r="B51" s="25" t="s">
        <v>61</v>
      </c>
      <c r="C51" s="258" t="s">
        <v>459</v>
      </c>
      <c r="D51" s="26"/>
      <c r="E51" s="45">
        <v>0</v>
      </c>
      <c r="F51" s="45">
        <v>0</v>
      </c>
      <c r="G51" s="45">
        <f t="shared" si="0"/>
        <v>0</v>
      </c>
      <c r="H51" s="45"/>
      <c r="I51" s="45">
        <v>0</v>
      </c>
      <c r="J51" s="45">
        <v>0</v>
      </c>
      <c r="K51" s="45">
        <f t="shared" si="1"/>
        <v>0</v>
      </c>
      <c r="P51" s="149"/>
      <c r="Q51" s="149"/>
      <c r="R51" s="149"/>
      <c r="S51" s="149"/>
    </row>
    <row r="52" spans="2:19" s="25" customFormat="1" ht="15.75">
      <c r="B52" s="25" t="s">
        <v>62</v>
      </c>
      <c r="C52" s="258" t="s">
        <v>460</v>
      </c>
      <c r="D52" s="26"/>
      <c r="E52" s="45">
        <f>E53+E56+E61+E68+E71+E74</f>
        <v>68678081</v>
      </c>
      <c r="F52" s="45">
        <f>F53+F56+F61+F68+F71+F74</f>
        <v>253297967</v>
      </c>
      <c r="G52" s="45">
        <f t="shared" si="0"/>
        <v>321976048</v>
      </c>
      <c r="H52" s="45"/>
      <c r="I52" s="45">
        <f>I53+I56+I61+I68+I71+I74</f>
        <v>46969794</v>
      </c>
      <c r="J52" s="45">
        <f>J53+J56+J61+J68+J71+J74</f>
        <v>182829528</v>
      </c>
      <c r="K52" s="45">
        <f t="shared" si="1"/>
        <v>229799322</v>
      </c>
      <c r="P52" s="149"/>
      <c r="Q52" s="149"/>
      <c r="R52" s="149"/>
      <c r="S52" s="149"/>
    </row>
    <row r="53" spans="2:19" s="25" customFormat="1" ht="15.75">
      <c r="B53" s="25" t="s">
        <v>86</v>
      </c>
      <c r="C53" s="258" t="s">
        <v>461</v>
      </c>
      <c r="D53" s="26"/>
      <c r="E53" s="45">
        <f>E54+E55</f>
        <v>5809756</v>
      </c>
      <c r="F53" s="45">
        <f>F54+F55</f>
        <v>11468358</v>
      </c>
      <c r="G53" s="45">
        <f t="shared" si="0"/>
        <v>17278114</v>
      </c>
      <c r="H53" s="45"/>
      <c r="I53" s="45">
        <f>I54+I55</f>
        <v>6128480</v>
      </c>
      <c r="J53" s="45">
        <f>J54+J55</f>
        <v>8958219</v>
      </c>
      <c r="K53" s="45">
        <f t="shared" si="1"/>
        <v>15086699</v>
      </c>
      <c r="P53" s="149"/>
      <c r="Q53" s="149"/>
      <c r="R53" s="149"/>
      <c r="S53" s="149"/>
    </row>
    <row r="54" spans="2:19" s="25" customFormat="1" ht="15.75">
      <c r="B54" s="25" t="s">
        <v>159</v>
      </c>
      <c r="C54" s="258" t="s">
        <v>462</v>
      </c>
      <c r="D54" s="26"/>
      <c r="E54" s="45">
        <v>2909985</v>
      </c>
      <c r="F54" s="45">
        <v>5698713</v>
      </c>
      <c r="G54" s="45">
        <f t="shared" si="0"/>
        <v>8608698</v>
      </c>
      <c r="H54" s="45"/>
      <c r="I54" s="45">
        <v>2647607</v>
      </c>
      <c r="J54" s="45">
        <v>4845645</v>
      </c>
      <c r="K54" s="45">
        <f t="shared" si="1"/>
        <v>7493252</v>
      </c>
      <c r="P54" s="149"/>
      <c r="Q54" s="149"/>
      <c r="R54" s="149"/>
      <c r="S54" s="149"/>
    </row>
    <row r="55" spans="2:19" s="25" customFormat="1" ht="15.75">
      <c r="B55" s="25" t="s">
        <v>160</v>
      </c>
      <c r="C55" s="258" t="s">
        <v>463</v>
      </c>
      <c r="D55" s="26"/>
      <c r="E55" s="45">
        <v>2899771</v>
      </c>
      <c r="F55" s="45">
        <v>5769645</v>
      </c>
      <c r="G55" s="45">
        <f t="shared" si="0"/>
        <v>8669416</v>
      </c>
      <c r="H55" s="45"/>
      <c r="I55" s="45">
        <v>3480873</v>
      </c>
      <c r="J55" s="45">
        <v>4112574</v>
      </c>
      <c r="K55" s="45">
        <f t="shared" si="1"/>
        <v>7593447</v>
      </c>
      <c r="P55" s="149"/>
      <c r="Q55" s="149"/>
      <c r="R55" s="149"/>
      <c r="S55" s="149"/>
    </row>
    <row r="56" spans="2:19" s="25" customFormat="1" ht="15.75">
      <c r="B56" s="25" t="s">
        <v>87</v>
      </c>
      <c r="C56" s="258" t="s">
        <v>464</v>
      </c>
      <c r="D56" s="26"/>
      <c r="E56" s="45">
        <f>SUM(E57:E60)</f>
        <v>54734323</v>
      </c>
      <c r="F56" s="45">
        <f>SUM(F57:F60)</f>
        <v>160997329</v>
      </c>
      <c r="G56" s="45">
        <f t="shared" si="0"/>
        <v>215731652</v>
      </c>
      <c r="H56" s="45"/>
      <c r="I56" s="45">
        <f>SUM(I57:I60)</f>
        <v>29738415</v>
      </c>
      <c r="J56" s="45">
        <f>SUM(J57:J60)</f>
        <v>104406055</v>
      </c>
      <c r="K56" s="45">
        <f t="shared" si="1"/>
        <v>134144470</v>
      </c>
      <c r="P56" s="149"/>
      <c r="Q56" s="149"/>
      <c r="R56" s="149"/>
      <c r="S56" s="149"/>
    </row>
    <row r="57" spans="2:19" s="25" customFormat="1" ht="15.75">
      <c r="B57" s="25" t="s">
        <v>161</v>
      </c>
      <c r="C57" s="258" t="s">
        <v>465</v>
      </c>
      <c r="D57" s="26"/>
      <c r="E57" s="45">
        <v>27900427</v>
      </c>
      <c r="F57" s="45">
        <v>46095783</v>
      </c>
      <c r="G57" s="45">
        <f t="shared" si="0"/>
        <v>73996210</v>
      </c>
      <c r="H57" s="45"/>
      <c r="I57" s="45">
        <v>11246658</v>
      </c>
      <c r="J57" s="45">
        <v>28538905</v>
      </c>
      <c r="K57" s="45">
        <f t="shared" si="1"/>
        <v>39785563</v>
      </c>
      <c r="P57" s="149"/>
      <c r="Q57" s="149"/>
      <c r="R57" s="149"/>
      <c r="S57" s="149"/>
    </row>
    <row r="58" spans="2:19" s="25" customFormat="1" ht="15.75">
      <c r="B58" s="25" t="s">
        <v>162</v>
      </c>
      <c r="C58" s="258" t="s">
        <v>466</v>
      </c>
      <c r="D58" s="26"/>
      <c r="E58" s="45">
        <v>23613696</v>
      </c>
      <c r="F58" s="45">
        <v>45756322</v>
      </c>
      <c r="G58" s="45">
        <f t="shared" si="0"/>
        <v>69370018</v>
      </c>
      <c r="H58" s="45"/>
      <c r="I58" s="45">
        <v>15671757</v>
      </c>
      <c r="J58" s="45">
        <v>20415368</v>
      </c>
      <c r="K58" s="45">
        <f t="shared" si="1"/>
        <v>36087125</v>
      </c>
      <c r="P58" s="149"/>
      <c r="Q58" s="149"/>
      <c r="R58" s="149"/>
      <c r="S58" s="149"/>
    </row>
    <row r="59" spans="2:19" s="25" customFormat="1" ht="15.75">
      <c r="B59" s="25" t="s">
        <v>163</v>
      </c>
      <c r="C59" s="258" t="s">
        <v>467</v>
      </c>
      <c r="D59" s="26"/>
      <c r="E59" s="45">
        <v>1610100</v>
      </c>
      <c r="F59" s="45">
        <v>34572612</v>
      </c>
      <c r="G59" s="45">
        <f t="shared" si="0"/>
        <v>36182712</v>
      </c>
      <c r="H59" s="45"/>
      <c r="I59" s="45">
        <v>1410000</v>
      </c>
      <c r="J59" s="45">
        <v>27725891</v>
      </c>
      <c r="K59" s="45">
        <f t="shared" si="1"/>
        <v>29135891</v>
      </c>
      <c r="P59" s="149"/>
      <c r="Q59" s="149"/>
      <c r="R59" s="149"/>
      <c r="S59" s="149"/>
    </row>
    <row r="60" spans="2:19" s="25" customFormat="1" ht="15.75">
      <c r="B60" s="25" t="s">
        <v>164</v>
      </c>
      <c r="C60" s="258" t="s">
        <v>468</v>
      </c>
      <c r="D60" s="26"/>
      <c r="E60" s="45">
        <v>1610100</v>
      </c>
      <c r="F60" s="45">
        <v>34572612</v>
      </c>
      <c r="G60" s="45">
        <f t="shared" si="0"/>
        <v>36182712</v>
      </c>
      <c r="H60" s="45"/>
      <c r="I60" s="45">
        <v>1410000</v>
      </c>
      <c r="J60" s="45">
        <v>27725891</v>
      </c>
      <c r="K60" s="45">
        <f t="shared" si="1"/>
        <v>29135891</v>
      </c>
      <c r="P60" s="149"/>
      <c r="Q60" s="149"/>
      <c r="R60" s="149"/>
      <c r="S60" s="149"/>
    </row>
    <row r="61" spans="2:19" s="25" customFormat="1" ht="15.75">
      <c r="B61" s="25" t="s">
        <v>165</v>
      </c>
      <c r="C61" s="258" t="s">
        <v>469</v>
      </c>
      <c r="D61" s="26"/>
      <c r="E61" s="45">
        <f>SUM(E62:E67)</f>
        <v>7906869</v>
      </c>
      <c r="F61" s="45">
        <f>SUM(F62:F67)</f>
        <v>66739282</v>
      </c>
      <c r="G61" s="45">
        <f t="shared" si="0"/>
        <v>74646151</v>
      </c>
      <c r="H61" s="45"/>
      <c r="I61" s="45">
        <f>SUM(I62:I67)</f>
        <v>10274802</v>
      </c>
      <c r="J61" s="45">
        <f>SUM(J62:J67)</f>
        <v>58882918</v>
      </c>
      <c r="K61" s="45">
        <f t="shared" si="1"/>
        <v>69157720</v>
      </c>
      <c r="P61" s="149"/>
      <c r="Q61" s="149"/>
      <c r="R61" s="149"/>
      <c r="S61" s="149"/>
    </row>
    <row r="62" spans="2:19" s="25" customFormat="1" ht="15.75">
      <c r="B62" s="25" t="s">
        <v>166</v>
      </c>
      <c r="C62" s="258" t="s">
        <v>470</v>
      </c>
      <c r="D62" s="26"/>
      <c r="E62" s="45">
        <v>3737874</v>
      </c>
      <c r="F62" s="45">
        <v>8327871</v>
      </c>
      <c r="G62" s="45">
        <f t="shared" si="0"/>
        <v>12065745</v>
      </c>
      <c r="H62" s="45"/>
      <c r="I62" s="45">
        <v>4938312</v>
      </c>
      <c r="J62" s="45">
        <v>7023471</v>
      </c>
      <c r="K62" s="45">
        <f t="shared" si="1"/>
        <v>11961783</v>
      </c>
      <c r="P62" s="149"/>
      <c r="Q62" s="149"/>
      <c r="R62" s="149"/>
      <c r="S62" s="149"/>
    </row>
    <row r="63" spans="2:19" s="25" customFormat="1" ht="15.75">
      <c r="B63" s="25" t="s">
        <v>167</v>
      </c>
      <c r="C63" s="258" t="s">
        <v>471</v>
      </c>
      <c r="D63" s="26"/>
      <c r="E63" s="45">
        <v>4168995</v>
      </c>
      <c r="F63" s="45">
        <v>8091389</v>
      </c>
      <c r="G63" s="45">
        <f t="shared" si="0"/>
        <v>12260384</v>
      </c>
      <c r="H63" s="45"/>
      <c r="I63" s="45">
        <v>5336490</v>
      </c>
      <c r="J63" s="45">
        <v>6753791</v>
      </c>
      <c r="K63" s="45">
        <f t="shared" si="1"/>
        <v>12090281</v>
      </c>
      <c r="P63" s="149"/>
      <c r="Q63" s="149"/>
      <c r="R63" s="149"/>
      <c r="S63" s="149"/>
    </row>
    <row r="64" spans="2:19" s="25" customFormat="1" ht="15.75">
      <c r="B64" s="25" t="s">
        <v>168</v>
      </c>
      <c r="C64" s="258" t="s">
        <v>472</v>
      </c>
      <c r="D64" s="26"/>
      <c r="E64" s="45">
        <v>0</v>
      </c>
      <c r="F64" s="45">
        <v>25160011</v>
      </c>
      <c r="G64" s="45">
        <f t="shared" si="0"/>
        <v>25160011</v>
      </c>
      <c r="H64" s="45"/>
      <c r="I64" s="45">
        <v>0</v>
      </c>
      <c r="J64" s="45">
        <v>22552828</v>
      </c>
      <c r="K64" s="45">
        <f t="shared" si="1"/>
        <v>22552828</v>
      </c>
      <c r="P64" s="149"/>
      <c r="Q64" s="149"/>
      <c r="R64" s="149"/>
      <c r="S64" s="149"/>
    </row>
    <row r="65" spans="2:19" s="25" customFormat="1" ht="15.75">
      <c r="B65" s="25" t="s">
        <v>169</v>
      </c>
      <c r="C65" s="258" t="s">
        <v>473</v>
      </c>
      <c r="D65" s="26"/>
      <c r="E65" s="45">
        <v>0</v>
      </c>
      <c r="F65" s="45">
        <v>25160011</v>
      </c>
      <c r="G65" s="45">
        <f t="shared" si="0"/>
        <v>25160011</v>
      </c>
      <c r="H65" s="45"/>
      <c r="I65" s="45">
        <v>0</v>
      </c>
      <c r="J65" s="45">
        <v>22552828</v>
      </c>
      <c r="K65" s="45">
        <f t="shared" si="1"/>
        <v>22552828</v>
      </c>
      <c r="P65" s="149"/>
      <c r="Q65" s="149"/>
      <c r="R65" s="149"/>
      <c r="S65" s="149"/>
    </row>
    <row r="66" spans="2:19" s="25" customFormat="1" ht="15.75">
      <c r="B66" s="25" t="s">
        <v>170</v>
      </c>
      <c r="C66" s="258" t="s">
        <v>474</v>
      </c>
      <c r="D66" s="26"/>
      <c r="E66" s="45">
        <v>0</v>
      </c>
      <c r="F66" s="45">
        <v>0</v>
      </c>
      <c r="G66" s="45">
        <f t="shared" si="0"/>
        <v>0</v>
      </c>
      <c r="H66" s="45"/>
      <c r="I66" s="45">
        <v>0</v>
      </c>
      <c r="J66" s="45">
        <v>0</v>
      </c>
      <c r="K66" s="45">
        <f t="shared" si="1"/>
        <v>0</v>
      </c>
      <c r="P66" s="149"/>
      <c r="Q66" s="149"/>
      <c r="R66" s="149"/>
      <c r="S66" s="149"/>
    </row>
    <row r="67" spans="2:19" s="25" customFormat="1" ht="15.75">
      <c r="B67" s="25" t="s">
        <v>171</v>
      </c>
      <c r="C67" s="258" t="s">
        <v>475</v>
      </c>
      <c r="D67" s="26"/>
      <c r="E67" s="45">
        <v>0</v>
      </c>
      <c r="F67" s="45">
        <v>0</v>
      </c>
      <c r="G67" s="45">
        <f t="shared" si="0"/>
        <v>0</v>
      </c>
      <c r="H67" s="45"/>
      <c r="I67" s="45">
        <v>0</v>
      </c>
      <c r="J67" s="45">
        <v>0</v>
      </c>
      <c r="K67" s="45">
        <f t="shared" si="1"/>
        <v>0</v>
      </c>
      <c r="P67" s="149"/>
      <c r="Q67" s="149"/>
      <c r="R67" s="149"/>
      <c r="S67" s="149"/>
    </row>
    <row r="68" spans="2:19" s="25" customFormat="1" ht="15.75">
      <c r="B68" s="25" t="s">
        <v>172</v>
      </c>
      <c r="C68" s="258" t="s">
        <v>476</v>
      </c>
      <c r="D68" s="26"/>
      <c r="E68" s="45">
        <f>SUM(E69:E70)</f>
        <v>0</v>
      </c>
      <c r="F68" s="45">
        <f>SUM(F69:F70)</f>
        <v>0</v>
      </c>
      <c r="G68" s="45">
        <f t="shared" si="0"/>
        <v>0</v>
      </c>
      <c r="H68" s="45"/>
      <c r="I68" s="45">
        <f>SUM(I69:I70)</f>
        <v>0</v>
      </c>
      <c r="J68" s="45">
        <f>SUM(J69:J70)</f>
        <v>0</v>
      </c>
      <c r="K68" s="45">
        <f t="shared" si="1"/>
        <v>0</v>
      </c>
      <c r="P68" s="149"/>
      <c r="Q68" s="149"/>
      <c r="R68" s="149"/>
      <c r="S68" s="149"/>
    </row>
    <row r="69" spans="2:19" s="25" customFormat="1" ht="15.75">
      <c r="B69" s="25" t="s">
        <v>173</v>
      </c>
      <c r="C69" s="258" t="s">
        <v>477</v>
      </c>
      <c r="D69" s="26"/>
      <c r="E69" s="45">
        <v>0</v>
      </c>
      <c r="F69" s="45">
        <v>0</v>
      </c>
      <c r="G69" s="45">
        <f t="shared" si="0"/>
        <v>0</v>
      </c>
      <c r="H69" s="45"/>
      <c r="I69" s="45">
        <v>0</v>
      </c>
      <c r="J69" s="45">
        <v>0</v>
      </c>
      <c r="K69" s="45">
        <f t="shared" si="1"/>
        <v>0</v>
      </c>
      <c r="P69" s="149"/>
      <c r="Q69" s="149"/>
      <c r="R69" s="149"/>
      <c r="S69" s="149"/>
    </row>
    <row r="70" spans="2:19" s="25" customFormat="1" ht="15.75">
      <c r="B70" s="25" t="s">
        <v>174</v>
      </c>
      <c r="C70" s="258" t="s">
        <v>478</v>
      </c>
      <c r="D70" s="26"/>
      <c r="E70" s="45">
        <v>0</v>
      </c>
      <c r="F70" s="45">
        <v>0</v>
      </c>
      <c r="G70" s="45">
        <f t="shared" si="0"/>
        <v>0</v>
      </c>
      <c r="H70" s="45"/>
      <c r="I70" s="45">
        <v>0</v>
      </c>
      <c r="J70" s="45">
        <v>0</v>
      </c>
      <c r="K70" s="45">
        <f t="shared" si="1"/>
        <v>0</v>
      </c>
      <c r="P70" s="149"/>
      <c r="Q70" s="149"/>
      <c r="R70" s="149"/>
      <c r="S70" s="149"/>
    </row>
    <row r="71" spans="2:19" s="25" customFormat="1" ht="15.75">
      <c r="B71" s="25" t="s">
        <v>175</v>
      </c>
      <c r="C71" s="258" t="s">
        <v>479</v>
      </c>
      <c r="D71" s="26"/>
      <c r="E71" s="45">
        <f>E72+E73</f>
        <v>0</v>
      </c>
      <c r="F71" s="45">
        <f>F72+F73</f>
        <v>0</v>
      </c>
      <c r="G71" s="45">
        <f t="shared" si="0"/>
        <v>0</v>
      </c>
      <c r="H71" s="45"/>
      <c r="I71" s="45">
        <f>I72+I73</f>
        <v>0</v>
      </c>
      <c r="J71" s="45">
        <f>J72+J73</f>
        <v>0</v>
      </c>
      <c r="K71" s="45">
        <f t="shared" si="1"/>
        <v>0</v>
      </c>
      <c r="P71" s="149"/>
      <c r="Q71" s="149"/>
      <c r="R71" s="149"/>
      <c r="S71" s="149"/>
    </row>
    <row r="72" spans="2:19" s="25" customFormat="1" ht="15.75">
      <c r="B72" s="25" t="s">
        <v>176</v>
      </c>
      <c r="C72" s="258" t="s">
        <v>480</v>
      </c>
      <c r="D72" s="26"/>
      <c r="E72" s="45">
        <v>0</v>
      </c>
      <c r="F72" s="45">
        <v>0</v>
      </c>
      <c r="G72" s="45">
        <f t="shared" si="0"/>
        <v>0</v>
      </c>
      <c r="H72" s="45"/>
      <c r="I72" s="45">
        <v>0</v>
      </c>
      <c r="J72" s="45">
        <v>0</v>
      </c>
      <c r="K72" s="45">
        <f t="shared" si="1"/>
        <v>0</v>
      </c>
      <c r="P72" s="149"/>
      <c r="Q72" s="149"/>
      <c r="R72" s="149"/>
      <c r="S72" s="149"/>
    </row>
    <row r="73" spans="2:19" s="25" customFormat="1" ht="15.75">
      <c r="B73" s="25" t="s">
        <v>177</v>
      </c>
      <c r="C73" s="258" t="s">
        <v>481</v>
      </c>
      <c r="D73" s="26"/>
      <c r="E73" s="45">
        <v>0</v>
      </c>
      <c r="F73" s="45">
        <v>0</v>
      </c>
      <c r="G73" s="45">
        <f t="shared" si="0"/>
        <v>0</v>
      </c>
      <c r="H73" s="45"/>
      <c r="I73" s="45">
        <v>0</v>
      </c>
      <c r="J73" s="45">
        <v>0</v>
      </c>
      <c r="K73" s="45">
        <f t="shared" si="1"/>
        <v>0</v>
      </c>
      <c r="P73" s="149"/>
      <c r="Q73" s="149"/>
      <c r="R73" s="149"/>
      <c r="S73" s="149"/>
    </row>
    <row r="74" spans="2:19" s="25" customFormat="1" ht="15.75">
      <c r="B74" s="25" t="s">
        <v>178</v>
      </c>
      <c r="C74" s="258" t="s">
        <v>270</v>
      </c>
      <c r="D74" s="26"/>
      <c r="E74" s="45">
        <v>227133</v>
      </c>
      <c r="F74" s="45">
        <v>14092998</v>
      </c>
      <c r="G74" s="45">
        <f aca="true" t="shared" si="2" ref="G74:G93">E74+F74</f>
        <v>14320131</v>
      </c>
      <c r="H74" s="45"/>
      <c r="I74" s="45">
        <v>828097</v>
      </c>
      <c r="J74" s="45">
        <v>10582336</v>
      </c>
      <c r="K74" s="45">
        <f aca="true" t="shared" si="3" ref="K74:K93">I74+J74</f>
        <v>11410433</v>
      </c>
      <c r="P74" s="149"/>
      <c r="Q74" s="149"/>
      <c r="R74" s="149"/>
      <c r="S74" s="149"/>
    </row>
    <row r="75" spans="1:19" s="29" customFormat="1" ht="16.5">
      <c r="A75" s="92"/>
      <c r="B75" s="256" t="s">
        <v>482</v>
      </c>
      <c r="C75" s="92"/>
      <c r="D75" s="85"/>
      <c r="E75" s="148">
        <f>E76+E85+E93</f>
        <v>691226807</v>
      </c>
      <c r="F75" s="148">
        <f>F76+F85+F93</f>
        <v>164186660</v>
      </c>
      <c r="G75" s="148">
        <f t="shared" si="2"/>
        <v>855413467</v>
      </c>
      <c r="H75" s="148"/>
      <c r="I75" s="148">
        <f>I76+I85+I93</f>
        <v>611006886</v>
      </c>
      <c r="J75" s="148">
        <f>J76+J85+J93</f>
        <v>159670572</v>
      </c>
      <c r="K75" s="148">
        <f t="shared" si="3"/>
        <v>770677458</v>
      </c>
      <c r="P75" s="149"/>
      <c r="Q75" s="149"/>
      <c r="R75" s="149"/>
      <c r="S75" s="149"/>
    </row>
    <row r="76" spans="1:19" s="29" customFormat="1" ht="16.5">
      <c r="A76" s="92"/>
      <c r="B76" s="92" t="s">
        <v>13</v>
      </c>
      <c r="C76" s="256" t="s">
        <v>483</v>
      </c>
      <c r="D76" s="85"/>
      <c r="E76" s="148">
        <f>SUM(E77:E84)</f>
        <v>27993865</v>
      </c>
      <c r="F76" s="148">
        <f>SUM(F77:F84)</f>
        <v>8449128</v>
      </c>
      <c r="G76" s="148">
        <f t="shared" si="2"/>
        <v>36442993</v>
      </c>
      <c r="H76" s="148"/>
      <c r="I76" s="148">
        <f>SUM(I77:I84)</f>
        <v>26860299</v>
      </c>
      <c r="J76" s="148">
        <f>SUM(J77:J84)</f>
        <v>11806667</v>
      </c>
      <c r="K76" s="148">
        <f t="shared" si="3"/>
        <v>38666966</v>
      </c>
      <c r="P76" s="149"/>
      <c r="Q76" s="149"/>
      <c r="R76" s="149"/>
      <c r="S76" s="149"/>
    </row>
    <row r="77" spans="2:19" s="25" customFormat="1" ht="15.75">
      <c r="B77" s="47" t="s">
        <v>14</v>
      </c>
      <c r="C77" s="258" t="s">
        <v>484</v>
      </c>
      <c r="D77" s="26"/>
      <c r="E77" s="45">
        <v>3366562</v>
      </c>
      <c r="F77" s="45">
        <v>0</v>
      </c>
      <c r="G77" s="45">
        <f t="shared" si="2"/>
        <v>3366562</v>
      </c>
      <c r="H77" s="45"/>
      <c r="I77" s="45">
        <v>2820657</v>
      </c>
      <c r="J77" s="45">
        <v>0</v>
      </c>
      <c r="K77" s="45">
        <f t="shared" si="3"/>
        <v>2820657</v>
      </c>
      <c r="P77" s="149"/>
      <c r="Q77" s="149"/>
      <c r="R77" s="149"/>
      <c r="S77" s="149"/>
    </row>
    <row r="78" spans="2:19" s="25" customFormat="1" ht="15.75">
      <c r="B78" s="47" t="s">
        <v>15</v>
      </c>
      <c r="C78" s="258" t="s">
        <v>485</v>
      </c>
      <c r="D78" s="26"/>
      <c r="E78" s="45">
        <v>4581831</v>
      </c>
      <c r="F78" s="45">
        <v>904955</v>
      </c>
      <c r="G78" s="45">
        <f t="shared" si="2"/>
        <v>5486786</v>
      </c>
      <c r="H78" s="45"/>
      <c r="I78" s="45">
        <v>5230194</v>
      </c>
      <c r="J78" s="45">
        <v>818636</v>
      </c>
      <c r="K78" s="45">
        <f t="shared" si="3"/>
        <v>6048830</v>
      </c>
      <c r="P78" s="149"/>
      <c r="Q78" s="149"/>
      <c r="R78" s="149"/>
      <c r="S78" s="149"/>
    </row>
    <row r="79" spans="2:19" s="25" customFormat="1" ht="15.75">
      <c r="B79" s="47" t="s">
        <v>63</v>
      </c>
      <c r="C79" s="258" t="s">
        <v>486</v>
      </c>
      <c r="D79" s="26"/>
      <c r="E79" s="45">
        <v>15666308</v>
      </c>
      <c r="F79" s="45">
        <v>970165</v>
      </c>
      <c r="G79" s="45">
        <f t="shared" si="2"/>
        <v>16636473</v>
      </c>
      <c r="H79" s="45"/>
      <c r="I79" s="45">
        <v>14928116</v>
      </c>
      <c r="J79" s="45">
        <v>876770</v>
      </c>
      <c r="K79" s="45">
        <f t="shared" si="3"/>
        <v>15804886</v>
      </c>
      <c r="P79" s="149"/>
      <c r="Q79" s="149"/>
      <c r="R79" s="149"/>
      <c r="S79" s="149"/>
    </row>
    <row r="80" spans="2:19" s="25" customFormat="1" ht="15.75">
      <c r="B80" s="47" t="s">
        <v>233</v>
      </c>
      <c r="C80" s="258" t="s">
        <v>487</v>
      </c>
      <c r="D80" s="26"/>
      <c r="E80" s="45">
        <v>3896318</v>
      </c>
      <c r="F80" s="45">
        <v>1486500</v>
      </c>
      <c r="G80" s="45">
        <f t="shared" si="2"/>
        <v>5382818</v>
      </c>
      <c r="H80" s="45"/>
      <c r="I80" s="45">
        <v>3395579</v>
      </c>
      <c r="J80" s="45">
        <v>1454631</v>
      </c>
      <c r="K80" s="45">
        <f t="shared" si="3"/>
        <v>4850210</v>
      </c>
      <c r="P80" s="149"/>
      <c r="Q80" s="149"/>
      <c r="R80" s="149"/>
      <c r="S80" s="149"/>
    </row>
    <row r="81" spans="2:19" s="25" customFormat="1" ht="15.75">
      <c r="B81" s="47" t="s">
        <v>234</v>
      </c>
      <c r="C81" s="258" t="s">
        <v>488</v>
      </c>
      <c r="D81" s="26"/>
      <c r="E81" s="45">
        <v>0</v>
      </c>
      <c r="F81" s="45">
        <v>0</v>
      </c>
      <c r="G81" s="45">
        <f t="shared" si="2"/>
        <v>0</v>
      </c>
      <c r="H81" s="45"/>
      <c r="I81" s="45">
        <v>0</v>
      </c>
      <c r="J81" s="45">
        <v>0</v>
      </c>
      <c r="K81" s="45">
        <f t="shared" si="3"/>
        <v>0</v>
      </c>
      <c r="P81" s="149"/>
      <c r="Q81" s="149"/>
      <c r="R81" s="149"/>
      <c r="S81" s="149"/>
    </row>
    <row r="82" spans="2:19" s="25" customFormat="1" ht="15.75">
      <c r="B82" s="47" t="s">
        <v>235</v>
      </c>
      <c r="C82" s="258" t="s">
        <v>489</v>
      </c>
      <c r="D82" s="26"/>
      <c r="E82" s="45">
        <v>0</v>
      </c>
      <c r="F82" s="45">
        <v>0</v>
      </c>
      <c r="G82" s="45">
        <f t="shared" si="2"/>
        <v>0</v>
      </c>
      <c r="H82" s="45"/>
      <c r="I82" s="45">
        <v>0</v>
      </c>
      <c r="J82" s="45">
        <v>0</v>
      </c>
      <c r="K82" s="45">
        <f t="shared" si="3"/>
        <v>0</v>
      </c>
      <c r="P82" s="149"/>
      <c r="Q82" s="149"/>
      <c r="R82" s="149"/>
      <c r="S82" s="149"/>
    </row>
    <row r="83" spans="2:19" s="25" customFormat="1" ht="15.75">
      <c r="B83" s="47" t="s">
        <v>236</v>
      </c>
      <c r="C83" s="258" t="s">
        <v>490</v>
      </c>
      <c r="D83" s="26"/>
      <c r="E83" s="45">
        <v>482846</v>
      </c>
      <c r="F83" s="45">
        <v>5087508</v>
      </c>
      <c r="G83" s="45">
        <f t="shared" si="2"/>
        <v>5570354</v>
      </c>
      <c r="H83" s="45"/>
      <c r="I83" s="45">
        <v>485753</v>
      </c>
      <c r="J83" s="45">
        <v>8656630</v>
      </c>
      <c r="K83" s="45">
        <f t="shared" si="3"/>
        <v>9142383</v>
      </c>
      <c r="P83" s="149"/>
      <c r="Q83" s="149"/>
      <c r="R83" s="149"/>
      <c r="S83" s="149"/>
    </row>
    <row r="84" spans="2:19" s="25" customFormat="1" ht="15.75">
      <c r="B84" s="47" t="s">
        <v>237</v>
      </c>
      <c r="C84" s="258" t="s">
        <v>491</v>
      </c>
      <c r="D84" s="26"/>
      <c r="E84" s="45">
        <v>0</v>
      </c>
      <c r="F84" s="45">
        <v>0</v>
      </c>
      <c r="G84" s="45">
        <f t="shared" si="2"/>
        <v>0</v>
      </c>
      <c r="H84" s="45"/>
      <c r="I84" s="45">
        <v>0</v>
      </c>
      <c r="J84" s="45">
        <v>0</v>
      </c>
      <c r="K84" s="45">
        <f t="shared" si="3"/>
        <v>0</v>
      </c>
      <c r="P84" s="149"/>
      <c r="Q84" s="149"/>
      <c r="R84" s="149"/>
      <c r="S84" s="149"/>
    </row>
    <row r="85" spans="1:19" s="29" customFormat="1" ht="16.5">
      <c r="A85" s="92"/>
      <c r="B85" s="92" t="s">
        <v>16</v>
      </c>
      <c r="C85" s="256" t="s">
        <v>492</v>
      </c>
      <c r="D85" s="85"/>
      <c r="E85" s="148">
        <f>SUM(E86:E92)</f>
        <v>242721834</v>
      </c>
      <c r="F85" s="148">
        <f>SUM(F86:F92)</f>
        <v>54680554</v>
      </c>
      <c r="G85" s="148">
        <f t="shared" si="2"/>
        <v>297402388</v>
      </c>
      <c r="H85" s="148"/>
      <c r="I85" s="148">
        <f>SUM(I86:I92)</f>
        <v>201367218</v>
      </c>
      <c r="J85" s="148">
        <f>SUM(J86:J92)</f>
        <v>48499397</v>
      </c>
      <c r="K85" s="148">
        <f t="shared" si="3"/>
        <v>249866615</v>
      </c>
      <c r="P85" s="149"/>
      <c r="Q85" s="149"/>
      <c r="R85" s="149"/>
      <c r="S85" s="149"/>
    </row>
    <row r="86" spans="2:19" s="25" customFormat="1" ht="15.75">
      <c r="B86" s="48" t="s">
        <v>17</v>
      </c>
      <c r="C86" s="258" t="s">
        <v>493</v>
      </c>
      <c r="D86" s="26"/>
      <c r="E86" s="45">
        <v>116627351</v>
      </c>
      <c r="F86" s="45">
        <v>464544</v>
      </c>
      <c r="G86" s="45">
        <f t="shared" si="2"/>
        <v>117091895</v>
      </c>
      <c r="H86" s="45"/>
      <c r="I86" s="45">
        <v>93300273</v>
      </c>
      <c r="J86" s="45">
        <v>443023</v>
      </c>
      <c r="K86" s="45">
        <f t="shared" si="3"/>
        <v>93743296</v>
      </c>
      <c r="P86" s="149"/>
      <c r="Q86" s="149"/>
      <c r="R86" s="149"/>
      <c r="S86" s="149"/>
    </row>
    <row r="87" spans="2:19" s="25" customFormat="1" ht="15.75">
      <c r="B87" s="48" t="s">
        <v>18</v>
      </c>
      <c r="C87" s="258" t="s">
        <v>494</v>
      </c>
      <c r="D87" s="26"/>
      <c r="E87" s="45">
        <v>794932</v>
      </c>
      <c r="F87" s="45">
        <v>385093</v>
      </c>
      <c r="G87" s="45">
        <f t="shared" si="2"/>
        <v>1180025</v>
      </c>
      <c r="H87" s="45"/>
      <c r="I87" s="45">
        <v>737605</v>
      </c>
      <c r="J87" s="45">
        <v>408356</v>
      </c>
      <c r="K87" s="45">
        <f t="shared" si="3"/>
        <v>1145961</v>
      </c>
      <c r="P87" s="149"/>
      <c r="Q87" s="149"/>
      <c r="R87" s="149"/>
      <c r="S87" s="149"/>
    </row>
    <row r="88" spans="2:19" s="25" customFormat="1" ht="15.75">
      <c r="B88" s="48" t="s">
        <v>101</v>
      </c>
      <c r="C88" s="258" t="s">
        <v>495</v>
      </c>
      <c r="D88" s="26"/>
      <c r="E88" s="45">
        <v>0</v>
      </c>
      <c r="F88" s="45">
        <v>25116</v>
      </c>
      <c r="G88" s="45">
        <f t="shared" si="2"/>
        <v>25116</v>
      </c>
      <c r="H88" s="45"/>
      <c r="I88" s="45">
        <v>0</v>
      </c>
      <c r="J88" s="45">
        <v>34884</v>
      </c>
      <c r="K88" s="45">
        <f t="shared" si="3"/>
        <v>34884</v>
      </c>
      <c r="P88" s="149"/>
      <c r="Q88" s="149"/>
      <c r="R88" s="149"/>
      <c r="S88" s="149"/>
    </row>
    <row r="89" spans="2:19" s="25" customFormat="1" ht="15.75">
      <c r="B89" s="48" t="s">
        <v>227</v>
      </c>
      <c r="C89" s="258" t="s">
        <v>496</v>
      </c>
      <c r="D89" s="26"/>
      <c r="E89" s="45">
        <v>0</v>
      </c>
      <c r="F89" s="45">
        <v>0</v>
      </c>
      <c r="G89" s="45">
        <f t="shared" si="2"/>
        <v>0</v>
      </c>
      <c r="H89" s="45"/>
      <c r="I89" s="45">
        <v>0</v>
      </c>
      <c r="J89" s="45">
        <v>0</v>
      </c>
      <c r="K89" s="45">
        <f t="shared" si="3"/>
        <v>0</v>
      </c>
      <c r="P89" s="149"/>
      <c r="Q89" s="149"/>
      <c r="R89" s="149"/>
      <c r="S89" s="149"/>
    </row>
    <row r="90" spans="2:19" s="25" customFormat="1" ht="15.75">
      <c r="B90" s="48" t="s">
        <v>228</v>
      </c>
      <c r="C90" s="258" t="s">
        <v>497</v>
      </c>
      <c r="D90" s="26"/>
      <c r="E90" s="45">
        <v>92811189</v>
      </c>
      <c r="F90" s="45">
        <v>42416395</v>
      </c>
      <c r="G90" s="45">
        <f t="shared" si="2"/>
        <v>135227584</v>
      </c>
      <c r="H90" s="45"/>
      <c r="I90" s="45">
        <v>78442536</v>
      </c>
      <c r="J90" s="45">
        <v>35614821</v>
      </c>
      <c r="K90" s="45">
        <f t="shared" si="3"/>
        <v>114057357</v>
      </c>
      <c r="P90" s="149"/>
      <c r="Q90" s="149"/>
      <c r="R90" s="149"/>
      <c r="S90" s="149"/>
    </row>
    <row r="91" spans="2:19" s="25" customFormat="1" ht="15.75">
      <c r="B91" s="48" t="s">
        <v>229</v>
      </c>
      <c r="C91" s="258" t="s">
        <v>498</v>
      </c>
      <c r="D91" s="26"/>
      <c r="E91" s="45">
        <v>32488362</v>
      </c>
      <c r="F91" s="45">
        <v>11389406</v>
      </c>
      <c r="G91" s="45">
        <f t="shared" si="2"/>
        <v>43877768</v>
      </c>
      <c r="H91" s="45"/>
      <c r="I91" s="45">
        <v>28886804</v>
      </c>
      <c r="J91" s="45">
        <v>11998313</v>
      </c>
      <c r="K91" s="45">
        <f t="shared" si="3"/>
        <v>40885117</v>
      </c>
      <c r="P91" s="149"/>
      <c r="Q91" s="149"/>
      <c r="R91" s="149"/>
      <c r="S91" s="149"/>
    </row>
    <row r="92" spans="2:19" s="25" customFormat="1" ht="15.75">
      <c r="B92" s="48" t="s">
        <v>230</v>
      </c>
      <c r="C92" s="258" t="s">
        <v>499</v>
      </c>
      <c r="D92" s="26"/>
      <c r="E92" s="45">
        <v>0</v>
      </c>
      <c r="F92" s="45">
        <v>0</v>
      </c>
      <c r="G92" s="45">
        <f t="shared" si="2"/>
        <v>0</v>
      </c>
      <c r="H92" s="45"/>
      <c r="I92" s="45">
        <v>0</v>
      </c>
      <c r="J92" s="45">
        <v>0</v>
      </c>
      <c r="K92" s="45">
        <f t="shared" si="3"/>
        <v>0</v>
      </c>
      <c r="P92" s="149"/>
      <c r="Q92" s="149"/>
      <c r="R92" s="149"/>
      <c r="S92" s="149"/>
    </row>
    <row r="93" spans="2:19" s="29" customFormat="1" ht="16.5">
      <c r="B93" s="92" t="s">
        <v>19</v>
      </c>
      <c r="C93" s="256" t="s">
        <v>500</v>
      </c>
      <c r="D93" s="85"/>
      <c r="E93" s="148">
        <v>420511108</v>
      </c>
      <c r="F93" s="148">
        <v>101056978</v>
      </c>
      <c r="G93" s="148">
        <f t="shared" si="2"/>
        <v>521568086</v>
      </c>
      <c r="H93" s="148"/>
      <c r="I93" s="148">
        <v>382779369</v>
      </c>
      <c r="J93" s="148">
        <v>99364508</v>
      </c>
      <c r="K93" s="148">
        <f t="shared" si="3"/>
        <v>482143877</v>
      </c>
      <c r="P93" s="149"/>
      <c r="Q93" s="149"/>
      <c r="R93" s="149"/>
      <c r="S93" s="149"/>
    </row>
    <row r="94" spans="4:19" s="23" customFormat="1" ht="15.75">
      <c r="D94" s="173"/>
      <c r="E94" s="80"/>
      <c r="F94" s="80"/>
      <c r="G94" s="80"/>
      <c r="H94" s="80"/>
      <c r="I94" s="80"/>
      <c r="J94" s="80"/>
      <c r="K94" s="80"/>
      <c r="P94" s="149"/>
      <c r="Q94" s="149"/>
      <c r="R94" s="149"/>
      <c r="S94" s="149"/>
    </row>
    <row r="95" spans="2:19" s="29" customFormat="1" ht="16.5">
      <c r="B95" s="100"/>
      <c r="C95" s="272" t="s">
        <v>501</v>
      </c>
      <c r="D95" s="101"/>
      <c r="E95" s="151">
        <f>E75+E9</f>
        <v>817712629</v>
      </c>
      <c r="F95" s="151">
        <f>F75+F9</f>
        <v>470334692</v>
      </c>
      <c r="G95" s="151">
        <f>G75+G9</f>
        <v>1288047321</v>
      </c>
      <c r="H95" s="151"/>
      <c r="I95" s="151">
        <f>I75+I9</f>
        <v>708049736</v>
      </c>
      <c r="J95" s="151">
        <f>J75+J9</f>
        <v>384951590</v>
      </c>
      <c r="K95" s="151">
        <f>K75+K9</f>
        <v>1093001326</v>
      </c>
      <c r="P95" s="149"/>
      <c r="Q95" s="149"/>
      <c r="R95" s="149"/>
      <c r="S95" s="149"/>
    </row>
    <row r="96" spans="1:19" ht="15.75">
      <c r="A96" s="14"/>
      <c r="B96" s="14"/>
      <c r="C96" s="15"/>
      <c r="D96" s="42"/>
      <c r="I96" s="16"/>
      <c r="J96" s="16"/>
      <c r="Q96" s="149"/>
      <c r="R96" s="149"/>
      <c r="S96" s="149"/>
    </row>
    <row r="97" spans="1:19" ht="15.75">
      <c r="A97" s="14"/>
      <c r="B97" s="14"/>
      <c r="C97" s="15"/>
      <c r="D97" s="42"/>
      <c r="I97" s="16"/>
      <c r="J97" s="16"/>
      <c r="K97" s="16"/>
      <c r="Q97" s="149"/>
      <c r="R97" s="149"/>
      <c r="S97" s="149"/>
    </row>
    <row r="98" spans="1:11" ht="12.75">
      <c r="A98" s="14"/>
      <c r="B98" s="14"/>
      <c r="C98" s="15"/>
      <c r="D98" s="42"/>
      <c r="I98" s="16"/>
      <c r="J98" s="16"/>
      <c r="K98" s="16"/>
    </row>
    <row r="99" spans="1:11" ht="12.75">
      <c r="A99" s="14"/>
      <c r="B99" s="14"/>
      <c r="C99" s="15"/>
      <c r="D99" s="42"/>
      <c r="I99" s="16"/>
      <c r="J99" s="16"/>
      <c r="K99" s="16"/>
    </row>
    <row r="100" spans="1:11" s="29" customFormat="1" ht="15.75">
      <c r="A100" s="289" t="s">
        <v>309</v>
      </c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</row>
    <row r="101" spans="1:11" ht="12.75">
      <c r="A101" s="14"/>
      <c r="B101" s="14"/>
      <c r="C101" s="15"/>
      <c r="D101" s="42"/>
      <c r="I101" s="16"/>
      <c r="J101" s="16"/>
      <c r="K101" s="16"/>
    </row>
    <row r="102" spans="1:11" ht="12.75">
      <c r="A102" s="14"/>
      <c r="B102" s="14"/>
      <c r="C102" s="15"/>
      <c r="D102" s="42"/>
      <c r="I102" s="16"/>
      <c r="J102" s="16"/>
      <c r="K102" s="16"/>
    </row>
    <row r="103" spans="1:11" ht="12.75">
      <c r="A103" s="14"/>
      <c r="B103" s="71"/>
      <c r="C103" s="72"/>
      <c r="D103" s="73"/>
      <c r="E103" s="3"/>
      <c r="F103" s="3"/>
      <c r="G103" s="3"/>
      <c r="H103" s="3"/>
      <c r="I103" s="74"/>
      <c r="J103" s="74"/>
      <c r="K103" s="74"/>
    </row>
    <row r="104" spans="1:11" ht="12.75">
      <c r="A104" s="14"/>
      <c r="B104" s="14"/>
      <c r="C104" s="15"/>
      <c r="D104" s="42"/>
      <c r="I104" s="16"/>
      <c r="J104" s="16"/>
      <c r="K104" s="16"/>
    </row>
    <row r="105" spans="1:11" ht="12.75">
      <c r="A105" s="14"/>
      <c r="B105" s="14"/>
      <c r="C105" s="15"/>
      <c r="D105" s="42"/>
      <c r="I105" s="16"/>
      <c r="J105" s="16"/>
      <c r="K105" s="16"/>
    </row>
  </sheetData>
  <sheetProtection/>
  <mergeCells count="1">
    <mergeCell ref="A100:K100"/>
  </mergeCells>
  <printOptions horizontalCentered="1"/>
  <pageMargins left="0.4330708661417323" right="0.2362204724409449" top="0.6692913385826772" bottom="0.5905511811023623" header="0.5118110236220472" footer="0.5905511811023623"/>
  <pageSetup fitToHeight="1" fitToWidth="1" horizontalDpi="600" verticalDpi="600" orientation="portrait" paperSize="9" scale="46" r:id="rId1"/>
  <headerFooter alignWithMargins="0">
    <oddFooter xml:space="preserve">&amp;C&amp;"DINPro-Medium,Regular"&amp;14 6&amp;R&amp;"DINPro-Light,Italic"&amp;14                    &amp;"Arial,Normal"&amp;10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7"/>
  <sheetViews>
    <sheetView view="pageBreakPreview" zoomScale="75" zoomScaleNormal="55" zoomScaleSheetLayoutView="75" workbookViewId="0" topLeftCell="B1">
      <selection activeCell="C5" sqref="C5"/>
    </sheetView>
  </sheetViews>
  <sheetFormatPr defaultColWidth="9.140625" defaultRowHeight="12.75"/>
  <cols>
    <col min="1" max="1" width="1.28515625" style="24" hidden="1" customWidth="1"/>
    <col min="2" max="2" width="5.7109375" style="24" customWidth="1"/>
    <col min="3" max="3" width="120.00390625" style="24" customWidth="1"/>
    <col min="4" max="5" width="19.7109375" style="24" customWidth="1"/>
    <col min="6" max="6" width="20.140625" style="284" bestFit="1" customWidth="1"/>
    <col min="7" max="9" width="13.7109375" style="24" bestFit="1" customWidth="1"/>
    <col min="10" max="16384" width="9.140625" style="24" customWidth="1"/>
  </cols>
  <sheetData>
    <row r="2" spans="3:6" s="39" customFormat="1" ht="19.5">
      <c r="C2" s="239" t="s">
        <v>0</v>
      </c>
      <c r="F2" s="282"/>
    </row>
    <row r="3" spans="3:6" s="39" customFormat="1" ht="19.5">
      <c r="C3" s="239" t="s">
        <v>502</v>
      </c>
      <c r="F3" s="282"/>
    </row>
    <row r="4" spans="3:6" s="39" customFormat="1" ht="19.5">
      <c r="C4" s="239" t="s">
        <v>628</v>
      </c>
      <c r="F4" s="282"/>
    </row>
    <row r="5" spans="3:6" s="29" customFormat="1" ht="15.75">
      <c r="C5" s="245" t="s">
        <v>245</v>
      </c>
      <c r="F5" s="283"/>
    </row>
    <row r="6" ht="12.75">
      <c r="C6" s="273"/>
    </row>
    <row r="7" spans="3:6" s="28" customFormat="1" ht="16.5">
      <c r="C7" s="274" t="s">
        <v>503</v>
      </c>
      <c r="D7" s="275" t="s">
        <v>247</v>
      </c>
      <c r="E7" s="276" t="s">
        <v>248</v>
      </c>
      <c r="F7" s="285"/>
    </row>
    <row r="8" spans="2:6" s="28" customFormat="1" ht="16.5">
      <c r="B8" s="89"/>
      <c r="C8" s="89"/>
      <c r="D8" s="277" t="s">
        <v>622</v>
      </c>
      <c r="E8" s="277" t="s">
        <v>627</v>
      </c>
      <c r="F8" s="285"/>
    </row>
    <row r="9" spans="3:6" s="50" customFormat="1" ht="15.75">
      <c r="C9" s="51"/>
      <c r="F9" s="286"/>
    </row>
    <row r="10" spans="2:6" s="29" customFormat="1" ht="16.5">
      <c r="B10" s="92" t="s">
        <v>1</v>
      </c>
      <c r="C10" s="257" t="s">
        <v>504</v>
      </c>
      <c r="D10" s="168"/>
      <c r="E10" s="168"/>
      <c r="F10" s="283"/>
    </row>
    <row r="11" spans="2:9" s="29" customFormat="1" ht="16.5">
      <c r="B11" s="92"/>
      <c r="C11" s="257" t="s">
        <v>505</v>
      </c>
      <c r="D11" s="184">
        <v>487117</v>
      </c>
      <c r="E11" s="184">
        <v>-1886275</v>
      </c>
      <c r="F11" s="283"/>
      <c r="G11" s="99"/>
      <c r="H11" s="99"/>
      <c r="I11" s="99"/>
    </row>
    <row r="12" spans="2:9" s="29" customFormat="1" ht="16.5">
      <c r="B12" s="92" t="s">
        <v>5</v>
      </c>
      <c r="C12" s="257" t="s">
        <v>506</v>
      </c>
      <c r="D12" s="184">
        <v>0</v>
      </c>
      <c r="E12" s="184">
        <v>0</v>
      </c>
      <c r="F12" s="283"/>
      <c r="G12" s="99"/>
      <c r="H12" s="99"/>
      <c r="I12" s="99"/>
    </row>
    <row r="13" spans="2:9" s="29" customFormat="1" ht="16.5">
      <c r="B13" s="92" t="s">
        <v>12</v>
      </c>
      <c r="C13" s="257" t="s">
        <v>507</v>
      </c>
      <c r="D13" s="184">
        <v>0</v>
      </c>
      <c r="E13" s="184">
        <v>0</v>
      </c>
      <c r="F13" s="283"/>
      <c r="G13" s="99"/>
      <c r="H13" s="99"/>
      <c r="I13" s="99"/>
    </row>
    <row r="14" spans="2:9" s="29" customFormat="1" ht="16.5">
      <c r="B14" s="92" t="s">
        <v>13</v>
      </c>
      <c r="C14" s="257" t="s">
        <v>508</v>
      </c>
      <c r="D14" s="184">
        <v>0</v>
      </c>
      <c r="E14" s="184">
        <v>0</v>
      </c>
      <c r="F14" s="283"/>
      <c r="G14" s="99"/>
      <c r="H14" s="99"/>
      <c r="I14" s="99"/>
    </row>
    <row r="15" spans="2:9" s="29" customFormat="1" ht="16.5">
      <c r="B15" s="92" t="s">
        <v>16</v>
      </c>
      <c r="C15" s="257" t="s">
        <v>509</v>
      </c>
      <c r="D15" s="184"/>
      <c r="E15" s="184"/>
      <c r="F15" s="283"/>
      <c r="G15" s="99"/>
      <c r="H15" s="99"/>
      <c r="I15" s="99"/>
    </row>
    <row r="16" spans="2:9" s="29" customFormat="1" ht="16.5">
      <c r="B16" s="92"/>
      <c r="C16" s="257" t="s">
        <v>619</v>
      </c>
      <c r="D16" s="184">
        <v>15199</v>
      </c>
      <c r="E16" s="184">
        <v>24541</v>
      </c>
      <c r="F16" s="283"/>
      <c r="G16" s="99"/>
      <c r="H16" s="99"/>
      <c r="I16" s="99"/>
    </row>
    <row r="17" spans="2:9" s="29" customFormat="1" ht="16.5">
      <c r="B17" s="92" t="s">
        <v>19</v>
      </c>
      <c r="C17" s="257" t="s">
        <v>511</v>
      </c>
      <c r="D17" s="184"/>
      <c r="E17" s="184"/>
      <c r="F17" s="283"/>
      <c r="G17" s="99"/>
      <c r="H17" s="99"/>
      <c r="I17" s="99"/>
    </row>
    <row r="18" spans="2:9" s="29" customFormat="1" ht="16.5">
      <c r="B18" s="92"/>
      <c r="C18" s="257" t="s">
        <v>510</v>
      </c>
      <c r="D18" s="184">
        <v>0</v>
      </c>
      <c r="E18" s="184">
        <v>0</v>
      </c>
      <c r="F18" s="283"/>
      <c r="G18" s="99"/>
      <c r="H18" s="99"/>
      <c r="I18" s="99"/>
    </row>
    <row r="19" spans="2:9" s="29" customFormat="1" ht="16.5">
      <c r="B19" s="92" t="s">
        <v>22</v>
      </c>
      <c r="C19" s="257" t="s">
        <v>512</v>
      </c>
      <c r="D19" s="184">
        <v>0</v>
      </c>
      <c r="E19" s="184">
        <v>0</v>
      </c>
      <c r="F19" s="283"/>
      <c r="G19" s="99"/>
      <c r="H19" s="99"/>
      <c r="I19" s="99"/>
    </row>
    <row r="20" spans="2:9" s="29" customFormat="1" ht="16.5">
      <c r="B20" s="92" t="s">
        <v>23</v>
      </c>
      <c r="C20" s="257" t="s">
        <v>513</v>
      </c>
      <c r="D20" s="184">
        <v>0</v>
      </c>
      <c r="E20" s="184">
        <v>0</v>
      </c>
      <c r="F20" s="283"/>
      <c r="G20" s="99"/>
      <c r="H20" s="99"/>
      <c r="I20" s="99"/>
    </row>
    <row r="21" spans="2:9" s="29" customFormat="1" ht="16.5">
      <c r="B21" s="92" t="s">
        <v>24</v>
      </c>
      <c r="C21" s="256" t="s">
        <v>514</v>
      </c>
      <c r="D21" s="184">
        <v>-100463</v>
      </c>
      <c r="E21" s="184">
        <v>372347</v>
      </c>
      <c r="F21" s="283"/>
      <c r="G21" s="99"/>
      <c r="H21" s="99"/>
      <c r="I21" s="99"/>
    </row>
    <row r="22" spans="2:9" s="29" customFormat="1" ht="16.5">
      <c r="B22" s="92" t="s">
        <v>25</v>
      </c>
      <c r="C22" s="256" t="s">
        <v>515</v>
      </c>
      <c r="D22" s="184">
        <f>+D11+D12+D13+D14+D16+D18+D19+D20+D21</f>
        <v>401853</v>
      </c>
      <c r="E22" s="184">
        <f>+E11+E12+E13+E14+E16+E18+E19+E20+E21</f>
        <v>-1489387</v>
      </c>
      <c r="F22" s="283"/>
      <c r="G22" s="99"/>
      <c r="H22" s="99"/>
      <c r="I22" s="99"/>
    </row>
    <row r="23" spans="2:9" s="29" customFormat="1" ht="16.5">
      <c r="B23" s="92" t="s">
        <v>26</v>
      </c>
      <c r="C23" s="256" t="s">
        <v>516</v>
      </c>
      <c r="D23" s="184">
        <f>+D24+D25+D26+D27</f>
        <v>3444017</v>
      </c>
      <c r="E23" s="184">
        <f>+E24+E25+E26+E27</f>
        <v>2085530</v>
      </c>
      <c r="F23" s="283"/>
      <c r="G23" s="99"/>
      <c r="H23" s="99"/>
      <c r="I23" s="99"/>
    </row>
    <row r="24" spans="2:9" s="25" customFormat="1" ht="15.75">
      <c r="B24" s="30" t="s">
        <v>94</v>
      </c>
      <c r="C24" s="258" t="s">
        <v>517</v>
      </c>
      <c r="D24" s="185">
        <v>194001</v>
      </c>
      <c r="E24" s="185">
        <v>109065</v>
      </c>
      <c r="F24" s="287"/>
      <c r="G24" s="99"/>
      <c r="H24" s="99"/>
      <c r="I24" s="99"/>
    </row>
    <row r="25" spans="2:9" s="25" customFormat="1" ht="15.75">
      <c r="B25" s="30" t="s">
        <v>95</v>
      </c>
      <c r="C25" s="258" t="s">
        <v>613</v>
      </c>
      <c r="D25" s="185">
        <v>-28436</v>
      </c>
      <c r="E25" s="185">
        <v>-19633</v>
      </c>
      <c r="F25" s="287"/>
      <c r="G25" s="99"/>
      <c r="H25" s="99"/>
      <c r="I25" s="99"/>
    </row>
    <row r="26" spans="2:9" s="25" customFormat="1" ht="15.75">
      <c r="B26" s="30" t="s">
        <v>96</v>
      </c>
      <c r="C26" s="25" t="s">
        <v>518</v>
      </c>
      <c r="D26" s="185">
        <v>0</v>
      </c>
      <c r="E26" s="185">
        <v>0</v>
      </c>
      <c r="F26" s="286"/>
      <c r="G26" s="99"/>
      <c r="H26" s="99"/>
      <c r="I26" s="99"/>
    </row>
    <row r="27" spans="2:9" s="25" customFormat="1" ht="15.75">
      <c r="B27" s="30" t="s">
        <v>244</v>
      </c>
      <c r="C27" s="258" t="s">
        <v>270</v>
      </c>
      <c r="D27" s="185">
        <v>3278452</v>
      </c>
      <c r="E27" s="185">
        <v>1996098</v>
      </c>
      <c r="F27" s="283"/>
      <c r="G27" s="99"/>
      <c r="H27" s="99"/>
      <c r="I27" s="99"/>
    </row>
    <row r="28" spans="2:9" s="50" customFormat="1" ht="15.75">
      <c r="B28" s="51"/>
      <c r="C28" s="51"/>
      <c r="D28" s="171"/>
      <c r="E28" s="171"/>
      <c r="F28" s="284"/>
      <c r="G28" s="99"/>
      <c r="H28" s="99"/>
      <c r="I28" s="99"/>
    </row>
    <row r="29" spans="2:9" s="29" customFormat="1" ht="16.5">
      <c r="B29" s="142" t="s">
        <v>27</v>
      </c>
      <c r="C29" s="272" t="s">
        <v>519</v>
      </c>
      <c r="D29" s="186">
        <f>D22+D23</f>
        <v>3845870</v>
      </c>
      <c r="E29" s="186">
        <f>E22+E23</f>
        <v>596143</v>
      </c>
      <c r="F29" s="284"/>
      <c r="G29" s="99"/>
      <c r="H29" s="99"/>
      <c r="I29" s="99"/>
    </row>
    <row r="30" spans="8:9" ht="15.75">
      <c r="H30" s="99"/>
      <c r="I30" s="99"/>
    </row>
    <row r="33" ht="12.75">
      <c r="E33" s="167"/>
    </row>
    <row r="78" spans="1:5" ht="15.75">
      <c r="A78" s="289" t="s">
        <v>309</v>
      </c>
      <c r="B78" s="292"/>
      <c r="C78" s="292"/>
      <c r="D78" s="292"/>
      <c r="E78" s="292"/>
    </row>
    <row r="87" spans="1:5" ht="12.75">
      <c r="A87" s="75"/>
      <c r="B87" s="75"/>
      <c r="C87" s="75"/>
      <c r="D87" s="75"/>
      <c r="E87" s="75"/>
    </row>
  </sheetData>
  <sheetProtection/>
  <mergeCells count="1">
    <mergeCell ref="A78:E78"/>
  </mergeCells>
  <printOptions/>
  <pageMargins left="0.5905511811023623" right="0.3937007874015748" top="0.8267716535433072" bottom="0.5905511811023623" header="0.5118110236220472" footer="0.35433070866141736"/>
  <pageSetup fitToHeight="1" fitToWidth="1" horizontalDpi="600" verticalDpi="600" orientation="portrait" paperSize="9" scale="58" r:id="rId1"/>
  <headerFooter alignWithMargins="0">
    <oddFooter>&amp;C&amp;"DINPro-Medium,Regular"&amp;12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AO94"/>
  <sheetViews>
    <sheetView view="pageBreakPreview" zoomScale="80" zoomScaleNormal="60" zoomScaleSheetLayoutView="80" zoomScalePageLayoutView="0" workbookViewId="0" topLeftCell="A1">
      <pane xSplit="3" ySplit="9" topLeftCell="I62" activePane="bottomRight" state="frozen"/>
      <selection pane="topLeft" activeCell="C5" sqref="C5"/>
      <selection pane="topRight" activeCell="C5" sqref="C5"/>
      <selection pane="bottomLeft" activeCell="C5" sqref="C5"/>
      <selection pane="bottomRight" activeCell="A1" sqref="A1:IV16384"/>
    </sheetView>
  </sheetViews>
  <sheetFormatPr defaultColWidth="9.140625" defaultRowHeight="19.5" customHeight="1"/>
  <cols>
    <col min="1" max="1" width="1.8515625" style="17" customWidth="1"/>
    <col min="2" max="2" width="8.140625" style="117" customWidth="1"/>
    <col min="3" max="3" width="78.7109375" style="17" customWidth="1"/>
    <col min="4" max="4" width="16.7109375" style="17" customWidth="1"/>
    <col min="5" max="5" width="17.28125" style="17" bestFit="1" customWidth="1"/>
    <col min="6" max="6" width="21.00390625" style="17" bestFit="1" customWidth="1"/>
    <col min="7" max="7" width="17.28125" style="17" bestFit="1" customWidth="1"/>
    <col min="8" max="8" width="17.421875" style="17" customWidth="1"/>
    <col min="9" max="9" width="21.7109375" style="17" bestFit="1" customWidth="1"/>
    <col min="10" max="10" width="14.7109375" style="17" customWidth="1"/>
    <col min="11" max="11" width="20.8515625" style="17" customWidth="1"/>
    <col min="12" max="12" width="14.7109375" style="17" customWidth="1"/>
    <col min="13" max="13" width="20.28125" style="17" customWidth="1"/>
    <col min="14" max="14" width="14.7109375" style="17" customWidth="1"/>
    <col min="15" max="16" width="18.8515625" style="17" bestFit="1" customWidth="1"/>
    <col min="17" max="17" width="24.421875" style="17" customWidth="1"/>
    <col min="18" max="18" width="18.8515625" style="17" customWidth="1"/>
    <col min="19" max="19" width="20.8515625" style="17" customWidth="1"/>
    <col min="20" max="20" width="21.140625" style="17" customWidth="1"/>
    <col min="21" max="21" width="0.9921875" style="17" customWidth="1"/>
    <col min="22" max="22" width="11.00390625" style="17" bestFit="1" customWidth="1"/>
    <col min="23" max="23" width="13.7109375" style="17" bestFit="1" customWidth="1"/>
    <col min="24" max="16384" width="9.140625" style="17" customWidth="1"/>
  </cols>
  <sheetData>
    <row r="3" ht="18.75"/>
    <row r="4" spans="2:10" s="119" customFormat="1" ht="24" customHeight="1">
      <c r="B4" s="117"/>
      <c r="C4" s="278" t="s">
        <v>0</v>
      </c>
      <c r="D4" s="118"/>
      <c r="E4" s="118"/>
      <c r="F4" s="118"/>
      <c r="G4" s="118"/>
      <c r="H4" s="118"/>
      <c r="I4" s="118"/>
      <c r="J4" s="118"/>
    </row>
    <row r="5" spans="2:13" s="119" customFormat="1" ht="19.5" customHeight="1">
      <c r="B5" s="117"/>
      <c r="C5" s="278" t="s">
        <v>629</v>
      </c>
      <c r="D5" s="120"/>
      <c r="E5" s="120"/>
      <c r="F5" s="120"/>
      <c r="G5" s="120"/>
      <c r="H5" s="120"/>
      <c r="I5" s="120"/>
      <c r="J5" s="120"/>
      <c r="K5" s="121"/>
      <c r="L5" s="121"/>
      <c r="M5" s="121"/>
    </row>
    <row r="6" spans="2:10" s="60" customFormat="1" ht="15" customHeight="1">
      <c r="B6" s="122"/>
      <c r="C6" s="123" t="s">
        <v>520</v>
      </c>
      <c r="D6" s="123"/>
      <c r="E6" s="123"/>
      <c r="F6" s="123"/>
      <c r="G6" s="124"/>
      <c r="H6" s="124"/>
      <c r="I6" s="124"/>
      <c r="J6" s="124"/>
    </row>
    <row r="7" s="22" customFormat="1" ht="15.75">
      <c r="B7" s="125"/>
    </row>
    <row r="8" spans="2:20" s="127" customFormat="1" ht="69" customHeight="1">
      <c r="B8" s="126"/>
      <c r="D8" s="279" t="s">
        <v>521</v>
      </c>
      <c r="E8" s="279" t="s">
        <v>522</v>
      </c>
      <c r="F8" s="279" t="s">
        <v>523</v>
      </c>
      <c r="G8" s="279" t="s">
        <v>524</v>
      </c>
      <c r="H8" s="279" t="s">
        <v>348</v>
      </c>
      <c r="I8" s="279" t="s">
        <v>356</v>
      </c>
      <c r="J8" s="279" t="s">
        <v>357</v>
      </c>
      <c r="K8" s="279" t="s">
        <v>358</v>
      </c>
      <c r="L8" s="279" t="s">
        <v>525</v>
      </c>
      <c r="M8" s="279" t="s">
        <v>526</v>
      </c>
      <c r="N8" s="279" t="s">
        <v>527</v>
      </c>
      <c r="O8" s="279" t="s">
        <v>349</v>
      </c>
      <c r="P8" s="279" t="s">
        <v>620</v>
      </c>
      <c r="Q8" s="279" t="s">
        <v>528</v>
      </c>
      <c r="R8" s="279" t="s">
        <v>529</v>
      </c>
      <c r="S8" s="279" t="s">
        <v>530</v>
      </c>
      <c r="T8" s="279" t="s">
        <v>531</v>
      </c>
    </row>
    <row r="9" spans="2:20" s="22" customFormat="1" ht="9" customHeight="1">
      <c r="B9" s="128"/>
      <c r="C9" s="129"/>
      <c r="D9" s="130"/>
      <c r="E9" s="131"/>
      <c r="F9" s="132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</row>
    <row r="10" spans="2:4" s="22" customFormat="1" ht="9" customHeight="1">
      <c r="B10" s="122"/>
      <c r="C10" s="133"/>
      <c r="D10" s="133"/>
    </row>
    <row r="11" spans="2:20" s="22" customFormat="1" ht="15.75" customHeight="1">
      <c r="B11" s="122"/>
      <c r="C11" s="134" t="s">
        <v>248</v>
      </c>
      <c r="D11" s="133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</row>
    <row r="12" spans="2:20" s="22" customFormat="1" ht="15.75" customHeight="1">
      <c r="B12" s="122"/>
      <c r="C12" s="134" t="s">
        <v>627</v>
      </c>
      <c r="D12" s="133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</row>
    <row r="13" spans="2:20" s="22" customFormat="1" ht="9" customHeight="1">
      <c r="B13" s="122"/>
      <c r="C13" s="64"/>
      <c r="D13" s="188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</row>
    <row r="14" spans="2:20" s="18" customFormat="1" ht="9" customHeight="1">
      <c r="B14" s="122"/>
      <c r="C14" s="52"/>
      <c r="D14" s="53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</row>
    <row r="15" spans="2:23" s="59" customFormat="1" ht="16.5">
      <c r="B15" s="135" t="s">
        <v>1</v>
      </c>
      <c r="C15" s="65" t="s">
        <v>532</v>
      </c>
      <c r="D15" s="190"/>
      <c r="E15" s="185">
        <v>4000000</v>
      </c>
      <c r="F15" s="185">
        <v>1405892</v>
      </c>
      <c r="G15" s="185">
        <v>1700000</v>
      </c>
      <c r="H15" s="185">
        <v>0</v>
      </c>
      <c r="I15" s="185">
        <v>1245067</v>
      </c>
      <c r="J15" s="185">
        <v>0</v>
      </c>
      <c r="K15" s="185">
        <v>13823484</v>
      </c>
      <c r="L15" s="185">
        <v>101971</v>
      </c>
      <c r="M15" s="185">
        <v>3159678</v>
      </c>
      <c r="N15" s="185">
        <v>0</v>
      </c>
      <c r="O15" s="185">
        <v>-293820</v>
      </c>
      <c r="P15" s="185">
        <v>47106</v>
      </c>
      <c r="Q15" s="185">
        <v>4895</v>
      </c>
      <c r="R15" s="185">
        <v>-82447</v>
      </c>
      <c r="S15" s="185">
        <v>0</v>
      </c>
      <c r="T15" s="191">
        <f>SUM(E15:S15)</f>
        <v>25111826</v>
      </c>
      <c r="W15" s="175"/>
    </row>
    <row r="16" spans="2:20" s="59" customFormat="1" ht="31.5">
      <c r="B16" s="135" t="s">
        <v>5</v>
      </c>
      <c r="C16" s="65" t="s">
        <v>533</v>
      </c>
      <c r="D16" s="192"/>
      <c r="E16" s="185">
        <f>SUM(E17:E18)</f>
        <v>0</v>
      </c>
      <c r="F16" s="185">
        <f aca="true" t="shared" si="0" ref="F16:R16">SUM(F17:F18)</f>
        <v>0</v>
      </c>
      <c r="G16" s="185">
        <f t="shared" si="0"/>
        <v>0</v>
      </c>
      <c r="H16" s="185">
        <f t="shared" si="0"/>
        <v>0</v>
      </c>
      <c r="I16" s="185">
        <f t="shared" si="0"/>
        <v>0</v>
      </c>
      <c r="J16" s="185">
        <f t="shared" si="0"/>
        <v>0</v>
      </c>
      <c r="K16" s="185">
        <f t="shared" si="0"/>
        <v>0</v>
      </c>
      <c r="L16" s="185">
        <f t="shared" si="0"/>
        <v>0</v>
      </c>
      <c r="M16" s="185">
        <f t="shared" si="0"/>
        <v>0</v>
      </c>
      <c r="N16" s="185">
        <f t="shared" si="0"/>
        <v>0</v>
      </c>
      <c r="O16" s="185">
        <f t="shared" si="0"/>
        <v>0</v>
      </c>
      <c r="P16" s="185">
        <f t="shared" si="0"/>
        <v>0</v>
      </c>
      <c r="Q16" s="185">
        <f t="shared" si="0"/>
        <v>0</v>
      </c>
      <c r="R16" s="185">
        <f t="shared" si="0"/>
        <v>0</v>
      </c>
      <c r="S16" s="185">
        <f>SUM(S17:S18)</f>
        <v>0</v>
      </c>
      <c r="T16" s="191">
        <f>SUM(E16:S16)</f>
        <v>0</v>
      </c>
    </row>
    <row r="17" spans="2:20" s="59" customFormat="1" ht="16.5">
      <c r="B17" s="135" t="s">
        <v>6</v>
      </c>
      <c r="C17" s="65" t="s">
        <v>534</v>
      </c>
      <c r="D17" s="192"/>
      <c r="E17" s="69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191">
        <f>SUM(E17:S17)</f>
        <v>0</v>
      </c>
    </row>
    <row r="18" spans="2:20" s="59" customFormat="1" ht="16.5">
      <c r="B18" s="135" t="s">
        <v>10</v>
      </c>
      <c r="C18" s="65" t="s">
        <v>535</v>
      </c>
      <c r="D18" s="192"/>
      <c r="E18" s="69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91">
        <f>SUM(E18:S18)</f>
        <v>0</v>
      </c>
    </row>
    <row r="19" spans="2:20" s="59" customFormat="1" ht="16.5">
      <c r="B19" s="135" t="s">
        <v>12</v>
      </c>
      <c r="C19" s="65" t="s">
        <v>536</v>
      </c>
      <c r="D19" s="82" t="s">
        <v>212</v>
      </c>
      <c r="E19" s="185">
        <f>+E15+E16</f>
        <v>4000000</v>
      </c>
      <c r="F19" s="185">
        <f aca="true" t="shared" si="1" ref="F19:S19">+F15+F16</f>
        <v>1405892</v>
      </c>
      <c r="G19" s="185">
        <f t="shared" si="1"/>
        <v>1700000</v>
      </c>
      <c r="H19" s="185">
        <f t="shared" si="1"/>
        <v>0</v>
      </c>
      <c r="I19" s="185">
        <f t="shared" si="1"/>
        <v>1245067</v>
      </c>
      <c r="J19" s="185">
        <f t="shared" si="1"/>
        <v>0</v>
      </c>
      <c r="K19" s="185">
        <f t="shared" si="1"/>
        <v>13823484</v>
      </c>
      <c r="L19" s="185">
        <f t="shared" si="1"/>
        <v>101971</v>
      </c>
      <c r="M19" s="185">
        <f t="shared" si="1"/>
        <v>3159678</v>
      </c>
      <c r="N19" s="185">
        <f t="shared" si="1"/>
        <v>0</v>
      </c>
      <c r="O19" s="185">
        <f t="shared" si="1"/>
        <v>-293820</v>
      </c>
      <c r="P19" s="185">
        <f t="shared" si="1"/>
        <v>47106</v>
      </c>
      <c r="Q19" s="185">
        <f t="shared" si="1"/>
        <v>4895</v>
      </c>
      <c r="R19" s="185">
        <f t="shared" si="1"/>
        <v>-82447</v>
      </c>
      <c r="S19" s="185">
        <f t="shared" si="1"/>
        <v>0</v>
      </c>
      <c r="T19" s="191">
        <f>+T15+T16</f>
        <v>25111826</v>
      </c>
    </row>
    <row r="20" spans="2:20" s="18" customFormat="1" ht="16.5">
      <c r="B20" s="135"/>
      <c r="C20" s="54"/>
      <c r="D20" s="193"/>
      <c r="E20" s="171"/>
      <c r="F20" s="171"/>
      <c r="G20" s="171"/>
      <c r="H20" s="171"/>
      <c r="I20" s="171"/>
      <c r="J20" s="171"/>
      <c r="K20" s="171"/>
      <c r="L20" s="171"/>
      <c r="M20" s="194"/>
      <c r="N20" s="194"/>
      <c r="O20" s="171"/>
      <c r="P20" s="171"/>
      <c r="Q20" s="171"/>
      <c r="R20" s="171"/>
      <c r="S20" s="171"/>
      <c r="T20" s="195"/>
    </row>
    <row r="21" spans="2:21" s="60" customFormat="1" ht="16.5">
      <c r="B21" s="135"/>
      <c r="C21" s="136" t="s">
        <v>537</v>
      </c>
      <c r="D21" s="196"/>
      <c r="E21" s="197"/>
      <c r="F21" s="197"/>
      <c r="G21" s="197"/>
      <c r="H21" s="197"/>
      <c r="I21" s="197"/>
      <c r="J21" s="197"/>
      <c r="K21" s="197"/>
      <c r="L21" s="197"/>
      <c r="M21" s="198"/>
      <c r="N21" s="198"/>
      <c r="O21" s="198"/>
      <c r="P21" s="198"/>
      <c r="Q21" s="198"/>
      <c r="R21" s="198"/>
      <c r="S21" s="198"/>
      <c r="T21" s="199"/>
      <c r="U21" s="22"/>
    </row>
    <row r="22" spans="2:20" s="59" customFormat="1" ht="16.5">
      <c r="B22" s="135" t="s">
        <v>13</v>
      </c>
      <c r="C22" s="65" t="s">
        <v>538</v>
      </c>
      <c r="D22" s="192"/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91">
        <f>SUM(E22:S22)</f>
        <v>0</v>
      </c>
    </row>
    <row r="23" spans="2:23" s="59" customFormat="1" ht="16.5">
      <c r="B23" s="135" t="s">
        <v>16</v>
      </c>
      <c r="C23" s="65" t="s">
        <v>349</v>
      </c>
      <c r="D23" s="192"/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69">
        <v>-1509020</v>
      </c>
      <c r="P23" s="185">
        <v>0</v>
      </c>
      <c r="Q23" s="185">
        <v>0</v>
      </c>
      <c r="R23" s="185">
        <v>0</v>
      </c>
      <c r="S23" s="185">
        <v>0</v>
      </c>
      <c r="T23" s="191">
        <f>SUM(E23:S23)</f>
        <v>-1509020</v>
      </c>
      <c r="W23" s="77"/>
    </row>
    <row r="24" spans="2:23" s="59" customFormat="1" ht="16.5">
      <c r="B24" s="135" t="s">
        <v>19</v>
      </c>
      <c r="C24" s="65" t="s">
        <v>539</v>
      </c>
      <c r="D24" s="192"/>
      <c r="E24" s="185">
        <f aca="true" t="shared" si="2" ref="E24:S24">SUM(E25:E26)</f>
        <v>0</v>
      </c>
      <c r="F24" s="185">
        <f t="shared" si="2"/>
        <v>0</v>
      </c>
      <c r="G24" s="185">
        <f t="shared" si="2"/>
        <v>0</v>
      </c>
      <c r="H24" s="185">
        <f t="shared" si="2"/>
        <v>0</v>
      </c>
      <c r="I24" s="185">
        <f t="shared" si="2"/>
        <v>0</v>
      </c>
      <c r="J24" s="185">
        <f t="shared" si="2"/>
        <v>0</v>
      </c>
      <c r="K24" s="185">
        <f t="shared" si="2"/>
        <v>0</v>
      </c>
      <c r="L24" s="185">
        <f t="shared" si="2"/>
        <v>0</v>
      </c>
      <c r="M24" s="185">
        <f t="shared" si="2"/>
        <v>0</v>
      </c>
      <c r="N24" s="185">
        <f t="shared" si="2"/>
        <v>0</v>
      </c>
      <c r="O24" s="185">
        <f t="shared" si="2"/>
        <v>0</v>
      </c>
      <c r="P24" s="185">
        <f t="shared" si="2"/>
        <v>0</v>
      </c>
      <c r="Q24" s="185">
        <f t="shared" si="2"/>
        <v>0</v>
      </c>
      <c r="R24" s="185">
        <f t="shared" si="2"/>
        <v>19633</v>
      </c>
      <c r="S24" s="185">
        <f t="shared" si="2"/>
        <v>0</v>
      </c>
      <c r="T24" s="191">
        <f>SUM(E24:S24)</f>
        <v>19633</v>
      </c>
      <c r="W24" s="77"/>
    </row>
    <row r="25" spans="2:23" s="59" customFormat="1" ht="16.5">
      <c r="B25" s="135" t="s">
        <v>20</v>
      </c>
      <c r="C25" s="65" t="s">
        <v>294</v>
      </c>
      <c r="D25" s="192"/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200">
        <v>19633</v>
      </c>
      <c r="S25" s="185">
        <v>0</v>
      </c>
      <c r="T25" s="191">
        <f aca="true" t="shared" si="3" ref="T25:T40">SUM(E25:S25)</f>
        <v>19633</v>
      </c>
      <c r="W25" s="77"/>
    </row>
    <row r="26" spans="2:23" s="59" customFormat="1" ht="16.5">
      <c r="B26" s="135" t="s">
        <v>21</v>
      </c>
      <c r="C26" s="65" t="s">
        <v>295</v>
      </c>
      <c r="D26" s="192"/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91">
        <f t="shared" si="3"/>
        <v>0</v>
      </c>
      <c r="W26" s="77"/>
    </row>
    <row r="27" spans="2:23" s="59" customFormat="1" ht="16.5">
      <c r="B27" s="135" t="s">
        <v>22</v>
      </c>
      <c r="C27" s="65" t="s">
        <v>350</v>
      </c>
      <c r="D27" s="192"/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185">
        <v>0</v>
      </c>
      <c r="T27" s="191">
        <f t="shared" si="3"/>
        <v>0</v>
      </c>
      <c r="W27" s="77"/>
    </row>
    <row r="28" spans="2:23" s="59" customFormat="1" ht="33">
      <c r="B28" s="135" t="s">
        <v>23</v>
      </c>
      <c r="C28" s="65" t="s">
        <v>540</v>
      </c>
      <c r="D28" s="192"/>
      <c r="E28" s="185">
        <v>0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  <c r="S28" s="185">
        <v>0</v>
      </c>
      <c r="T28" s="191">
        <f t="shared" si="3"/>
        <v>0</v>
      </c>
      <c r="W28" s="77"/>
    </row>
    <row r="29" spans="2:23" s="59" customFormat="1" ht="15.75" customHeight="1">
      <c r="B29" s="135" t="s">
        <v>24</v>
      </c>
      <c r="C29" s="65" t="s">
        <v>353</v>
      </c>
      <c r="D29" s="192"/>
      <c r="E29" s="185">
        <v>0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5">
        <v>0</v>
      </c>
      <c r="S29" s="185">
        <v>0</v>
      </c>
      <c r="T29" s="191">
        <f t="shared" si="3"/>
        <v>0</v>
      </c>
      <c r="W29" s="77"/>
    </row>
    <row r="30" spans="2:23" s="59" customFormat="1" ht="16.5">
      <c r="B30" s="135" t="s">
        <v>25</v>
      </c>
      <c r="C30" s="65" t="s">
        <v>541</v>
      </c>
      <c r="D30" s="192"/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5">
        <v>0</v>
      </c>
      <c r="N30" s="185">
        <v>0</v>
      </c>
      <c r="O30" s="185">
        <v>0</v>
      </c>
      <c r="P30" s="185">
        <v>0</v>
      </c>
      <c r="Q30" s="185">
        <v>0</v>
      </c>
      <c r="R30" s="185">
        <v>0</v>
      </c>
      <c r="S30" s="185">
        <v>0</v>
      </c>
      <c r="T30" s="191">
        <f t="shared" si="3"/>
        <v>0</v>
      </c>
      <c r="W30" s="77"/>
    </row>
    <row r="31" spans="2:23" s="59" customFormat="1" ht="16.5">
      <c r="B31" s="135" t="s">
        <v>26</v>
      </c>
      <c r="C31" s="65" t="s">
        <v>542</v>
      </c>
      <c r="D31" s="192"/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185">
        <v>0</v>
      </c>
      <c r="R31" s="185">
        <v>0</v>
      </c>
      <c r="S31" s="185">
        <v>0</v>
      </c>
      <c r="T31" s="191">
        <f t="shared" si="3"/>
        <v>0</v>
      </c>
      <c r="W31" s="77"/>
    </row>
    <row r="32" spans="2:23" s="59" customFormat="1" ht="16.5">
      <c r="B32" s="135" t="s">
        <v>27</v>
      </c>
      <c r="C32" s="65" t="s">
        <v>543</v>
      </c>
      <c r="D32" s="192"/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185">
        <v>0</v>
      </c>
      <c r="R32" s="185">
        <v>0</v>
      </c>
      <c r="S32" s="185">
        <v>0</v>
      </c>
      <c r="T32" s="191">
        <f t="shared" si="3"/>
        <v>0</v>
      </c>
      <c r="W32" s="77"/>
    </row>
    <row r="33" spans="2:23" s="59" customFormat="1" ht="33">
      <c r="B33" s="135" t="s">
        <v>28</v>
      </c>
      <c r="C33" s="65" t="s">
        <v>544</v>
      </c>
      <c r="D33" s="192"/>
      <c r="E33" s="185">
        <v>0</v>
      </c>
      <c r="F33" s="185">
        <v>0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0</v>
      </c>
      <c r="P33" s="185">
        <v>0</v>
      </c>
      <c r="Q33" s="185">
        <v>0</v>
      </c>
      <c r="R33" s="185">
        <v>0</v>
      </c>
      <c r="S33" s="185">
        <v>0</v>
      </c>
      <c r="T33" s="191">
        <f t="shared" si="3"/>
        <v>0</v>
      </c>
      <c r="W33" s="77"/>
    </row>
    <row r="34" spans="2:23" s="59" customFormat="1" ht="16.5">
      <c r="B34" s="135" t="s">
        <v>29</v>
      </c>
      <c r="C34" s="65" t="s">
        <v>545</v>
      </c>
      <c r="D34" s="192"/>
      <c r="E34" s="185">
        <f>+SUM(E35:E36)</f>
        <v>0</v>
      </c>
      <c r="F34" s="185">
        <f aca="true" t="shared" si="4" ref="F34:S34">+SUM(F35:F36)</f>
        <v>0</v>
      </c>
      <c r="G34" s="185">
        <f t="shared" si="4"/>
        <v>0</v>
      </c>
      <c r="H34" s="185">
        <f t="shared" si="4"/>
        <v>0</v>
      </c>
      <c r="I34" s="185">
        <f t="shared" si="4"/>
        <v>0</v>
      </c>
      <c r="J34" s="185">
        <f t="shared" si="4"/>
        <v>0</v>
      </c>
      <c r="K34" s="185">
        <f t="shared" si="4"/>
        <v>0</v>
      </c>
      <c r="L34" s="185">
        <f t="shared" si="4"/>
        <v>0</v>
      </c>
      <c r="M34" s="185">
        <f t="shared" si="4"/>
        <v>0</v>
      </c>
      <c r="N34" s="185">
        <f t="shared" si="4"/>
        <v>0</v>
      </c>
      <c r="O34" s="185">
        <f t="shared" si="4"/>
        <v>0</v>
      </c>
      <c r="P34" s="185">
        <f t="shared" si="4"/>
        <v>0</v>
      </c>
      <c r="Q34" s="185">
        <f t="shared" si="4"/>
        <v>0</v>
      </c>
      <c r="R34" s="185">
        <f t="shared" si="4"/>
        <v>0</v>
      </c>
      <c r="S34" s="185">
        <f t="shared" si="4"/>
        <v>0</v>
      </c>
      <c r="T34" s="191">
        <f t="shared" si="3"/>
        <v>0</v>
      </c>
      <c r="W34" s="77"/>
    </row>
    <row r="35" spans="2:23" s="59" customFormat="1" ht="16.5">
      <c r="B35" s="135" t="s">
        <v>193</v>
      </c>
      <c r="C35" s="65" t="s">
        <v>546</v>
      </c>
      <c r="D35" s="192"/>
      <c r="E35" s="185">
        <v>0</v>
      </c>
      <c r="F35" s="185">
        <v>0</v>
      </c>
      <c r="G35" s="185">
        <v>0</v>
      </c>
      <c r="H35" s="185">
        <v>0</v>
      </c>
      <c r="I35" s="185">
        <v>0</v>
      </c>
      <c r="J35" s="185">
        <v>0</v>
      </c>
      <c r="K35" s="185">
        <v>0</v>
      </c>
      <c r="L35" s="185">
        <v>0</v>
      </c>
      <c r="M35" s="185">
        <v>0</v>
      </c>
      <c r="N35" s="185">
        <v>0</v>
      </c>
      <c r="O35" s="185">
        <v>0</v>
      </c>
      <c r="P35" s="185">
        <v>0</v>
      </c>
      <c r="Q35" s="185">
        <v>0</v>
      </c>
      <c r="R35" s="185">
        <v>0</v>
      </c>
      <c r="S35" s="185">
        <v>0</v>
      </c>
      <c r="T35" s="191">
        <f t="shared" si="3"/>
        <v>0</v>
      </c>
      <c r="W35" s="77"/>
    </row>
    <row r="36" spans="2:23" s="59" customFormat="1" ht="16.5">
      <c r="B36" s="135" t="s">
        <v>194</v>
      </c>
      <c r="C36" s="65" t="s">
        <v>547</v>
      </c>
      <c r="D36" s="192"/>
      <c r="E36" s="185">
        <v>0</v>
      </c>
      <c r="F36" s="185">
        <v>0</v>
      </c>
      <c r="G36" s="185">
        <v>0</v>
      </c>
      <c r="H36" s="185">
        <v>0</v>
      </c>
      <c r="I36" s="185">
        <v>0</v>
      </c>
      <c r="J36" s="185">
        <v>0</v>
      </c>
      <c r="K36" s="185">
        <v>0</v>
      </c>
      <c r="L36" s="185">
        <v>0</v>
      </c>
      <c r="M36" s="185">
        <v>0</v>
      </c>
      <c r="N36" s="185">
        <v>0</v>
      </c>
      <c r="O36" s="185">
        <v>0</v>
      </c>
      <c r="P36" s="185">
        <v>0</v>
      </c>
      <c r="Q36" s="185">
        <v>0</v>
      </c>
      <c r="R36" s="185">
        <v>0</v>
      </c>
      <c r="S36" s="185">
        <v>0</v>
      </c>
      <c r="T36" s="191">
        <f t="shared" si="3"/>
        <v>0</v>
      </c>
      <c r="W36" s="77"/>
    </row>
    <row r="37" spans="2:23" s="59" customFormat="1" ht="16.5">
      <c r="B37" s="135" t="s">
        <v>30</v>
      </c>
      <c r="C37" s="65" t="s">
        <v>548</v>
      </c>
      <c r="D37" s="192"/>
      <c r="E37" s="185">
        <v>0</v>
      </c>
      <c r="F37" s="185">
        <v>0</v>
      </c>
      <c r="G37" s="185">
        <v>0</v>
      </c>
      <c r="H37" s="185">
        <v>0</v>
      </c>
      <c r="I37" s="185">
        <v>0</v>
      </c>
      <c r="J37" s="185">
        <v>0</v>
      </c>
      <c r="K37" s="185">
        <v>0</v>
      </c>
      <c r="L37" s="185">
        <v>0</v>
      </c>
      <c r="M37" s="185">
        <v>0</v>
      </c>
      <c r="N37" s="185">
        <v>0</v>
      </c>
      <c r="O37" s="185">
        <v>0</v>
      </c>
      <c r="P37" s="185">
        <v>0</v>
      </c>
      <c r="Q37" s="185">
        <v>0</v>
      </c>
      <c r="R37" s="185">
        <v>0</v>
      </c>
      <c r="S37" s="185">
        <v>0</v>
      </c>
      <c r="T37" s="191">
        <f t="shared" si="3"/>
        <v>0</v>
      </c>
      <c r="W37" s="77"/>
    </row>
    <row r="38" spans="2:23" s="59" customFormat="1" ht="16.5">
      <c r="B38" s="135" t="s">
        <v>31</v>
      </c>
      <c r="C38" s="65" t="s">
        <v>348</v>
      </c>
      <c r="D38" s="192"/>
      <c r="E38" s="185">
        <v>0</v>
      </c>
      <c r="F38" s="185">
        <v>0</v>
      </c>
      <c r="G38" s="185">
        <v>0</v>
      </c>
      <c r="H38" s="185">
        <v>0</v>
      </c>
      <c r="I38" s="185">
        <v>0</v>
      </c>
      <c r="J38" s="185">
        <v>0</v>
      </c>
      <c r="K38" s="185">
        <v>0</v>
      </c>
      <c r="L38" s="185">
        <v>0</v>
      </c>
      <c r="M38" s="185">
        <v>0</v>
      </c>
      <c r="N38" s="185">
        <v>0</v>
      </c>
      <c r="O38" s="185">
        <v>0</v>
      </c>
      <c r="P38" s="185">
        <v>0</v>
      </c>
      <c r="Q38" s="185">
        <v>0</v>
      </c>
      <c r="R38" s="185">
        <v>0</v>
      </c>
      <c r="S38" s="185">
        <v>0</v>
      </c>
      <c r="T38" s="191">
        <f t="shared" si="3"/>
        <v>0</v>
      </c>
      <c r="W38" s="77"/>
    </row>
    <row r="39" spans="2:23" s="59" customFormat="1" ht="33">
      <c r="B39" s="135" t="s">
        <v>32</v>
      </c>
      <c r="C39" s="65" t="s">
        <v>549</v>
      </c>
      <c r="D39" s="192"/>
      <c r="E39" s="185">
        <v>0</v>
      </c>
      <c r="F39" s="185">
        <v>0</v>
      </c>
      <c r="G39" s="185">
        <v>0</v>
      </c>
      <c r="H39" s="185">
        <v>0</v>
      </c>
      <c r="I39" s="185">
        <v>0</v>
      </c>
      <c r="J39" s="185">
        <v>0</v>
      </c>
      <c r="K39" s="185">
        <v>0</v>
      </c>
      <c r="L39" s="185">
        <v>0</v>
      </c>
      <c r="M39" s="185">
        <v>0</v>
      </c>
      <c r="N39" s="185">
        <v>0</v>
      </c>
      <c r="O39" s="185">
        <v>0</v>
      </c>
      <c r="P39" s="185">
        <v>0</v>
      </c>
      <c r="Q39" s="185">
        <v>0</v>
      </c>
      <c r="R39" s="185">
        <v>0</v>
      </c>
      <c r="S39" s="185">
        <v>0</v>
      </c>
      <c r="T39" s="191">
        <f t="shared" si="3"/>
        <v>0</v>
      </c>
      <c r="W39" s="77"/>
    </row>
    <row r="40" spans="2:23" s="59" customFormat="1" ht="33">
      <c r="B40" s="135" t="s">
        <v>35</v>
      </c>
      <c r="C40" s="65" t="s">
        <v>270</v>
      </c>
      <c r="D40" s="192"/>
      <c r="E40" s="185">
        <v>0</v>
      </c>
      <c r="F40" s="185">
        <v>0</v>
      </c>
      <c r="G40" s="185">
        <v>0</v>
      </c>
      <c r="H40" s="185">
        <v>0</v>
      </c>
      <c r="I40" s="185">
        <v>0</v>
      </c>
      <c r="J40" s="185">
        <v>0</v>
      </c>
      <c r="K40" s="185">
        <v>0</v>
      </c>
      <c r="L40" s="185">
        <v>0</v>
      </c>
      <c r="M40" s="185">
        <v>0</v>
      </c>
      <c r="N40" s="185">
        <v>0</v>
      </c>
      <c r="O40" s="185">
        <v>0</v>
      </c>
      <c r="P40" s="185">
        <v>0</v>
      </c>
      <c r="Q40" s="185">
        <v>0</v>
      </c>
      <c r="R40" s="185">
        <v>0</v>
      </c>
      <c r="S40" s="185">
        <v>0</v>
      </c>
      <c r="T40" s="191">
        <f t="shared" si="3"/>
        <v>0</v>
      </c>
      <c r="W40" s="77"/>
    </row>
    <row r="41" spans="2:23" s="59" customFormat="1" ht="16.5">
      <c r="B41" s="135" t="s">
        <v>190</v>
      </c>
      <c r="C41" s="65" t="s">
        <v>555</v>
      </c>
      <c r="D41" s="192"/>
      <c r="E41" s="185">
        <v>0</v>
      </c>
      <c r="F41" s="185">
        <v>0</v>
      </c>
      <c r="G41" s="185">
        <v>0</v>
      </c>
      <c r="H41" s="185">
        <v>0</v>
      </c>
      <c r="I41" s="185">
        <v>0</v>
      </c>
      <c r="J41" s="185">
        <v>0</v>
      </c>
      <c r="K41" s="185">
        <v>0</v>
      </c>
      <c r="L41" s="185">
        <v>0</v>
      </c>
      <c r="M41" s="185">
        <v>2085530</v>
      </c>
      <c r="N41" s="185">
        <v>0</v>
      </c>
      <c r="O41" s="185">
        <v>0</v>
      </c>
      <c r="P41" s="185">
        <v>0</v>
      </c>
      <c r="Q41" s="185">
        <v>0</v>
      </c>
      <c r="R41" s="185">
        <v>0</v>
      </c>
      <c r="S41" s="185">
        <v>0</v>
      </c>
      <c r="T41" s="191">
        <f>SUM(E41:S41)</f>
        <v>2085530</v>
      </c>
      <c r="V41" s="18"/>
      <c r="W41" s="77"/>
    </row>
    <row r="42" spans="2:23" s="59" customFormat="1" ht="16.5">
      <c r="B42" s="135" t="s">
        <v>200</v>
      </c>
      <c r="C42" s="65" t="s">
        <v>556</v>
      </c>
      <c r="D42" s="192"/>
      <c r="E42" s="185">
        <f>+SUM(E43:E45)</f>
        <v>0</v>
      </c>
      <c r="F42" s="185">
        <f aca="true" t="shared" si="5" ref="F42:S42">+SUM(F43:F45)</f>
        <v>0</v>
      </c>
      <c r="G42" s="185">
        <f t="shared" si="5"/>
        <v>0</v>
      </c>
      <c r="H42" s="185">
        <f t="shared" si="5"/>
        <v>0</v>
      </c>
      <c r="I42" s="185">
        <f t="shared" si="5"/>
        <v>36960</v>
      </c>
      <c r="J42" s="185">
        <f t="shared" si="5"/>
        <v>0</v>
      </c>
      <c r="K42" s="185">
        <f t="shared" si="5"/>
        <v>2548613</v>
      </c>
      <c r="L42" s="185">
        <f t="shared" si="5"/>
        <v>4505</v>
      </c>
      <c r="M42" s="69">
        <f t="shared" si="5"/>
        <v>-3159678</v>
      </c>
      <c r="N42" s="185">
        <f t="shared" si="5"/>
        <v>0</v>
      </c>
      <c r="O42" s="185">
        <f t="shared" si="5"/>
        <v>0</v>
      </c>
      <c r="P42" s="185">
        <f t="shared" si="5"/>
        <v>0</v>
      </c>
      <c r="Q42" s="185">
        <f t="shared" si="5"/>
        <v>0</v>
      </c>
      <c r="R42" s="185">
        <f t="shared" si="5"/>
        <v>0</v>
      </c>
      <c r="S42" s="185">
        <f t="shared" si="5"/>
        <v>0</v>
      </c>
      <c r="T42" s="191">
        <f>SUM(E42:S42)</f>
        <v>-569600</v>
      </c>
      <c r="V42" s="18"/>
      <c r="W42" s="77"/>
    </row>
    <row r="43" spans="2:23" s="59" customFormat="1" ht="16.5">
      <c r="B43" s="135" t="s">
        <v>206</v>
      </c>
      <c r="C43" s="65" t="s">
        <v>557</v>
      </c>
      <c r="D43" s="192"/>
      <c r="E43" s="185">
        <v>0</v>
      </c>
      <c r="F43" s="185">
        <v>0</v>
      </c>
      <c r="G43" s="185">
        <v>0</v>
      </c>
      <c r="H43" s="185">
        <v>0</v>
      </c>
      <c r="I43" s="185">
        <v>0</v>
      </c>
      <c r="J43" s="185">
        <v>0</v>
      </c>
      <c r="K43" s="185">
        <v>0</v>
      </c>
      <c r="L43" s="185">
        <v>0</v>
      </c>
      <c r="M43" s="69">
        <v>-569600</v>
      </c>
      <c r="N43" s="185">
        <v>0</v>
      </c>
      <c r="O43" s="185">
        <v>0</v>
      </c>
      <c r="P43" s="185">
        <v>0</v>
      </c>
      <c r="Q43" s="185">
        <v>0</v>
      </c>
      <c r="R43" s="185">
        <v>0</v>
      </c>
      <c r="S43" s="185">
        <v>0</v>
      </c>
      <c r="T43" s="191">
        <f>SUM(E43:S43)</f>
        <v>-569600</v>
      </c>
      <c r="W43" s="77"/>
    </row>
    <row r="44" spans="2:23" s="59" customFormat="1" ht="16.5">
      <c r="B44" s="135" t="s">
        <v>207</v>
      </c>
      <c r="C44" s="65" t="s">
        <v>558</v>
      </c>
      <c r="D44" s="192"/>
      <c r="E44" s="185">
        <v>0</v>
      </c>
      <c r="F44" s="185">
        <v>0</v>
      </c>
      <c r="G44" s="185">
        <v>0</v>
      </c>
      <c r="H44" s="185">
        <v>0</v>
      </c>
      <c r="I44" s="185">
        <v>36960</v>
      </c>
      <c r="J44" s="185">
        <v>0</v>
      </c>
      <c r="K44" s="185">
        <v>2548613</v>
      </c>
      <c r="L44" s="185">
        <v>4505</v>
      </c>
      <c r="M44" s="185">
        <v>-2590078</v>
      </c>
      <c r="N44" s="185">
        <v>0</v>
      </c>
      <c r="O44" s="185">
        <v>0</v>
      </c>
      <c r="P44" s="185">
        <v>0</v>
      </c>
      <c r="Q44" s="185">
        <v>0</v>
      </c>
      <c r="R44" s="185">
        <v>0</v>
      </c>
      <c r="S44" s="185">
        <v>0</v>
      </c>
      <c r="T44" s="191">
        <f>SUM(E44:S44)</f>
        <v>0</v>
      </c>
      <c r="W44" s="77"/>
    </row>
    <row r="45" spans="2:23" s="59" customFormat="1" ht="16.5">
      <c r="B45" s="135" t="s">
        <v>208</v>
      </c>
      <c r="C45" s="65" t="s">
        <v>270</v>
      </c>
      <c r="D45" s="192"/>
      <c r="E45" s="171">
        <v>0</v>
      </c>
      <c r="F45" s="171">
        <v>0</v>
      </c>
      <c r="G45" s="171">
        <v>0</v>
      </c>
      <c r="H45" s="171">
        <v>0</v>
      </c>
      <c r="I45" s="171">
        <v>0</v>
      </c>
      <c r="J45" s="171">
        <v>0</v>
      </c>
      <c r="K45" s="171">
        <v>0</v>
      </c>
      <c r="L45" s="171">
        <v>0</v>
      </c>
      <c r="M45" s="171">
        <v>0</v>
      </c>
      <c r="N45" s="171">
        <v>0</v>
      </c>
      <c r="O45" s="171">
        <v>0</v>
      </c>
      <c r="P45" s="171">
        <v>0</v>
      </c>
      <c r="Q45" s="171">
        <v>0</v>
      </c>
      <c r="R45" s="171">
        <v>0</v>
      </c>
      <c r="S45" s="171">
        <v>0</v>
      </c>
      <c r="T45" s="195">
        <f>SUM(E45:S45)</f>
        <v>0</v>
      </c>
      <c r="U45" s="18"/>
      <c r="W45" s="77"/>
    </row>
    <row r="46" spans="2:23" s="18" customFormat="1" ht="16.5">
      <c r="B46" s="135"/>
      <c r="C46" s="78"/>
      <c r="D46" s="20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95"/>
      <c r="W46" s="77"/>
    </row>
    <row r="47" spans="2:23" s="105" customFormat="1" ht="16.5">
      <c r="B47" s="137"/>
      <c r="C47" s="137" t="s">
        <v>550</v>
      </c>
      <c r="D47" s="202"/>
      <c r="E47" s="186">
        <f aca="true" t="shared" si="6" ref="E47:T47">+E19+E22+E23+E24+E27+E28+E29+E30+E31+E32+E33+E37+E38+E39+E40+E41+E34+E42</f>
        <v>4000000</v>
      </c>
      <c r="F47" s="186">
        <f t="shared" si="6"/>
        <v>1405892</v>
      </c>
      <c r="G47" s="186">
        <f t="shared" si="6"/>
        <v>1700000</v>
      </c>
      <c r="H47" s="186">
        <f t="shared" si="6"/>
        <v>0</v>
      </c>
      <c r="I47" s="186">
        <f t="shared" si="6"/>
        <v>1282027</v>
      </c>
      <c r="J47" s="186">
        <f t="shared" si="6"/>
        <v>0</v>
      </c>
      <c r="K47" s="186">
        <f t="shared" si="6"/>
        <v>16372097</v>
      </c>
      <c r="L47" s="186">
        <f t="shared" si="6"/>
        <v>106476</v>
      </c>
      <c r="M47" s="186">
        <f t="shared" si="6"/>
        <v>2085530</v>
      </c>
      <c r="N47" s="186">
        <f t="shared" si="6"/>
        <v>0</v>
      </c>
      <c r="O47" s="186">
        <f t="shared" si="6"/>
        <v>-1802840</v>
      </c>
      <c r="P47" s="186">
        <f t="shared" si="6"/>
        <v>47106</v>
      </c>
      <c r="Q47" s="186">
        <f t="shared" si="6"/>
        <v>4895</v>
      </c>
      <c r="R47" s="186">
        <f t="shared" si="6"/>
        <v>-62814</v>
      </c>
      <c r="S47" s="186">
        <f t="shared" si="6"/>
        <v>0</v>
      </c>
      <c r="T47" s="203">
        <f t="shared" si="6"/>
        <v>25138369</v>
      </c>
      <c r="W47" s="77"/>
    </row>
    <row r="48" spans="2:20" s="18" customFormat="1" ht="16.5">
      <c r="B48" s="122"/>
      <c r="C48" s="55"/>
      <c r="D48" s="208"/>
      <c r="E48" s="171"/>
      <c r="F48" s="171"/>
      <c r="G48" s="171"/>
      <c r="H48" s="171"/>
      <c r="I48" s="171"/>
      <c r="J48" s="171"/>
      <c r="K48" s="171"/>
      <c r="L48" s="171"/>
      <c r="M48" s="194"/>
      <c r="N48" s="194"/>
      <c r="O48" s="171"/>
      <c r="P48" s="171"/>
      <c r="Q48" s="171"/>
      <c r="R48" s="171"/>
      <c r="S48" s="171"/>
      <c r="T48" s="195"/>
    </row>
    <row r="49" spans="2:21" s="18" customFormat="1" ht="15.75">
      <c r="B49" s="139"/>
      <c r="C49" s="55"/>
      <c r="D49" s="208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>
        <f>U47-U48</f>
        <v>0</v>
      </c>
    </row>
    <row r="50" spans="2:23" s="22" customFormat="1" ht="16.5">
      <c r="B50" s="176"/>
      <c r="C50" s="134" t="s">
        <v>247</v>
      </c>
      <c r="D50" s="133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199"/>
      <c r="W50" s="18"/>
    </row>
    <row r="51" spans="2:23" s="22" customFormat="1" ht="16.5">
      <c r="B51" s="176"/>
      <c r="C51" s="134" t="s">
        <v>622</v>
      </c>
      <c r="D51" s="133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199"/>
      <c r="W51" s="18"/>
    </row>
    <row r="52" spans="2:20" s="18" customFormat="1" ht="16.5">
      <c r="B52" s="122"/>
      <c r="C52" s="52"/>
      <c r="D52" s="53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210"/>
    </row>
    <row r="53" spans="2:20" s="18" customFormat="1" ht="16.5">
      <c r="B53" s="122"/>
      <c r="C53" s="52"/>
      <c r="D53" s="53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210"/>
    </row>
    <row r="54" spans="2:41" s="59" customFormat="1" ht="16.5">
      <c r="B54" s="135" t="s">
        <v>1</v>
      </c>
      <c r="C54" s="65" t="s">
        <v>551</v>
      </c>
      <c r="D54" s="190"/>
      <c r="E54" s="185">
        <v>4000000</v>
      </c>
      <c r="F54" s="185">
        <v>1405892</v>
      </c>
      <c r="G54" s="185">
        <v>1700000</v>
      </c>
      <c r="H54" s="185">
        <v>0</v>
      </c>
      <c r="I54" s="185">
        <v>1282027</v>
      </c>
      <c r="J54" s="185">
        <v>0</v>
      </c>
      <c r="K54" s="185">
        <v>16372097</v>
      </c>
      <c r="L54" s="185">
        <v>55450</v>
      </c>
      <c r="M54" s="185">
        <v>2994848</v>
      </c>
      <c r="N54" s="185">
        <v>0</v>
      </c>
      <c r="O54" s="185">
        <v>-1112761</v>
      </c>
      <c r="P54" s="185">
        <v>47106</v>
      </c>
      <c r="Q54" s="185">
        <v>4895</v>
      </c>
      <c r="R54" s="185">
        <v>-60377</v>
      </c>
      <c r="S54" s="185">
        <v>0</v>
      </c>
      <c r="T54" s="191">
        <f>SUM(E54:S54)</f>
        <v>26689177</v>
      </c>
      <c r="U54" s="59">
        <v>100</v>
      </c>
      <c r="W54" s="18"/>
      <c r="AO54" s="77"/>
    </row>
    <row r="55" spans="2:20" s="18" customFormat="1" ht="16.5">
      <c r="B55" s="135"/>
      <c r="C55" s="54"/>
      <c r="D55" s="201"/>
      <c r="E55" s="171"/>
      <c r="F55" s="171"/>
      <c r="G55" s="171"/>
      <c r="H55" s="171"/>
      <c r="I55" s="171"/>
      <c r="J55" s="171"/>
      <c r="K55" s="171"/>
      <c r="L55" s="171"/>
      <c r="M55" s="194"/>
      <c r="N55" s="194"/>
      <c r="O55" s="171"/>
      <c r="P55" s="171"/>
      <c r="Q55" s="171"/>
      <c r="R55" s="171"/>
      <c r="S55" s="171"/>
      <c r="T55" s="195"/>
    </row>
    <row r="56" spans="2:21" s="60" customFormat="1" ht="16.5">
      <c r="B56" s="135"/>
      <c r="C56" s="136" t="s">
        <v>537</v>
      </c>
      <c r="D56" s="196"/>
      <c r="E56" s="197"/>
      <c r="F56" s="197"/>
      <c r="G56" s="197"/>
      <c r="H56" s="197"/>
      <c r="I56" s="197"/>
      <c r="J56" s="197"/>
      <c r="K56" s="197"/>
      <c r="L56" s="197"/>
      <c r="M56" s="198"/>
      <c r="N56" s="198"/>
      <c r="O56" s="198"/>
      <c r="P56" s="198"/>
      <c r="Q56" s="198"/>
      <c r="R56" s="198"/>
      <c r="S56" s="198"/>
      <c r="T56" s="199"/>
      <c r="U56" s="22"/>
    </row>
    <row r="57" spans="2:23" s="59" customFormat="1" ht="16.5">
      <c r="B57" s="135" t="s">
        <v>5</v>
      </c>
      <c r="C57" s="65" t="s">
        <v>552</v>
      </c>
      <c r="D57" s="190"/>
      <c r="E57" s="185">
        <v>0</v>
      </c>
      <c r="F57" s="185">
        <v>0</v>
      </c>
      <c r="G57" s="185">
        <v>0</v>
      </c>
      <c r="H57" s="185">
        <v>0</v>
      </c>
      <c r="I57" s="185">
        <v>0</v>
      </c>
      <c r="J57" s="185">
        <v>0</v>
      </c>
      <c r="K57" s="185">
        <v>0</v>
      </c>
      <c r="L57" s="185">
        <v>0</v>
      </c>
      <c r="M57" s="185">
        <v>0</v>
      </c>
      <c r="N57" s="185">
        <v>0</v>
      </c>
      <c r="O57" s="185">
        <v>0</v>
      </c>
      <c r="P57" s="185">
        <v>0</v>
      </c>
      <c r="Q57" s="185">
        <v>0</v>
      </c>
      <c r="R57" s="185">
        <v>0</v>
      </c>
      <c r="S57" s="185">
        <v>0</v>
      </c>
      <c r="T57" s="191">
        <f>SUM(E57:S57)</f>
        <v>0</v>
      </c>
      <c r="W57" s="18"/>
    </row>
    <row r="58" spans="2:23" s="59" customFormat="1" ht="18" customHeight="1">
      <c r="B58" s="135" t="s">
        <v>12</v>
      </c>
      <c r="C58" s="65" t="s">
        <v>349</v>
      </c>
      <c r="D58" s="82" t="s">
        <v>243</v>
      </c>
      <c r="E58" s="185">
        <v>0</v>
      </c>
      <c r="F58" s="185">
        <v>0</v>
      </c>
      <c r="G58" s="185">
        <v>0</v>
      </c>
      <c r="H58" s="185">
        <v>0</v>
      </c>
      <c r="I58" s="185">
        <v>0</v>
      </c>
      <c r="J58" s="185">
        <v>0</v>
      </c>
      <c r="K58" s="185">
        <v>0</v>
      </c>
      <c r="L58" s="185">
        <v>0</v>
      </c>
      <c r="M58" s="185">
        <v>0</v>
      </c>
      <c r="N58" s="185">
        <v>0</v>
      </c>
      <c r="O58" s="69">
        <v>389694</v>
      </c>
      <c r="P58" s="185">
        <v>0</v>
      </c>
      <c r="Q58" s="185">
        <v>0</v>
      </c>
      <c r="R58" s="185">
        <v>0</v>
      </c>
      <c r="S58" s="185">
        <v>0</v>
      </c>
      <c r="T58" s="191">
        <f>SUM(E58:S58)</f>
        <v>389694</v>
      </c>
      <c r="U58" s="59">
        <v>0</v>
      </c>
      <c r="W58" s="18"/>
    </row>
    <row r="59" spans="2:23" s="59" customFormat="1" ht="16.5">
      <c r="B59" s="135" t="s">
        <v>13</v>
      </c>
      <c r="C59" s="65" t="s">
        <v>539</v>
      </c>
      <c r="D59" s="82"/>
      <c r="E59" s="185">
        <f aca="true" t="shared" si="7" ref="E59:S59">SUM(E60:E61)</f>
        <v>0</v>
      </c>
      <c r="F59" s="185">
        <f>SUM(F60:F61)</f>
        <v>0</v>
      </c>
      <c r="G59" s="185">
        <f t="shared" si="7"/>
        <v>0</v>
      </c>
      <c r="H59" s="185">
        <f t="shared" si="7"/>
        <v>0</v>
      </c>
      <c r="I59" s="185">
        <f t="shared" si="7"/>
        <v>0</v>
      </c>
      <c r="J59" s="185">
        <f t="shared" si="7"/>
        <v>0</v>
      </c>
      <c r="K59" s="185">
        <f t="shared" si="7"/>
        <v>0</v>
      </c>
      <c r="L59" s="185">
        <f t="shared" si="7"/>
        <v>0</v>
      </c>
      <c r="M59" s="185">
        <f t="shared" si="7"/>
        <v>0</v>
      </c>
      <c r="N59" s="185">
        <f t="shared" si="7"/>
        <v>0</v>
      </c>
      <c r="O59" s="185">
        <f>SUM(O60:O61)</f>
        <v>0</v>
      </c>
      <c r="P59" s="185">
        <f t="shared" si="7"/>
        <v>0</v>
      </c>
      <c r="Q59" s="185">
        <f t="shared" si="7"/>
        <v>0</v>
      </c>
      <c r="R59" s="185">
        <f>SUM(R60:R61)</f>
        <v>12159</v>
      </c>
      <c r="S59" s="185">
        <f t="shared" si="7"/>
        <v>0</v>
      </c>
      <c r="T59" s="191">
        <f aca="true" t="shared" si="8" ref="T59:T80">SUM(E59:S59)</f>
        <v>12159</v>
      </c>
      <c r="W59" s="18"/>
    </row>
    <row r="60" spans="2:23" s="59" customFormat="1" ht="16.5">
      <c r="B60" s="135" t="s">
        <v>14</v>
      </c>
      <c r="C60" s="65" t="s">
        <v>553</v>
      </c>
      <c r="D60" s="190"/>
      <c r="E60" s="185">
        <v>0</v>
      </c>
      <c r="F60" s="185">
        <v>0</v>
      </c>
      <c r="G60" s="185">
        <v>0</v>
      </c>
      <c r="H60" s="185">
        <v>0</v>
      </c>
      <c r="I60" s="185">
        <v>0</v>
      </c>
      <c r="J60" s="185">
        <v>0</v>
      </c>
      <c r="K60" s="185">
        <v>0</v>
      </c>
      <c r="L60" s="185">
        <v>0</v>
      </c>
      <c r="M60" s="185">
        <v>0</v>
      </c>
      <c r="N60" s="185">
        <v>0</v>
      </c>
      <c r="O60" s="185">
        <v>0</v>
      </c>
      <c r="P60" s="185">
        <v>0</v>
      </c>
      <c r="Q60" s="185">
        <v>0</v>
      </c>
      <c r="R60" s="185">
        <v>12159</v>
      </c>
      <c r="S60" s="185">
        <v>0</v>
      </c>
      <c r="T60" s="191">
        <f t="shared" si="8"/>
        <v>12159</v>
      </c>
      <c r="U60" s="59">
        <v>0</v>
      </c>
      <c r="W60" s="18"/>
    </row>
    <row r="61" spans="2:23" s="59" customFormat="1" ht="16.5">
      <c r="B61" s="135" t="s">
        <v>15</v>
      </c>
      <c r="C61" s="65" t="s">
        <v>554</v>
      </c>
      <c r="D61" s="190"/>
      <c r="E61" s="185">
        <v>0</v>
      </c>
      <c r="F61" s="185">
        <v>0</v>
      </c>
      <c r="G61" s="185">
        <v>0</v>
      </c>
      <c r="H61" s="185">
        <v>0</v>
      </c>
      <c r="I61" s="185">
        <v>0</v>
      </c>
      <c r="J61" s="185">
        <v>0</v>
      </c>
      <c r="K61" s="185">
        <v>0</v>
      </c>
      <c r="L61" s="185">
        <v>0</v>
      </c>
      <c r="M61" s="185">
        <v>0</v>
      </c>
      <c r="N61" s="185">
        <v>0</v>
      </c>
      <c r="O61" s="185">
        <v>0</v>
      </c>
      <c r="P61" s="185">
        <v>0</v>
      </c>
      <c r="Q61" s="185">
        <v>0</v>
      </c>
      <c r="R61" s="185">
        <v>0</v>
      </c>
      <c r="S61" s="185">
        <v>0</v>
      </c>
      <c r="T61" s="191">
        <f t="shared" si="8"/>
        <v>0</v>
      </c>
      <c r="U61" s="59">
        <v>0</v>
      </c>
      <c r="W61" s="18"/>
    </row>
    <row r="62" spans="2:23" s="59" customFormat="1" ht="16.5">
      <c r="B62" s="135" t="s">
        <v>16</v>
      </c>
      <c r="C62" s="65" t="s">
        <v>350</v>
      </c>
      <c r="D62" s="190"/>
      <c r="E62" s="185">
        <v>0</v>
      </c>
      <c r="F62" s="185">
        <v>0</v>
      </c>
      <c r="G62" s="185">
        <v>0</v>
      </c>
      <c r="H62" s="185">
        <v>0</v>
      </c>
      <c r="I62" s="185">
        <v>0</v>
      </c>
      <c r="J62" s="185">
        <v>0</v>
      </c>
      <c r="K62" s="185">
        <v>0</v>
      </c>
      <c r="L62" s="185">
        <v>0</v>
      </c>
      <c r="M62" s="185">
        <v>0</v>
      </c>
      <c r="N62" s="185">
        <v>0</v>
      </c>
      <c r="O62" s="185">
        <v>0</v>
      </c>
      <c r="P62" s="185">
        <v>0</v>
      </c>
      <c r="Q62" s="185">
        <v>0</v>
      </c>
      <c r="R62" s="185">
        <v>0</v>
      </c>
      <c r="S62" s="185">
        <v>0</v>
      </c>
      <c r="T62" s="191">
        <f t="shared" si="8"/>
        <v>0</v>
      </c>
      <c r="W62" s="18"/>
    </row>
    <row r="63" spans="2:23" s="59" customFormat="1" ht="16.5">
      <c r="B63" s="135" t="s">
        <v>19</v>
      </c>
      <c r="C63" s="65" t="s">
        <v>540</v>
      </c>
      <c r="D63" s="190"/>
      <c r="E63" s="185">
        <v>0</v>
      </c>
      <c r="F63" s="185">
        <v>0</v>
      </c>
      <c r="G63" s="185">
        <v>0</v>
      </c>
      <c r="H63" s="185">
        <v>0</v>
      </c>
      <c r="I63" s="185">
        <v>0</v>
      </c>
      <c r="J63" s="185">
        <v>0</v>
      </c>
      <c r="K63" s="185">
        <v>0</v>
      </c>
      <c r="L63" s="185">
        <v>0</v>
      </c>
      <c r="M63" s="185">
        <v>0</v>
      </c>
      <c r="N63" s="185">
        <v>0</v>
      </c>
      <c r="O63" s="185">
        <v>0</v>
      </c>
      <c r="P63" s="185">
        <v>0</v>
      </c>
      <c r="Q63" s="185">
        <v>0</v>
      </c>
      <c r="R63" s="185">
        <v>0</v>
      </c>
      <c r="S63" s="185">
        <v>0</v>
      </c>
      <c r="T63" s="191">
        <f t="shared" si="8"/>
        <v>0</v>
      </c>
      <c r="W63" s="18"/>
    </row>
    <row r="64" spans="2:23" s="59" customFormat="1" ht="15.75" customHeight="1">
      <c r="B64" s="135" t="s">
        <v>22</v>
      </c>
      <c r="C64" s="65" t="s">
        <v>353</v>
      </c>
      <c r="D64" s="190"/>
      <c r="E64" s="185">
        <v>0</v>
      </c>
      <c r="F64" s="185">
        <v>0</v>
      </c>
      <c r="G64" s="185">
        <v>0</v>
      </c>
      <c r="H64" s="185">
        <v>0</v>
      </c>
      <c r="I64" s="185">
        <v>0</v>
      </c>
      <c r="J64" s="185">
        <v>0</v>
      </c>
      <c r="K64" s="185">
        <v>0</v>
      </c>
      <c r="L64" s="185">
        <v>0</v>
      </c>
      <c r="M64" s="185">
        <v>0</v>
      </c>
      <c r="N64" s="185">
        <v>0</v>
      </c>
      <c r="O64" s="185">
        <v>0</v>
      </c>
      <c r="P64" s="185">
        <v>0</v>
      </c>
      <c r="Q64" s="185">
        <v>0</v>
      </c>
      <c r="R64" s="185">
        <v>0</v>
      </c>
      <c r="S64" s="185">
        <v>0</v>
      </c>
      <c r="T64" s="191">
        <f t="shared" si="8"/>
        <v>0</v>
      </c>
      <c r="W64" s="18"/>
    </row>
    <row r="65" spans="2:23" s="59" customFormat="1" ht="33">
      <c r="B65" s="135" t="s">
        <v>23</v>
      </c>
      <c r="C65" s="65" t="s">
        <v>541</v>
      </c>
      <c r="D65" s="190"/>
      <c r="E65" s="185">
        <v>0</v>
      </c>
      <c r="F65" s="185">
        <v>0</v>
      </c>
      <c r="G65" s="185">
        <v>0</v>
      </c>
      <c r="H65" s="185">
        <v>0</v>
      </c>
      <c r="I65" s="185">
        <v>0</v>
      </c>
      <c r="J65" s="185">
        <v>0</v>
      </c>
      <c r="K65" s="185">
        <v>0</v>
      </c>
      <c r="L65" s="185">
        <v>0</v>
      </c>
      <c r="M65" s="185">
        <v>0</v>
      </c>
      <c r="N65" s="185">
        <v>0</v>
      </c>
      <c r="O65" s="185">
        <v>0</v>
      </c>
      <c r="P65" s="185">
        <v>0</v>
      </c>
      <c r="Q65" s="185">
        <v>0</v>
      </c>
      <c r="R65" s="185">
        <v>0</v>
      </c>
      <c r="S65" s="185">
        <v>0</v>
      </c>
      <c r="T65" s="191">
        <f t="shared" si="8"/>
        <v>0</v>
      </c>
      <c r="U65" s="59">
        <v>0</v>
      </c>
      <c r="W65" s="18"/>
    </row>
    <row r="66" spans="2:23" s="59" customFormat="1" ht="16.5">
      <c r="B66" s="135" t="s">
        <v>24</v>
      </c>
      <c r="C66" s="65" t="s">
        <v>542</v>
      </c>
      <c r="D66" s="190"/>
      <c r="E66" s="185">
        <v>0</v>
      </c>
      <c r="F66" s="185">
        <v>0</v>
      </c>
      <c r="G66" s="185">
        <v>0</v>
      </c>
      <c r="H66" s="185">
        <v>0</v>
      </c>
      <c r="I66" s="185">
        <v>0</v>
      </c>
      <c r="J66" s="185">
        <v>0</v>
      </c>
      <c r="K66" s="185">
        <v>0</v>
      </c>
      <c r="L66" s="185">
        <v>0</v>
      </c>
      <c r="M66" s="185">
        <v>0</v>
      </c>
      <c r="N66" s="185">
        <v>0</v>
      </c>
      <c r="O66" s="185">
        <v>0</v>
      </c>
      <c r="P66" s="185">
        <v>0</v>
      </c>
      <c r="Q66" s="185">
        <v>0</v>
      </c>
      <c r="R66" s="185">
        <v>0</v>
      </c>
      <c r="S66" s="185">
        <v>0</v>
      </c>
      <c r="T66" s="191">
        <f t="shared" si="8"/>
        <v>0</v>
      </c>
      <c r="W66" s="18"/>
    </row>
    <row r="67" spans="2:23" s="59" customFormat="1" ht="16.5">
      <c r="B67" s="135" t="s">
        <v>25</v>
      </c>
      <c r="C67" s="65" t="s">
        <v>543</v>
      </c>
      <c r="D67" s="190"/>
      <c r="E67" s="185">
        <v>0</v>
      </c>
      <c r="F67" s="185">
        <v>0</v>
      </c>
      <c r="G67" s="185">
        <v>0</v>
      </c>
      <c r="H67" s="185">
        <v>0</v>
      </c>
      <c r="I67" s="185">
        <v>0</v>
      </c>
      <c r="J67" s="185">
        <v>0</v>
      </c>
      <c r="K67" s="185">
        <v>0</v>
      </c>
      <c r="L67" s="185">
        <v>0</v>
      </c>
      <c r="M67" s="185">
        <v>0</v>
      </c>
      <c r="N67" s="185">
        <v>0</v>
      </c>
      <c r="O67" s="185">
        <v>0</v>
      </c>
      <c r="P67" s="185">
        <v>0</v>
      </c>
      <c r="Q67" s="185">
        <v>0</v>
      </c>
      <c r="R67" s="185">
        <v>0</v>
      </c>
      <c r="S67" s="185">
        <v>0</v>
      </c>
      <c r="T67" s="191">
        <f t="shared" si="8"/>
        <v>0</v>
      </c>
      <c r="W67" s="18"/>
    </row>
    <row r="68" spans="2:23" s="59" customFormat="1" ht="31.5">
      <c r="B68" s="135" t="s">
        <v>26</v>
      </c>
      <c r="C68" s="65" t="s">
        <v>544</v>
      </c>
      <c r="D68" s="190"/>
      <c r="E68" s="185">
        <v>0</v>
      </c>
      <c r="F68" s="185">
        <v>0</v>
      </c>
      <c r="G68" s="185">
        <v>0</v>
      </c>
      <c r="H68" s="185">
        <v>0</v>
      </c>
      <c r="I68" s="185">
        <v>0</v>
      </c>
      <c r="J68" s="185">
        <v>0</v>
      </c>
      <c r="K68" s="185">
        <v>0</v>
      </c>
      <c r="L68" s="185">
        <v>0</v>
      </c>
      <c r="M68" s="185">
        <v>0</v>
      </c>
      <c r="N68" s="185">
        <v>0</v>
      </c>
      <c r="O68" s="185">
        <v>0</v>
      </c>
      <c r="P68" s="185">
        <v>0</v>
      </c>
      <c r="Q68" s="185">
        <v>0</v>
      </c>
      <c r="R68" s="185">
        <v>0</v>
      </c>
      <c r="S68" s="185">
        <v>0</v>
      </c>
      <c r="T68" s="191">
        <f t="shared" si="8"/>
        <v>0</v>
      </c>
      <c r="W68" s="18"/>
    </row>
    <row r="69" spans="2:23" s="59" customFormat="1" ht="16.5">
      <c r="B69" s="135" t="s">
        <v>27</v>
      </c>
      <c r="C69" s="65" t="s">
        <v>545</v>
      </c>
      <c r="D69" s="211"/>
      <c r="E69" s="185">
        <f>+SUM(E70:E71)</f>
        <v>0</v>
      </c>
      <c r="F69" s="185">
        <f aca="true" t="shared" si="9" ref="F69:S69">+SUM(F70:F71)</f>
        <v>0</v>
      </c>
      <c r="G69" s="185">
        <f t="shared" si="9"/>
        <v>0</v>
      </c>
      <c r="H69" s="185">
        <f t="shared" si="9"/>
        <v>0</v>
      </c>
      <c r="I69" s="185">
        <f t="shared" si="9"/>
        <v>0</v>
      </c>
      <c r="J69" s="185">
        <f t="shared" si="9"/>
        <v>0</v>
      </c>
      <c r="K69" s="185">
        <f t="shared" si="9"/>
        <v>0</v>
      </c>
      <c r="L69" s="185">
        <f t="shared" si="9"/>
        <v>0</v>
      </c>
      <c r="M69" s="185">
        <f t="shared" si="9"/>
        <v>0</v>
      </c>
      <c r="N69" s="185">
        <f t="shared" si="9"/>
        <v>0</v>
      </c>
      <c r="O69" s="185">
        <f t="shared" si="9"/>
        <v>0</v>
      </c>
      <c r="P69" s="185">
        <f t="shared" si="9"/>
        <v>0</v>
      </c>
      <c r="Q69" s="185">
        <f t="shared" si="9"/>
        <v>0</v>
      </c>
      <c r="R69" s="185">
        <f t="shared" si="9"/>
        <v>0</v>
      </c>
      <c r="S69" s="185">
        <f t="shared" si="9"/>
        <v>0</v>
      </c>
      <c r="T69" s="191">
        <f t="shared" si="8"/>
        <v>0</v>
      </c>
      <c r="W69" s="18"/>
    </row>
    <row r="70" spans="2:23" s="59" customFormat="1" ht="16.5">
      <c r="B70" s="135" t="s">
        <v>77</v>
      </c>
      <c r="C70" s="65" t="s">
        <v>546</v>
      </c>
      <c r="D70" s="190"/>
      <c r="E70" s="185">
        <v>0</v>
      </c>
      <c r="F70" s="185">
        <v>0</v>
      </c>
      <c r="G70" s="185">
        <v>0</v>
      </c>
      <c r="H70" s="185">
        <v>0</v>
      </c>
      <c r="I70" s="185">
        <v>0</v>
      </c>
      <c r="J70" s="185">
        <v>0</v>
      </c>
      <c r="K70" s="185">
        <v>0</v>
      </c>
      <c r="L70" s="185">
        <v>0</v>
      </c>
      <c r="M70" s="185">
        <v>0</v>
      </c>
      <c r="N70" s="185">
        <v>0</v>
      </c>
      <c r="O70" s="185">
        <v>0</v>
      </c>
      <c r="P70" s="185">
        <v>0</v>
      </c>
      <c r="Q70" s="185">
        <v>0</v>
      </c>
      <c r="R70" s="185">
        <v>0</v>
      </c>
      <c r="S70" s="185">
        <v>0</v>
      </c>
      <c r="T70" s="191">
        <f t="shared" si="8"/>
        <v>0</v>
      </c>
      <c r="U70" s="59">
        <v>10</v>
      </c>
      <c r="W70" s="18"/>
    </row>
    <row r="71" spans="2:23" s="59" customFormat="1" ht="16.5">
      <c r="B71" s="135" t="s">
        <v>78</v>
      </c>
      <c r="C71" s="65" t="s">
        <v>547</v>
      </c>
      <c r="D71" s="190"/>
      <c r="E71" s="185">
        <v>0</v>
      </c>
      <c r="F71" s="185">
        <v>0</v>
      </c>
      <c r="G71" s="185">
        <v>0</v>
      </c>
      <c r="H71" s="185">
        <v>0</v>
      </c>
      <c r="I71" s="185">
        <v>0</v>
      </c>
      <c r="J71" s="185">
        <v>0</v>
      </c>
      <c r="K71" s="185">
        <v>0</v>
      </c>
      <c r="L71" s="185">
        <v>0</v>
      </c>
      <c r="M71" s="185">
        <v>0</v>
      </c>
      <c r="N71" s="185">
        <v>0</v>
      </c>
      <c r="O71" s="185">
        <v>0</v>
      </c>
      <c r="P71" s="185">
        <v>0</v>
      </c>
      <c r="Q71" s="185">
        <v>0</v>
      </c>
      <c r="R71" s="185">
        <v>0</v>
      </c>
      <c r="S71" s="185">
        <v>0</v>
      </c>
      <c r="T71" s="191">
        <f t="shared" si="8"/>
        <v>0</v>
      </c>
      <c r="W71" s="18"/>
    </row>
    <row r="72" spans="2:23" s="59" customFormat="1" ht="33">
      <c r="B72" s="135" t="s">
        <v>28</v>
      </c>
      <c r="C72" s="65" t="s">
        <v>548</v>
      </c>
      <c r="D72" s="190"/>
      <c r="E72" s="185">
        <v>0</v>
      </c>
      <c r="F72" s="185">
        <v>0</v>
      </c>
      <c r="G72" s="185">
        <v>0</v>
      </c>
      <c r="H72" s="185">
        <v>0</v>
      </c>
      <c r="I72" s="185">
        <v>0</v>
      </c>
      <c r="J72" s="185">
        <v>0</v>
      </c>
      <c r="K72" s="185">
        <v>0</v>
      </c>
      <c r="L72" s="185">
        <v>0</v>
      </c>
      <c r="M72" s="185">
        <v>0</v>
      </c>
      <c r="N72" s="185">
        <v>0</v>
      </c>
      <c r="O72" s="185">
        <v>0</v>
      </c>
      <c r="P72" s="185">
        <v>0</v>
      </c>
      <c r="Q72" s="185">
        <v>0</v>
      </c>
      <c r="R72" s="185">
        <v>0</v>
      </c>
      <c r="S72" s="185">
        <v>0</v>
      </c>
      <c r="T72" s="191">
        <f t="shared" si="8"/>
        <v>0</v>
      </c>
      <c r="W72" s="18"/>
    </row>
    <row r="73" spans="2:23" s="59" customFormat="1" ht="16.5">
      <c r="B73" s="135" t="s">
        <v>29</v>
      </c>
      <c r="C73" s="65" t="s">
        <v>348</v>
      </c>
      <c r="D73" s="190"/>
      <c r="E73" s="185">
        <v>0</v>
      </c>
      <c r="F73" s="185">
        <v>0</v>
      </c>
      <c r="G73" s="185">
        <v>0</v>
      </c>
      <c r="H73" s="185">
        <v>0</v>
      </c>
      <c r="I73" s="185">
        <v>0</v>
      </c>
      <c r="J73" s="185">
        <v>0</v>
      </c>
      <c r="K73" s="185">
        <v>0</v>
      </c>
      <c r="L73" s="185">
        <v>0</v>
      </c>
      <c r="M73" s="185">
        <v>0</v>
      </c>
      <c r="N73" s="185">
        <v>0</v>
      </c>
      <c r="O73" s="185">
        <v>0</v>
      </c>
      <c r="P73" s="185">
        <v>0</v>
      </c>
      <c r="Q73" s="185">
        <v>0</v>
      </c>
      <c r="R73" s="185">
        <v>0</v>
      </c>
      <c r="S73" s="185">
        <v>0</v>
      </c>
      <c r="T73" s="191">
        <f t="shared" si="8"/>
        <v>0</v>
      </c>
      <c r="W73" s="18"/>
    </row>
    <row r="74" spans="2:23" s="59" customFormat="1" ht="16.5">
      <c r="B74" s="135" t="s">
        <v>30</v>
      </c>
      <c r="C74" s="65" t="s">
        <v>549</v>
      </c>
      <c r="D74" s="190"/>
      <c r="E74" s="185">
        <v>0</v>
      </c>
      <c r="F74" s="185">
        <v>0</v>
      </c>
      <c r="G74" s="185">
        <v>0</v>
      </c>
      <c r="H74" s="185">
        <v>0</v>
      </c>
      <c r="I74" s="185">
        <v>0</v>
      </c>
      <c r="J74" s="185">
        <v>0</v>
      </c>
      <c r="K74" s="185">
        <v>0</v>
      </c>
      <c r="L74" s="185">
        <v>0</v>
      </c>
      <c r="M74" s="185">
        <v>0</v>
      </c>
      <c r="N74" s="185">
        <v>0</v>
      </c>
      <c r="O74" s="185">
        <v>0</v>
      </c>
      <c r="P74" s="185">
        <v>0</v>
      </c>
      <c r="Q74" s="185">
        <v>0</v>
      </c>
      <c r="R74" s="185">
        <v>0</v>
      </c>
      <c r="S74" s="185">
        <v>0</v>
      </c>
      <c r="T74" s="191">
        <f t="shared" si="8"/>
        <v>0</v>
      </c>
      <c r="W74" s="18"/>
    </row>
    <row r="75" spans="2:23" s="59" customFormat="1" ht="16.5">
      <c r="B75" s="135" t="s">
        <v>31</v>
      </c>
      <c r="C75" s="65" t="s">
        <v>270</v>
      </c>
      <c r="D75" s="190"/>
      <c r="E75" s="185">
        <v>0</v>
      </c>
      <c r="F75" s="185">
        <v>0</v>
      </c>
      <c r="G75" s="185">
        <v>0</v>
      </c>
      <c r="H75" s="185">
        <v>0</v>
      </c>
      <c r="I75" s="185">
        <v>0</v>
      </c>
      <c r="J75" s="185">
        <v>0</v>
      </c>
      <c r="K75" s="185">
        <v>0</v>
      </c>
      <c r="L75" s="185">
        <v>0</v>
      </c>
      <c r="M75" s="185">
        <v>0</v>
      </c>
      <c r="N75" s="185">
        <v>0</v>
      </c>
      <c r="O75" s="185">
        <v>0</v>
      </c>
      <c r="P75" s="185">
        <v>0</v>
      </c>
      <c r="Q75" s="185">
        <v>0</v>
      </c>
      <c r="R75" s="185">
        <v>0</v>
      </c>
      <c r="S75" s="185">
        <v>0</v>
      </c>
      <c r="T75" s="191">
        <f t="shared" si="8"/>
        <v>0</v>
      </c>
      <c r="W75" s="18"/>
    </row>
    <row r="76" spans="2:23" s="59" customFormat="1" ht="33">
      <c r="B76" s="135" t="s">
        <v>32</v>
      </c>
      <c r="C76" s="65" t="s">
        <v>555</v>
      </c>
      <c r="D76" s="190"/>
      <c r="E76" s="185">
        <v>0</v>
      </c>
      <c r="F76" s="185">
        <v>0</v>
      </c>
      <c r="G76" s="185">
        <v>0</v>
      </c>
      <c r="H76" s="185">
        <v>0</v>
      </c>
      <c r="I76" s="185">
        <v>0</v>
      </c>
      <c r="J76" s="185">
        <v>0</v>
      </c>
      <c r="K76" s="185">
        <v>0</v>
      </c>
      <c r="L76" s="185">
        <v>0</v>
      </c>
      <c r="M76" s="200">
        <v>3444017</v>
      </c>
      <c r="N76" s="185">
        <v>0</v>
      </c>
      <c r="O76" s="185">
        <v>0</v>
      </c>
      <c r="P76" s="185">
        <v>0</v>
      </c>
      <c r="Q76" s="185">
        <v>0</v>
      </c>
      <c r="R76" s="185">
        <v>0</v>
      </c>
      <c r="S76" s="185">
        <v>0</v>
      </c>
      <c r="T76" s="191">
        <f t="shared" si="8"/>
        <v>3444017</v>
      </c>
      <c r="U76" s="59">
        <v>9</v>
      </c>
      <c r="W76" s="18"/>
    </row>
    <row r="77" spans="2:23" s="59" customFormat="1" ht="33">
      <c r="B77" s="135" t="s">
        <v>35</v>
      </c>
      <c r="C77" s="65" t="s">
        <v>556</v>
      </c>
      <c r="D77" s="82"/>
      <c r="E77" s="185">
        <f>+SUM(E78:E80)</f>
        <v>0</v>
      </c>
      <c r="F77" s="185">
        <f aca="true" t="shared" si="10" ref="F77:S77">+SUM(F78:F80)</f>
        <v>0</v>
      </c>
      <c r="G77" s="185">
        <f t="shared" si="10"/>
        <v>0</v>
      </c>
      <c r="H77" s="185">
        <f t="shared" si="10"/>
        <v>0</v>
      </c>
      <c r="I77" s="185">
        <f>+SUM(I78:I80)</f>
        <v>40000</v>
      </c>
      <c r="J77" s="185">
        <f t="shared" si="10"/>
        <v>0</v>
      </c>
      <c r="K77" s="185">
        <f t="shared" si="10"/>
        <v>2346202</v>
      </c>
      <c r="L77" s="185">
        <f t="shared" si="10"/>
        <v>8646</v>
      </c>
      <c r="M77" s="185">
        <f t="shared" si="10"/>
        <v>-2994848</v>
      </c>
      <c r="N77" s="185">
        <f t="shared" si="10"/>
        <v>0</v>
      </c>
      <c r="O77" s="185">
        <f t="shared" si="10"/>
        <v>0</v>
      </c>
      <c r="P77" s="185">
        <f t="shared" si="10"/>
        <v>0</v>
      </c>
      <c r="Q77" s="185">
        <f t="shared" si="10"/>
        <v>0</v>
      </c>
      <c r="R77" s="185">
        <f t="shared" si="10"/>
        <v>0</v>
      </c>
      <c r="S77" s="185">
        <f t="shared" si="10"/>
        <v>0</v>
      </c>
      <c r="T77" s="191">
        <f t="shared" si="8"/>
        <v>-600000</v>
      </c>
      <c r="W77" s="18"/>
    </row>
    <row r="78" spans="2:23" s="59" customFormat="1" ht="16.5">
      <c r="B78" s="135" t="s">
        <v>191</v>
      </c>
      <c r="C78" s="65" t="s">
        <v>557</v>
      </c>
      <c r="D78" s="190"/>
      <c r="E78" s="185">
        <v>0</v>
      </c>
      <c r="F78" s="185">
        <v>0</v>
      </c>
      <c r="G78" s="185">
        <v>0</v>
      </c>
      <c r="H78" s="185">
        <v>0</v>
      </c>
      <c r="I78" s="185">
        <v>0</v>
      </c>
      <c r="J78" s="185">
        <v>0</v>
      </c>
      <c r="K78" s="185">
        <v>0</v>
      </c>
      <c r="L78" s="185">
        <v>0</v>
      </c>
      <c r="M78" s="69">
        <v>-600000</v>
      </c>
      <c r="N78" s="185">
        <v>0</v>
      </c>
      <c r="O78" s="185">
        <v>0</v>
      </c>
      <c r="P78" s="185">
        <v>0</v>
      </c>
      <c r="Q78" s="185">
        <v>0</v>
      </c>
      <c r="R78" s="185">
        <v>0</v>
      </c>
      <c r="S78" s="185">
        <v>0</v>
      </c>
      <c r="T78" s="191">
        <f t="shared" si="8"/>
        <v>-600000</v>
      </c>
      <c r="U78" s="59">
        <v>0</v>
      </c>
      <c r="W78" s="18"/>
    </row>
    <row r="79" spans="2:23" s="59" customFormat="1" ht="16.5">
      <c r="B79" s="135" t="s">
        <v>192</v>
      </c>
      <c r="C79" s="65" t="s">
        <v>558</v>
      </c>
      <c r="D79" s="190"/>
      <c r="E79" s="185">
        <v>0</v>
      </c>
      <c r="F79" s="185">
        <v>0</v>
      </c>
      <c r="G79" s="185">
        <v>0</v>
      </c>
      <c r="H79" s="185">
        <v>0</v>
      </c>
      <c r="I79" s="185">
        <v>40000</v>
      </c>
      <c r="J79" s="185">
        <v>0</v>
      </c>
      <c r="K79" s="185">
        <v>2346202</v>
      </c>
      <c r="L79" s="185">
        <v>8646</v>
      </c>
      <c r="M79" s="69">
        <v>-2394848</v>
      </c>
      <c r="N79" s="185">
        <v>0</v>
      </c>
      <c r="O79" s="185">
        <v>0</v>
      </c>
      <c r="P79" s="185">
        <v>0</v>
      </c>
      <c r="Q79" s="185">
        <v>0</v>
      </c>
      <c r="R79" s="185">
        <v>0</v>
      </c>
      <c r="S79" s="185">
        <v>0</v>
      </c>
      <c r="T79" s="191">
        <f t="shared" si="8"/>
        <v>0</v>
      </c>
      <c r="U79" s="59">
        <v>0</v>
      </c>
      <c r="W79" s="18"/>
    </row>
    <row r="80" spans="2:23" s="59" customFormat="1" ht="16.5">
      <c r="B80" s="135" t="s">
        <v>196</v>
      </c>
      <c r="C80" s="65" t="s">
        <v>270</v>
      </c>
      <c r="D80" s="190"/>
      <c r="E80" s="185">
        <v>0</v>
      </c>
      <c r="F80" s="185">
        <v>0</v>
      </c>
      <c r="G80" s="185">
        <v>0</v>
      </c>
      <c r="H80" s="185">
        <v>0</v>
      </c>
      <c r="I80" s="185">
        <v>0</v>
      </c>
      <c r="J80" s="185">
        <v>0</v>
      </c>
      <c r="K80" s="185">
        <v>0</v>
      </c>
      <c r="L80" s="185">
        <v>0</v>
      </c>
      <c r="M80" s="185">
        <v>0</v>
      </c>
      <c r="N80" s="185">
        <v>0</v>
      </c>
      <c r="O80" s="185">
        <v>0</v>
      </c>
      <c r="P80" s="185">
        <v>0</v>
      </c>
      <c r="Q80" s="185">
        <v>0</v>
      </c>
      <c r="R80" s="185">
        <v>0</v>
      </c>
      <c r="S80" s="185">
        <v>0</v>
      </c>
      <c r="T80" s="191">
        <f t="shared" si="8"/>
        <v>0</v>
      </c>
      <c r="W80" s="18"/>
    </row>
    <row r="81" spans="2:20" s="18" customFormat="1" ht="16.5">
      <c r="B81" s="122"/>
      <c r="C81" s="54"/>
      <c r="D81" s="20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95"/>
    </row>
    <row r="82" spans="2:20" s="18" customFormat="1" ht="16.5">
      <c r="B82" s="135"/>
      <c r="C82" s="78"/>
      <c r="D82" s="20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95"/>
    </row>
    <row r="83" spans="2:23" s="105" customFormat="1" ht="16.5">
      <c r="B83" s="137"/>
      <c r="C83" s="138" t="s">
        <v>559</v>
      </c>
      <c r="D83" s="202"/>
      <c r="E83" s="186">
        <f>+E54+E57+E58+E59+E62+E63+E64+E65+E66+E67+E68+E72+E73+E74+E75+E77+E69+E76</f>
        <v>4000000</v>
      </c>
      <c r="F83" s="186">
        <f aca="true" t="shared" si="11" ref="F83:T83">+F54+F57+F58+F59+F62+F63+F64+F65+F66+F67+F68+F72+F73+F74+F75+F77+F69+F76</f>
        <v>1405892</v>
      </c>
      <c r="G83" s="186">
        <f t="shared" si="11"/>
        <v>1700000</v>
      </c>
      <c r="H83" s="186">
        <f t="shared" si="11"/>
        <v>0</v>
      </c>
      <c r="I83" s="186">
        <f t="shared" si="11"/>
        <v>1322027</v>
      </c>
      <c r="J83" s="186">
        <f t="shared" si="11"/>
        <v>0</v>
      </c>
      <c r="K83" s="186">
        <f t="shared" si="11"/>
        <v>18718299</v>
      </c>
      <c r="L83" s="186">
        <f t="shared" si="11"/>
        <v>64096</v>
      </c>
      <c r="M83" s="186">
        <f t="shared" si="11"/>
        <v>3444017</v>
      </c>
      <c r="N83" s="186">
        <f t="shared" si="11"/>
        <v>0</v>
      </c>
      <c r="O83" s="186">
        <f t="shared" si="11"/>
        <v>-723067</v>
      </c>
      <c r="P83" s="186">
        <f t="shared" si="11"/>
        <v>47106</v>
      </c>
      <c r="Q83" s="186">
        <f t="shared" si="11"/>
        <v>4895</v>
      </c>
      <c r="R83" s="186">
        <f t="shared" si="11"/>
        <v>-48218</v>
      </c>
      <c r="S83" s="186">
        <f t="shared" si="11"/>
        <v>0</v>
      </c>
      <c r="T83" s="203">
        <f t="shared" si="11"/>
        <v>29935047</v>
      </c>
      <c r="W83" s="18"/>
    </row>
    <row r="84" spans="2:20" s="18" customFormat="1" ht="16.5">
      <c r="B84" s="122"/>
      <c r="C84" s="55"/>
      <c r="D84" s="53"/>
      <c r="E84" s="56"/>
      <c r="F84" s="56"/>
      <c r="G84" s="56"/>
      <c r="H84" s="56"/>
      <c r="I84" s="56"/>
      <c r="J84" s="56"/>
      <c r="K84" s="57"/>
      <c r="L84" s="57"/>
      <c r="M84" s="57"/>
      <c r="N84" s="57"/>
      <c r="O84" s="56"/>
      <c r="P84" s="56"/>
      <c r="Q84" s="56"/>
      <c r="R84" s="56"/>
      <c r="S84" s="56"/>
      <c r="T84" s="56"/>
    </row>
    <row r="85" spans="2:20" s="18" customFormat="1" ht="15.75" customHeight="1">
      <c r="B85" s="60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</row>
    <row r="86" spans="2:23" s="60" customFormat="1" ht="19.5" customHeight="1">
      <c r="B86" s="59" t="s">
        <v>560</v>
      </c>
      <c r="W86" s="18"/>
    </row>
    <row r="87" s="18" customFormat="1" ht="19.5" customHeight="1">
      <c r="B87" s="125"/>
    </row>
    <row r="88" spans="2:23" s="60" customFormat="1" ht="29.25" customHeight="1">
      <c r="B88" s="293" t="s">
        <v>309</v>
      </c>
      <c r="C88" s="293"/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293"/>
      <c r="W88" s="18"/>
    </row>
    <row r="89" spans="1:20" ht="3" customHeight="1">
      <c r="A89" s="58"/>
      <c r="B89" s="140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</row>
    <row r="90" spans="3:20" ht="21.75" customHeight="1">
      <c r="C90" s="18"/>
      <c r="D90" s="18"/>
      <c r="E90" s="18"/>
      <c r="F90" s="18"/>
      <c r="G90" s="18"/>
      <c r="H90" s="18"/>
      <c r="I90" s="18"/>
      <c r="K90" s="18"/>
      <c r="L90" s="18"/>
      <c r="M90" s="18"/>
      <c r="N90" s="18"/>
      <c r="P90" s="18"/>
      <c r="Q90" s="18"/>
      <c r="R90" s="18"/>
      <c r="S90" s="18"/>
      <c r="T90" s="18"/>
    </row>
    <row r="93" spans="5:19" ht="19.5" customHeight="1">
      <c r="E93" s="281"/>
      <c r="F93" s="281"/>
      <c r="G93" s="281"/>
      <c r="H93" s="281"/>
      <c r="I93" s="281"/>
      <c r="J93" s="281"/>
      <c r="K93" s="281"/>
      <c r="L93" s="281"/>
      <c r="M93" s="281"/>
      <c r="N93" s="281"/>
      <c r="O93" s="281"/>
      <c r="P93" s="281"/>
      <c r="Q93" s="281"/>
      <c r="R93" s="281"/>
      <c r="S93" s="281"/>
    </row>
    <row r="94" spans="5:20" ht="19.5" customHeight="1"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</row>
  </sheetData>
  <sheetProtection/>
  <mergeCells count="1">
    <mergeCell ref="B88:V88"/>
  </mergeCells>
  <printOptions horizontalCentered="1" verticalCentered="1"/>
  <pageMargins left="0.1968503937007874" right="0.2362204724409449" top="0.15748031496062992" bottom="0.31496062992125984" header="0.3937007874015748" footer="0.1968503937007874"/>
  <pageSetup horizontalDpi="600" verticalDpi="600" orientation="landscape" paperSize="9" scale="35" r:id="rId1"/>
  <headerFooter alignWithMargins="0">
    <oddFooter xml:space="preserve">&amp;C&amp;"DINPro-Medium,Regular"&amp;15 8&amp;R&amp;"DINPro-Medium,Italic"&amp;12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C5" sqref="C5"/>
      <selection pane="topRight" activeCell="C5" sqref="C5"/>
      <selection pane="bottomLeft" activeCell="C5" sqref="C5"/>
      <selection pane="bottomRight" activeCell="A1" sqref="A1:IV16384"/>
    </sheetView>
  </sheetViews>
  <sheetFormatPr defaultColWidth="9.140625" defaultRowHeight="12.75"/>
  <cols>
    <col min="1" max="1" width="1.421875" style="17" customWidth="1"/>
    <col min="2" max="2" width="9.140625" style="115" customWidth="1"/>
    <col min="3" max="3" width="93.140625" style="17" customWidth="1"/>
    <col min="4" max="4" width="16.7109375" style="116" customWidth="1"/>
    <col min="5" max="5" width="21.7109375" style="18" customWidth="1"/>
    <col min="6" max="6" width="21.57421875" style="17" customWidth="1"/>
    <col min="7" max="7" width="19.57421875" style="17" bestFit="1" customWidth="1"/>
    <col min="8" max="8" width="13.57421875" style="17" bestFit="1" customWidth="1"/>
    <col min="9" max="10" width="9.140625" style="17" customWidth="1"/>
    <col min="11" max="11" width="10.57421875" style="17" bestFit="1" customWidth="1"/>
    <col min="12" max="16384" width="9.140625" style="17" customWidth="1"/>
  </cols>
  <sheetData>
    <row r="1" spans="1:6" s="217" customFormat="1" ht="18.75" customHeight="1">
      <c r="A1" s="212"/>
      <c r="B1" s="213"/>
      <c r="C1" s="214"/>
      <c r="D1" s="215"/>
      <c r="E1" s="212"/>
      <c r="F1" s="216"/>
    </row>
    <row r="2" spans="2:6" s="218" customFormat="1" ht="18.75" customHeight="1">
      <c r="B2" s="239" t="s">
        <v>0</v>
      </c>
      <c r="C2" s="219"/>
      <c r="D2" s="220"/>
      <c r="E2" s="219"/>
      <c r="F2" s="219"/>
    </row>
    <row r="3" spans="2:6" s="218" customFormat="1" ht="18.75" customHeight="1">
      <c r="B3" s="242" t="s">
        <v>630</v>
      </c>
      <c r="D3" s="221"/>
      <c r="F3" s="62"/>
    </row>
    <row r="4" spans="2:6" s="218" customFormat="1" ht="18.75" customHeight="1">
      <c r="B4" s="245" t="s">
        <v>520</v>
      </c>
      <c r="D4" s="221"/>
      <c r="F4" s="62"/>
    </row>
    <row r="5" spans="1:6" s="217" customFormat="1" ht="18.75" customHeight="1">
      <c r="A5" s="212"/>
      <c r="B5" s="213"/>
      <c r="C5" s="212"/>
      <c r="D5" s="222"/>
      <c r="E5" s="223"/>
      <c r="F5" s="223"/>
    </row>
    <row r="6" spans="2:6" s="224" customFormat="1" ht="18.75" customHeight="1">
      <c r="B6" s="225"/>
      <c r="C6" s="225"/>
      <c r="D6" s="244" t="s">
        <v>249</v>
      </c>
      <c r="E6" s="275" t="s">
        <v>247</v>
      </c>
      <c r="F6" s="276" t="s">
        <v>248</v>
      </c>
    </row>
    <row r="7" spans="2:6" s="224" customFormat="1" ht="18.75" customHeight="1">
      <c r="B7" s="226"/>
      <c r="C7" s="226"/>
      <c r="D7" s="254" t="s">
        <v>250</v>
      </c>
      <c r="E7" s="277" t="s">
        <v>622</v>
      </c>
      <c r="F7" s="277" t="s">
        <v>627</v>
      </c>
    </row>
    <row r="8" spans="1:6" s="18" customFormat="1" ht="18.75" customHeight="1">
      <c r="A8" s="19"/>
      <c r="B8" s="60"/>
      <c r="C8" s="19"/>
      <c r="D8" s="180"/>
      <c r="E8" s="19"/>
      <c r="F8" s="19"/>
    </row>
    <row r="9" spans="2:6" s="60" customFormat="1" ht="16.5">
      <c r="B9" s="105" t="s">
        <v>102</v>
      </c>
      <c r="C9" s="105" t="s">
        <v>561</v>
      </c>
      <c r="D9" s="181"/>
      <c r="E9" s="207"/>
      <c r="F9" s="204"/>
    </row>
    <row r="10" spans="1:6" s="18" customFormat="1" ht="12.75" customHeight="1">
      <c r="A10" s="19"/>
      <c r="B10" s="105"/>
      <c r="C10" s="61"/>
      <c r="D10" s="182"/>
      <c r="E10" s="206"/>
      <c r="F10" s="205"/>
    </row>
    <row r="11" spans="2:11" s="59" customFormat="1" ht="16.5">
      <c r="B11" s="111" t="s">
        <v>2</v>
      </c>
      <c r="C11" s="59" t="s">
        <v>562</v>
      </c>
      <c r="D11" s="183"/>
      <c r="E11" s="200">
        <f>SUM(E13:E21)</f>
        <v>2689146</v>
      </c>
      <c r="F11" s="200">
        <f>SUM(F13:F21)</f>
        <v>-965285</v>
      </c>
      <c r="G11" s="288"/>
      <c r="H11" s="77"/>
      <c r="I11" s="200"/>
      <c r="J11" s="77"/>
      <c r="K11" s="77"/>
    </row>
    <row r="12" spans="2:11" s="59" customFormat="1" ht="12.75" customHeight="1">
      <c r="B12" s="105"/>
      <c r="D12" s="183"/>
      <c r="E12" s="69"/>
      <c r="F12" s="69"/>
      <c r="G12" s="288"/>
      <c r="H12" s="77"/>
      <c r="I12" s="200"/>
      <c r="J12" s="77"/>
      <c r="K12" s="77"/>
    </row>
    <row r="13" spans="2:11" s="59" customFormat="1" ht="16.5">
      <c r="B13" s="111" t="s">
        <v>40</v>
      </c>
      <c r="C13" s="59" t="s">
        <v>563</v>
      </c>
      <c r="D13" s="183"/>
      <c r="E13" s="69">
        <v>12741559</v>
      </c>
      <c r="F13" s="69">
        <v>9663802</v>
      </c>
      <c r="G13" s="288"/>
      <c r="H13" s="77"/>
      <c r="I13" s="200"/>
      <c r="J13" s="77"/>
      <c r="K13" s="77"/>
    </row>
    <row r="14" spans="2:11" s="59" customFormat="1" ht="16.5">
      <c r="B14" s="111" t="s">
        <v>41</v>
      </c>
      <c r="C14" s="59" t="s">
        <v>564</v>
      </c>
      <c r="D14" s="183"/>
      <c r="E14" s="69">
        <v>-7268371</v>
      </c>
      <c r="F14" s="69">
        <v>-5703249</v>
      </c>
      <c r="G14" s="288"/>
      <c r="H14" s="77"/>
      <c r="I14" s="200"/>
      <c r="J14" s="77"/>
      <c r="K14" s="77"/>
    </row>
    <row r="15" spans="2:11" s="59" customFormat="1" ht="16.5">
      <c r="B15" s="111" t="s">
        <v>42</v>
      </c>
      <c r="C15" s="59" t="s">
        <v>565</v>
      </c>
      <c r="D15" s="183"/>
      <c r="E15" s="69">
        <v>21419</v>
      </c>
      <c r="F15" s="69">
        <v>13336</v>
      </c>
      <c r="G15" s="288"/>
      <c r="H15" s="77"/>
      <c r="I15" s="200"/>
      <c r="J15" s="77"/>
      <c r="K15" s="77"/>
    </row>
    <row r="16" spans="2:11" s="59" customFormat="1" ht="16.5">
      <c r="B16" s="111" t="s">
        <v>43</v>
      </c>
      <c r="C16" s="59" t="s">
        <v>566</v>
      </c>
      <c r="D16" s="183"/>
      <c r="E16" s="69">
        <v>2171725</v>
      </c>
      <c r="F16" s="69">
        <v>2050022</v>
      </c>
      <c r="G16" s="288"/>
      <c r="H16" s="77"/>
      <c r="I16" s="200"/>
      <c r="J16" s="77"/>
      <c r="K16" s="77"/>
    </row>
    <row r="17" spans="2:11" s="59" customFormat="1" ht="16.5">
      <c r="B17" s="111" t="s">
        <v>103</v>
      </c>
      <c r="C17" s="59" t="s">
        <v>567</v>
      </c>
      <c r="D17" s="183"/>
      <c r="E17" s="69">
        <v>-691479</v>
      </c>
      <c r="F17" s="69">
        <v>-873934</v>
      </c>
      <c r="G17" s="288"/>
      <c r="H17" s="77"/>
      <c r="I17" s="200"/>
      <c r="J17" s="77"/>
      <c r="K17" s="77"/>
    </row>
    <row r="18" spans="2:11" s="59" customFormat="1" ht="16.5">
      <c r="B18" s="111" t="s">
        <v>104</v>
      </c>
      <c r="C18" s="59" t="s">
        <v>568</v>
      </c>
      <c r="D18" s="183"/>
      <c r="E18" s="69">
        <v>510031</v>
      </c>
      <c r="F18" s="69">
        <v>485180</v>
      </c>
      <c r="G18" s="288"/>
      <c r="H18" s="77"/>
      <c r="I18" s="200"/>
      <c r="J18" s="77"/>
      <c r="K18" s="77"/>
    </row>
    <row r="19" spans="2:11" s="59" customFormat="1" ht="16.5">
      <c r="B19" s="111" t="s">
        <v>105</v>
      </c>
      <c r="C19" s="59" t="s">
        <v>569</v>
      </c>
      <c r="D19" s="183"/>
      <c r="E19" s="69">
        <v>-2847769</v>
      </c>
      <c r="F19" s="69">
        <v>-2845399</v>
      </c>
      <c r="G19" s="288"/>
      <c r="H19" s="77"/>
      <c r="I19" s="200"/>
      <c r="J19" s="77"/>
      <c r="K19" s="77"/>
    </row>
    <row r="20" spans="2:11" s="59" customFormat="1" ht="16.5">
      <c r="B20" s="111" t="s">
        <v>106</v>
      </c>
      <c r="C20" s="59" t="s">
        <v>570</v>
      </c>
      <c r="D20" s="183"/>
      <c r="E20" s="69">
        <v>-1258505</v>
      </c>
      <c r="F20" s="69">
        <v>-629700</v>
      </c>
      <c r="G20" s="288"/>
      <c r="H20" s="77"/>
      <c r="I20" s="200"/>
      <c r="J20" s="77"/>
      <c r="K20" s="77"/>
    </row>
    <row r="21" spans="2:11" s="59" customFormat="1" ht="16.5">
      <c r="B21" s="111" t="s">
        <v>107</v>
      </c>
      <c r="C21" s="59" t="s">
        <v>270</v>
      </c>
      <c r="D21" s="227"/>
      <c r="E21" s="69">
        <v>-689464</v>
      </c>
      <c r="F21" s="69">
        <v>-3125343</v>
      </c>
      <c r="G21" s="288"/>
      <c r="H21" s="77"/>
      <c r="I21" s="200"/>
      <c r="J21" s="77"/>
      <c r="K21" s="77"/>
    </row>
    <row r="22" spans="2:11" s="59" customFormat="1" ht="12.75" customHeight="1">
      <c r="B22" s="60"/>
      <c r="D22" s="183"/>
      <c r="E22" s="69"/>
      <c r="F22" s="69"/>
      <c r="G22" s="288"/>
      <c r="H22" s="77"/>
      <c r="I22" s="200"/>
      <c r="J22" s="77"/>
      <c r="K22" s="77"/>
    </row>
    <row r="23" spans="2:11" s="59" customFormat="1" ht="16.5">
      <c r="B23" s="111" t="s">
        <v>3</v>
      </c>
      <c r="C23" s="59" t="s">
        <v>571</v>
      </c>
      <c r="D23" s="183"/>
      <c r="E23" s="200">
        <f>SUM(E25:E34)</f>
        <v>4560793</v>
      </c>
      <c r="F23" s="200">
        <f>SUM(F25:F34)</f>
        <v>1355616</v>
      </c>
      <c r="G23" s="288"/>
      <c r="H23" s="77"/>
      <c r="I23" s="200"/>
      <c r="J23" s="77"/>
      <c r="K23" s="77"/>
    </row>
    <row r="24" spans="1:11" s="18" customFormat="1" ht="12.75" customHeight="1">
      <c r="A24" s="19"/>
      <c r="B24" s="60"/>
      <c r="C24" s="19"/>
      <c r="D24" s="182"/>
      <c r="E24" s="206"/>
      <c r="F24" s="206"/>
      <c r="G24" s="288"/>
      <c r="H24" s="77"/>
      <c r="I24" s="200"/>
      <c r="J24" s="77"/>
      <c r="K24" s="77"/>
    </row>
    <row r="25" spans="2:11" s="59" customFormat="1" ht="16.5">
      <c r="B25" s="111" t="s">
        <v>108</v>
      </c>
      <c r="C25" s="59" t="s">
        <v>572</v>
      </c>
      <c r="D25" s="183"/>
      <c r="E25" s="69">
        <v>-5007</v>
      </c>
      <c r="F25" s="69">
        <v>-23684</v>
      </c>
      <c r="G25" s="288"/>
      <c r="H25" s="77"/>
      <c r="I25" s="200"/>
      <c r="J25" s="77"/>
      <c r="K25" s="77"/>
    </row>
    <row r="26" spans="2:11" s="59" customFormat="1" ht="16.5">
      <c r="B26" s="111" t="s">
        <v>109</v>
      </c>
      <c r="C26" s="59" t="s">
        <v>573</v>
      </c>
      <c r="D26" s="183"/>
      <c r="E26" s="69">
        <v>0</v>
      </c>
      <c r="F26" s="69">
        <v>0</v>
      </c>
      <c r="G26" s="288"/>
      <c r="H26" s="77"/>
      <c r="I26" s="200"/>
      <c r="J26" s="77"/>
      <c r="K26" s="77"/>
    </row>
    <row r="27" spans="2:11" s="59" customFormat="1" ht="16.5">
      <c r="B27" s="111" t="s">
        <v>110</v>
      </c>
      <c r="C27" s="59" t="s">
        <v>574</v>
      </c>
      <c r="D27" s="183"/>
      <c r="E27" s="69">
        <v>8487375</v>
      </c>
      <c r="F27" s="69">
        <v>-868734</v>
      </c>
      <c r="G27" s="288"/>
      <c r="H27" s="77"/>
      <c r="I27" s="200"/>
      <c r="J27" s="77"/>
      <c r="K27" s="77"/>
    </row>
    <row r="28" spans="2:11" s="59" customFormat="1" ht="16.5">
      <c r="B28" s="111" t="s">
        <v>111</v>
      </c>
      <c r="C28" s="59" t="s">
        <v>575</v>
      </c>
      <c r="D28" s="183"/>
      <c r="E28" s="69">
        <v>-12775121</v>
      </c>
      <c r="F28" s="69">
        <v>-15735148</v>
      </c>
      <c r="G28" s="288"/>
      <c r="H28" s="77"/>
      <c r="I28" s="200"/>
      <c r="J28" s="77"/>
      <c r="K28" s="77"/>
    </row>
    <row r="29" spans="2:11" s="59" customFormat="1" ht="16.5">
      <c r="B29" s="112" t="s">
        <v>112</v>
      </c>
      <c r="C29" s="59" t="s">
        <v>576</v>
      </c>
      <c r="D29" s="183"/>
      <c r="E29" s="69">
        <v>-10536672</v>
      </c>
      <c r="F29" s="69">
        <v>-9035758</v>
      </c>
      <c r="G29" s="288"/>
      <c r="H29" s="77"/>
      <c r="I29" s="200"/>
      <c r="J29" s="77"/>
      <c r="K29" s="77"/>
    </row>
    <row r="30" spans="2:11" s="59" customFormat="1" ht="16.5">
      <c r="B30" s="111" t="s">
        <v>113</v>
      </c>
      <c r="C30" s="59" t="s">
        <v>577</v>
      </c>
      <c r="D30" s="183"/>
      <c r="E30" s="69">
        <v>-3131599</v>
      </c>
      <c r="F30" s="69">
        <v>-420635</v>
      </c>
      <c r="G30" s="288"/>
      <c r="H30" s="77"/>
      <c r="I30" s="200"/>
      <c r="J30" s="77"/>
      <c r="K30" s="77"/>
    </row>
    <row r="31" spans="2:11" s="59" customFormat="1" ht="16.5">
      <c r="B31" s="111" t="s">
        <v>114</v>
      </c>
      <c r="C31" s="59" t="s">
        <v>578</v>
      </c>
      <c r="D31" s="183"/>
      <c r="E31" s="69">
        <v>15308856</v>
      </c>
      <c r="F31" s="69">
        <v>27970858</v>
      </c>
      <c r="G31" s="288"/>
      <c r="H31" s="77"/>
      <c r="I31" s="200"/>
      <c r="J31" s="77"/>
      <c r="K31" s="77"/>
    </row>
    <row r="32" spans="2:11" s="59" customFormat="1" ht="16.5">
      <c r="B32" s="111" t="s">
        <v>115</v>
      </c>
      <c r="C32" s="59" t="s">
        <v>579</v>
      </c>
      <c r="D32" s="183"/>
      <c r="E32" s="69">
        <v>3916170</v>
      </c>
      <c r="F32" s="69">
        <v>4402868</v>
      </c>
      <c r="G32" s="288"/>
      <c r="H32" s="77"/>
      <c r="I32" s="200"/>
      <c r="J32" s="77"/>
      <c r="K32" s="77"/>
    </row>
    <row r="33" spans="2:11" s="59" customFormat="1" ht="16.5">
      <c r="B33" s="111" t="s">
        <v>116</v>
      </c>
      <c r="C33" s="59" t="s">
        <v>580</v>
      </c>
      <c r="D33" s="183"/>
      <c r="E33" s="69">
        <v>0</v>
      </c>
      <c r="F33" s="69">
        <v>0</v>
      </c>
      <c r="G33" s="288"/>
      <c r="H33" s="77"/>
      <c r="I33" s="200"/>
      <c r="J33" s="77"/>
      <c r="K33" s="77"/>
    </row>
    <row r="34" spans="2:11" s="59" customFormat="1" ht="16.5">
      <c r="B34" s="111" t="s">
        <v>182</v>
      </c>
      <c r="C34" s="59" t="s">
        <v>581</v>
      </c>
      <c r="D34" s="227"/>
      <c r="E34" s="69">
        <v>3296791</v>
      </c>
      <c r="F34" s="69">
        <v>-4934151</v>
      </c>
      <c r="G34" s="288"/>
      <c r="H34" s="77"/>
      <c r="I34" s="200"/>
      <c r="J34" s="77"/>
      <c r="K34" s="77"/>
    </row>
    <row r="35" spans="2:11" s="59" customFormat="1" ht="12.75" customHeight="1">
      <c r="B35" s="105"/>
      <c r="D35" s="183"/>
      <c r="E35" s="77"/>
      <c r="F35" s="77"/>
      <c r="G35" s="288"/>
      <c r="H35" s="77"/>
      <c r="I35" s="200"/>
      <c r="J35" s="77"/>
      <c r="K35" s="77"/>
    </row>
    <row r="36" spans="2:11" s="59" customFormat="1" ht="16.5">
      <c r="B36" s="105" t="s">
        <v>1</v>
      </c>
      <c r="C36" s="59" t="s">
        <v>582</v>
      </c>
      <c r="D36" s="183"/>
      <c r="E36" s="200">
        <f>E11+E23</f>
        <v>7249939</v>
      </c>
      <c r="F36" s="200">
        <v>390331</v>
      </c>
      <c r="G36" s="288"/>
      <c r="H36" s="77"/>
      <c r="I36" s="200"/>
      <c r="J36" s="77"/>
      <c r="K36" s="77"/>
    </row>
    <row r="37" spans="1:11" s="18" customFormat="1" ht="12.75" customHeight="1">
      <c r="A37" s="19"/>
      <c r="B37" s="105"/>
      <c r="C37" s="19"/>
      <c r="D37" s="182"/>
      <c r="E37" s="205"/>
      <c r="F37" s="205"/>
      <c r="G37" s="288"/>
      <c r="H37" s="77"/>
      <c r="I37" s="200"/>
      <c r="J37" s="77"/>
      <c r="K37" s="77"/>
    </row>
    <row r="38" spans="2:11" s="60" customFormat="1" ht="16.5">
      <c r="B38" s="105" t="s">
        <v>117</v>
      </c>
      <c r="C38" s="105" t="s">
        <v>583</v>
      </c>
      <c r="D38" s="181"/>
      <c r="E38" s="204"/>
      <c r="F38" s="204"/>
      <c r="G38" s="288"/>
      <c r="H38" s="77"/>
      <c r="I38" s="200"/>
      <c r="J38" s="77"/>
      <c r="K38" s="77"/>
    </row>
    <row r="39" spans="1:11" s="18" customFormat="1" ht="12.75" customHeight="1">
      <c r="A39" s="19"/>
      <c r="B39" s="60"/>
      <c r="C39" s="19"/>
      <c r="D39" s="182"/>
      <c r="E39" s="205"/>
      <c r="F39" s="205"/>
      <c r="G39" s="288"/>
      <c r="H39" s="77"/>
      <c r="I39" s="200"/>
      <c r="J39" s="77"/>
      <c r="K39" s="77"/>
    </row>
    <row r="40" spans="2:11" s="59" customFormat="1" ht="16.5">
      <c r="B40" s="105" t="s">
        <v>5</v>
      </c>
      <c r="C40" s="59" t="s">
        <v>584</v>
      </c>
      <c r="D40" s="183"/>
      <c r="E40" s="69">
        <f>SUM(E42:E50)</f>
        <v>4717384</v>
      </c>
      <c r="F40" s="69">
        <f>SUM(F42:F50)</f>
        <v>-1564970</v>
      </c>
      <c r="G40" s="288"/>
      <c r="H40" s="77"/>
      <c r="I40" s="200"/>
      <c r="J40" s="77"/>
      <c r="K40" s="77"/>
    </row>
    <row r="41" spans="2:11" s="59" customFormat="1" ht="12.75" customHeight="1">
      <c r="B41" s="60"/>
      <c r="D41" s="183"/>
      <c r="E41" s="77"/>
      <c r="F41" s="77"/>
      <c r="G41" s="288"/>
      <c r="H41" s="77"/>
      <c r="I41" s="200"/>
      <c r="J41" s="77"/>
      <c r="K41" s="77"/>
    </row>
    <row r="42" spans="2:11" s="59" customFormat="1" ht="16.5">
      <c r="B42" s="111" t="s">
        <v>6</v>
      </c>
      <c r="C42" s="59" t="s">
        <v>585</v>
      </c>
      <c r="D42" s="183"/>
      <c r="E42" s="200">
        <v>0</v>
      </c>
      <c r="F42" s="200">
        <v>-358121</v>
      </c>
      <c r="G42" s="288"/>
      <c r="H42" s="77"/>
      <c r="I42" s="200"/>
      <c r="J42" s="77"/>
      <c r="K42" s="77"/>
    </row>
    <row r="43" spans="2:11" s="59" customFormat="1" ht="16.5">
      <c r="B43" s="111" t="s">
        <v>10</v>
      </c>
      <c r="C43" s="59" t="s">
        <v>586</v>
      </c>
      <c r="D43" s="183"/>
      <c r="E43" s="69">
        <v>0</v>
      </c>
      <c r="F43" s="69">
        <v>0</v>
      </c>
      <c r="G43" s="288"/>
      <c r="H43" s="77"/>
      <c r="I43" s="200"/>
      <c r="J43" s="77"/>
      <c r="K43" s="77"/>
    </row>
    <row r="44" spans="2:11" s="59" customFormat="1" ht="16.5">
      <c r="B44" s="111" t="s">
        <v>11</v>
      </c>
      <c r="C44" s="59" t="s">
        <v>587</v>
      </c>
      <c r="D44" s="183"/>
      <c r="E44" s="69">
        <v>-105936</v>
      </c>
      <c r="F44" s="69">
        <v>-94773</v>
      </c>
      <c r="G44" s="288"/>
      <c r="H44" s="77"/>
      <c r="I44" s="200"/>
      <c r="J44" s="77"/>
      <c r="K44" s="77"/>
    </row>
    <row r="45" spans="2:11" s="59" customFormat="1" ht="16.5">
      <c r="B45" s="111" t="s">
        <v>48</v>
      </c>
      <c r="C45" s="59" t="s">
        <v>588</v>
      </c>
      <c r="D45" s="183"/>
      <c r="E45" s="69">
        <v>164413</v>
      </c>
      <c r="F45" s="69">
        <v>13467</v>
      </c>
      <c r="G45" s="288"/>
      <c r="H45" s="77"/>
      <c r="I45" s="200"/>
      <c r="J45" s="77"/>
      <c r="K45" s="77"/>
    </row>
    <row r="46" spans="2:11" s="59" customFormat="1" ht="16.5">
      <c r="B46" s="111" t="s">
        <v>49</v>
      </c>
      <c r="C46" s="59" t="s">
        <v>589</v>
      </c>
      <c r="D46" s="183"/>
      <c r="E46" s="69">
        <v>-10799065</v>
      </c>
      <c r="F46" s="69">
        <v>-20650290</v>
      </c>
      <c r="G46" s="288"/>
      <c r="H46" s="77"/>
      <c r="I46" s="200"/>
      <c r="J46" s="77"/>
      <c r="K46" s="77"/>
    </row>
    <row r="47" spans="2:11" s="59" customFormat="1" ht="16.5">
      <c r="B47" s="111" t="s">
        <v>118</v>
      </c>
      <c r="C47" s="59" t="s">
        <v>590</v>
      </c>
      <c r="D47" s="183"/>
      <c r="E47" s="69">
        <v>15897057</v>
      </c>
      <c r="F47" s="69">
        <v>18906101</v>
      </c>
      <c r="G47" s="288"/>
      <c r="H47" s="77"/>
      <c r="I47" s="200"/>
      <c r="J47" s="77"/>
      <c r="K47" s="77"/>
    </row>
    <row r="48" spans="2:11" s="59" customFormat="1" ht="16.5">
      <c r="B48" s="111" t="s">
        <v>119</v>
      </c>
      <c r="C48" s="59" t="s">
        <v>591</v>
      </c>
      <c r="D48" s="183"/>
      <c r="E48" s="69">
        <v>0</v>
      </c>
      <c r="F48" s="69">
        <v>0</v>
      </c>
      <c r="G48" s="288"/>
      <c r="H48" s="77"/>
      <c r="I48" s="200"/>
      <c r="J48" s="77"/>
      <c r="K48" s="77"/>
    </row>
    <row r="49" spans="2:11" s="59" customFormat="1" ht="16.5">
      <c r="B49" s="111" t="s">
        <v>120</v>
      </c>
      <c r="C49" s="59" t="s">
        <v>592</v>
      </c>
      <c r="D49" s="183"/>
      <c r="E49" s="69">
        <v>130051</v>
      </c>
      <c r="F49" s="69">
        <v>1112448</v>
      </c>
      <c r="G49" s="288"/>
      <c r="H49" s="77"/>
      <c r="I49" s="200"/>
      <c r="J49" s="77"/>
      <c r="K49" s="77"/>
    </row>
    <row r="50" spans="2:11" s="59" customFormat="1" ht="16.5">
      <c r="B50" s="111" t="s">
        <v>121</v>
      </c>
      <c r="C50" s="59" t="s">
        <v>270</v>
      </c>
      <c r="D50" s="227"/>
      <c r="E50" s="69">
        <v>-569136</v>
      </c>
      <c r="F50" s="69">
        <v>-493802</v>
      </c>
      <c r="G50" s="288"/>
      <c r="H50" s="77"/>
      <c r="I50" s="200"/>
      <c r="J50" s="77"/>
      <c r="K50" s="77"/>
    </row>
    <row r="51" spans="1:11" s="18" customFormat="1" ht="16.5">
      <c r="A51" s="19"/>
      <c r="B51" s="111"/>
      <c r="C51" s="19"/>
      <c r="D51" s="182"/>
      <c r="E51" s="206"/>
      <c r="F51" s="206"/>
      <c r="G51" s="288"/>
      <c r="H51" s="77"/>
      <c r="I51" s="200"/>
      <c r="J51" s="77"/>
      <c r="K51" s="77"/>
    </row>
    <row r="52" spans="2:11" s="60" customFormat="1" ht="16.5">
      <c r="B52" s="105" t="s">
        <v>122</v>
      </c>
      <c r="C52" s="105" t="s">
        <v>593</v>
      </c>
      <c r="D52" s="181"/>
      <c r="E52" s="207"/>
      <c r="F52" s="207"/>
      <c r="G52" s="288"/>
      <c r="H52" s="77"/>
      <c r="I52" s="200"/>
      <c r="J52" s="77"/>
      <c r="K52" s="77"/>
    </row>
    <row r="53" spans="1:11" s="18" customFormat="1" ht="12.75" customHeight="1">
      <c r="A53" s="19"/>
      <c r="B53" s="60"/>
      <c r="C53" s="19"/>
      <c r="D53" s="182"/>
      <c r="E53" s="206"/>
      <c r="F53" s="206"/>
      <c r="G53" s="288"/>
      <c r="H53" s="77"/>
      <c r="I53" s="200"/>
      <c r="J53" s="77"/>
      <c r="K53" s="77"/>
    </row>
    <row r="54" spans="2:11" s="59" customFormat="1" ht="16.5">
      <c r="B54" s="105" t="s">
        <v>12</v>
      </c>
      <c r="C54" s="59" t="s">
        <v>594</v>
      </c>
      <c r="D54" s="183"/>
      <c r="E54" s="69">
        <f>SUM(E56:E61)</f>
        <v>-1852177</v>
      </c>
      <c r="F54" s="69">
        <f>SUM(F56:F61)</f>
        <v>1082025</v>
      </c>
      <c r="G54" s="288"/>
      <c r="H54" s="77"/>
      <c r="I54" s="200"/>
      <c r="J54" s="77"/>
      <c r="K54" s="77"/>
    </row>
    <row r="55" spans="2:11" s="59" customFormat="1" ht="12.75" customHeight="1">
      <c r="B55" s="105"/>
      <c r="D55" s="183"/>
      <c r="E55" s="69"/>
      <c r="F55" s="69"/>
      <c r="G55" s="288"/>
      <c r="H55" s="77"/>
      <c r="I55" s="200"/>
      <c r="J55" s="77"/>
      <c r="K55" s="77"/>
    </row>
    <row r="56" spans="2:11" s="59" customFormat="1" ht="15.75" customHeight="1">
      <c r="B56" s="111" t="s">
        <v>58</v>
      </c>
      <c r="C56" s="59" t="s">
        <v>595</v>
      </c>
      <c r="D56" s="183"/>
      <c r="E56" s="69">
        <v>4049332</v>
      </c>
      <c r="F56" s="69">
        <v>9670886</v>
      </c>
      <c r="G56" s="288"/>
      <c r="H56" s="77"/>
      <c r="I56" s="200"/>
      <c r="J56" s="77"/>
      <c r="K56" s="77"/>
    </row>
    <row r="57" spans="2:11" s="59" customFormat="1" ht="15.75" customHeight="1">
      <c r="B57" s="111" t="s">
        <v>62</v>
      </c>
      <c r="C57" s="59" t="s">
        <v>596</v>
      </c>
      <c r="D57" s="183"/>
      <c r="E57" s="69">
        <v>-5254731</v>
      </c>
      <c r="F57" s="69">
        <v>-7958589</v>
      </c>
      <c r="G57" s="288"/>
      <c r="H57" s="77"/>
      <c r="I57" s="200"/>
      <c r="J57" s="77"/>
      <c r="K57" s="77"/>
    </row>
    <row r="58" spans="2:11" s="59" customFormat="1" ht="15.75" customHeight="1">
      <c r="B58" s="111" t="s">
        <v>123</v>
      </c>
      <c r="C58" s="59" t="s">
        <v>597</v>
      </c>
      <c r="D58" s="183"/>
      <c r="E58" s="69">
        <v>0</v>
      </c>
      <c r="F58" s="69">
        <v>0</v>
      </c>
      <c r="G58" s="288"/>
      <c r="H58" s="77"/>
      <c r="I58" s="200"/>
      <c r="J58" s="77"/>
      <c r="K58" s="77"/>
    </row>
    <row r="59" spans="2:11" s="59" customFormat="1" ht="15.75" customHeight="1">
      <c r="B59" s="111" t="s">
        <v>124</v>
      </c>
      <c r="C59" s="59" t="s">
        <v>557</v>
      </c>
      <c r="D59" s="183"/>
      <c r="E59" s="200">
        <v>-600000</v>
      </c>
      <c r="F59" s="69">
        <v>-569600</v>
      </c>
      <c r="G59" s="288"/>
      <c r="H59" s="77"/>
      <c r="I59" s="200"/>
      <c r="J59" s="77"/>
      <c r="K59" s="77"/>
    </row>
    <row r="60" spans="2:11" s="59" customFormat="1" ht="15.75" customHeight="1">
      <c r="B60" s="111" t="s">
        <v>125</v>
      </c>
      <c r="C60" s="59" t="s">
        <v>598</v>
      </c>
      <c r="D60" s="183"/>
      <c r="E60" s="69">
        <v>-46778</v>
      </c>
      <c r="F60" s="69">
        <v>-60672</v>
      </c>
      <c r="G60" s="288"/>
      <c r="H60" s="77"/>
      <c r="I60" s="200"/>
      <c r="J60" s="77"/>
      <c r="K60" s="77"/>
    </row>
    <row r="61" spans="2:11" s="59" customFormat="1" ht="15.75" customHeight="1">
      <c r="B61" s="111" t="s">
        <v>126</v>
      </c>
      <c r="C61" s="59" t="s">
        <v>270</v>
      </c>
      <c r="D61" s="227"/>
      <c r="E61" s="69">
        <v>0</v>
      </c>
      <c r="F61" s="69">
        <v>0</v>
      </c>
      <c r="G61" s="288"/>
      <c r="H61" s="77"/>
      <c r="I61" s="200"/>
      <c r="J61" s="77"/>
      <c r="K61" s="77"/>
    </row>
    <row r="62" spans="2:11" s="59" customFormat="1" ht="12.75" customHeight="1">
      <c r="B62" s="111"/>
      <c r="D62" s="183"/>
      <c r="E62" s="69"/>
      <c r="F62" s="69"/>
      <c r="G62" s="288"/>
      <c r="H62" s="77"/>
      <c r="I62" s="200"/>
      <c r="J62" s="77"/>
      <c r="K62" s="77"/>
    </row>
    <row r="63" spans="2:11" s="59" customFormat="1" ht="16.5">
      <c r="B63" s="105" t="s">
        <v>13</v>
      </c>
      <c r="C63" s="59" t="s">
        <v>599</v>
      </c>
      <c r="D63" s="227"/>
      <c r="E63" s="69">
        <v>127175</v>
      </c>
      <c r="F63" s="69">
        <v>734746</v>
      </c>
      <c r="G63" s="288"/>
      <c r="H63" s="77"/>
      <c r="I63" s="200"/>
      <c r="J63" s="77"/>
      <c r="K63" s="77"/>
    </row>
    <row r="64" spans="2:11" s="59" customFormat="1" ht="12.75" customHeight="1">
      <c r="B64" s="60"/>
      <c r="D64" s="183"/>
      <c r="E64" s="77"/>
      <c r="F64" s="77"/>
      <c r="G64" s="288"/>
      <c r="H64" s="77"/>
      <c r="I64" s="200"/>
      <c r="J64" s="77"/>
      <c r="K64" s="77"/>
    </row>
    <row r="65" spans="2:11" s="59" customFormat="1" ht="16.5">
      <c r="B65" s="105" t="s">
        <v>16</v>
      </c>
      <c r="C65" s="59" t="s">
        <v>600</v>
      </c>
      <c r="D65" s="183"/>
      <c r="E65" s="69">
        <f>E36+E40+E54+E63</f>
        <v>10242321</v>
      </c>
      <c r="F65" s="69">
        <f>F36+F40+F54+F63</f>
        <v>642132</v>
      </c>
      <c r="G65" s="288"/>
      <c r="H65" s="77"/>
      <c r="I65" s="200"/>
      <c r="J65" s="77"/>
      <c r="K65" s="77"/>
    </row>
    <row r="66" spans="2:11" s="59" customFormat="1" ht="12.75" customHeight="1">
      <c r="B66" s="105"/>
      <c r="C66" s="63"/>
      <c r="D66" s="183"/>
      <c r="E66" s="69"/>
      <c r="F66" s="69"/>
      <c r="G66" s="288"/>
      <c r="H66" s="77"/>
      <c r="I66" s="200"/>
      <c r="J66" s="77"/>
      <c r="K66" s="77"/>
    </row>
    <row r="67" spans="2:11" s="59" customFormat="1" ht="16.5">
      <c r="B67" s="105" t="s">
        <v>19</v>
      </c>
      <c r="C67" s="59" t="s">
        <v>601</v>
      </c>
      <c r="D67" s="227" t="s">
        <v>615</v>
      </c>
      <c r="E67" s="69">
        <v>6152472</v>
      </c>
      <c r="F67" s="69">
        <v>4808291</v>
      </c>
      <c r="G67" s="288"/>
      <c r="H67" s="77"/>
      <c r="I67" s="200"/>
      <c r="J67" s="77"/>
      <c r="K67" s="77"/>
    </row>
    <row r="68" spans="2:11" s="59" customFormat="1" ht="12.75" customHeight="1">
      <c r="B68" s="105"/>
      <c r="D68" s="227"/>
      <c r="E68" s="69"/>
      <c r="F68" s="69"/>
      <c r="G68" s="288"/>
      <c r="H68" s="77"/>
      <c r="I68" s="200"/>
      <c r="J68" s="77"/>
      <c r="K68" s="77"/>
    </row>
    <row r="69" spans="2:11" s="59" customFormat="1" ht="16.5">
      <c r="B69" s="105" t="s">
        <v>22</v>
      </c>
      <c r="C69" s="59" t="s">
        <v>602</v>
      </c>
      <c r="D69" s="227" t="s">
        <v>615</v>
      </c>
      <c r="E69" s="69">
        <f>E65+E67</f>
        <v>16394793</v>
      </c>
      <c r="F69" s="69">
        <f>F65+F67</f>
        <v>5450423</v>
      </c>
      <c r="G69" s="288"/>
      <c r="H69" s="77"/>
      <c r="I69" s="200"/>
      <c r="J69" s="77"/>
      <c r="K69" s="77"/>
    </row>
    <row r="70" spans="1:11" s="232" customFormat="1" ht="15.75">
      <c r="A70" s="216"/>
      <c r="B70" s="228"/>
      <c r="C70" s="229"/>
      <c r="D70" s="230"/>
      <c r="E70" s="231"/>
      <c r="F70" s="231"/>
      <c r="H70" s="77"/>
      <c r="I70" s="200"/>
      <c r="J70" s="77"/>
      <c r="K70" s="77"/>
    </row>
    <row r="71" spans="1:11" s="232" customFormat="1" ht="15.75">
      <c r="A71" s="216"/>
      <c r="B71" s="233"/>
      <c r="C71" s="234"/>
      <c r="D71" s="235"/>
      <c r="E71" s="217"/>
      <c r="F71" s="236"/>
      <c r="H71" s="77"/>
      <c r="J71" s="77"/>
      <c r="K71" s="77"/>
    </row>
    <row r="72" spans="1:11" s="232" customFormat="1" ht="15.75">
      <c r="A72" s="216"/>
      <c r="B72" s="233"/>
      <c r="C72" s="234"/>
      <c r="D72" s="235"/>
      <c r="E72" s="69"/>
      <c r="F72" s="69"/>
      <c r="H72" s="77"/>
      <c r="J72" s="77"/>
      <c r="K72" s="77"/>
    </row>
    <row r="73" spans="1:11" s="232" customFormat="1" ht="15.75">
      <c r="A73" s="216"/>
      <c r="B73" s="233"/>
      <c r="C73" s="234"/>
      <c r="D73" s="235"/>
      <c r="E73" s="237"/>
      <c r="F73" s="237"/>
      <c r="H73" s="77"/>
      <c r="J73" s="77"/>
      <c r="K73" s="77"/>
    </row>
    <row r="74" spans="1:11" s="232" customFormat="1" ht="15.75">
      <c r="A74" s="216"/>
      <c r="B74" s="233"/>
      <c r="C74" s="234"/>
      <c r="D74" s="235"/>
      <c r="E74" s="237"/>
      <c r="F74" s="217"/>
      <c r="H74" s="77"/>
      <c r="J74" s="77"/>
      <c r="K74" s="77"/>
    </row>
    <row r="75" spans="1:11" s="232" customFormat="1" ht="15.75">
      <c r="A75" s="216"/>
      <c r="B75" s="233"/>
      <c r="C75" s="234"/>
      <c r="D75" s="235"/>
      <c r="E75" s="217"/>
      <c r="F75" s="217"/>
      <c r="H75" s="77"/>
      <c r="J75" s="77"/>
      <c r="K75" s="77"/>
    </row>
    <row r="76" spans="1:11" s="232" customFormat="1" ht="15.75">
      <c r="A76" s="216"/>
      <c r="B76" s="233"/>
      <c r="C76" s="234"/>
      <c r="D76" s="235"/>
      <c r="E76" s="217"/>
      <c r="F76" s="217"/>
      <c r="H76" s="77"/>
      <c r="J76" s="77"/>
      <c r="K76" s="77"/>
    </row>
    <row r="77" spans="1:11" s="60" customFormat="1" ht="15.75">
      <c r="A77" s="289" t="s">
        <v>603</v>
      </c>
      <c r="B77" s="289"/>
      <c r="C77" s="289"/>
      <c r="D77" s="289"/>
      <c r="E77" s="289"/>
      <c r="F77" s="289"/>
      <c r="H77" s="77"/>
      <c r="J77" s="77"/>
      <c r="K77" s="77"/>
    </row>
    <row r="78" spans="1:11" s="232" customFormat="1" ht="15.75">
      <c r="A78" s="216"/>
      <c r="B78" s="233"/>
      <c r="C78" s="234"/>
      <c r="D78" s="235"/>
      <c r="E78" s="217"/>
      <c r="F78" s="217"/>
      <c r="H78" s="77"/>
      <c r="J78" s="77"/>
      <c r="K78" s="77"/>
    </row>
    <row r="79" spans="1:11" s="232" customFormat="1" ht="15.75">
      <c r="A79" s="216"/>
      <c r="B79" s="233"/>
      <c r="C79" s="234"/>
      <c r="D79" s="235"/>
      <c r="E79" s="217"/>
      <c r="F79" s="217"/>
      <c r="J79" s="77"/>
      <c r="K79" s="77"/>
    </row>
    <row r="80" spans="1:11" s="232" customFormat="1" ht="15.75">
      <c r="A80" s="216"/>
      <c r="B80" s="233"/>
      <c r="C80" s="234"/>
      <c r="D80" s="235"/>
      <c r="E80" s="217"/>
      <c r="F80" s="217"/>
      <c r="J80" s="77"/>
      <c r="K80" s="77"/>
    </row>
    <row r="81" spans="1:11" s="232" customFormat="1" ht="15.75">
      <c r="A81" s="216"/>
      <c r="B81" s="233"/>
      <c r="C81" s="234"/>
      <c r="D81" s="235"/>
      <c r="E81" s="217"/>
      <c r="F81" s="217"/>
      <c r="J81" s="77"/>
      <c r="K81" s="77"/>
    </row>
    <row r="82" spans="1:11" s="232" customFormat="1" ht="15.75">
      <c r="A82" s="216"/>
      <c r="B82" s="233"/>
      <c r="C82" s="234"/>
      <c r="D82" s="235"/>
      <c r="E82" s="217"/>
      <c r="F82" s="217"/>
      <c r="J82" s="77"/>
      <c r="K82" s="77"/>
    </row>
    <row r="83" spans="1:6" s="232" customFormat="1" ht="15.75">
      <c r="A83" s="216"/>
      <c r="B83" s="233"/>
      <c r="C83" s="234"/>
      <c r="D83" s="235"/>
      <c r="E83" s="217"/>
      <c r="F83" s="217"/>
    </row>
    <row r="84" spans="1:6" s="232" customFormat="1" ht="15.75">
      <c r="A84" s="216"/>
      <c r="B84" s="233"/>
      <c r="C84" s="234"/>
      <c r="D84" s="235"/>
      <c r="E84" s="217"/>
      <c r="F84" s="217"/>
    </row>
    <row r="85" spans="1:6" s="232" customFormat="1" ht="15.75">
      <c r="A85" s="238"/>
      <c r="B85" s="228"/>
      <c r="C85" s="229"/>
      <c r="D85" s="230"/>
      <c r="E85" s="231"/>
      <c r="F85" s="231"/>
    </row>
    <row r="86" s="232" customFormat="1" ht="12.75"/>
  </sheetData>
  <sheetProtection/>
  <mergeCells count="1">
    <mergeCell ref="A77:F77"/>
  </mergeCells>
  <printOptions horizontalCentered="1"/>
  <pageMargins left="0.2362204724409449" right="0.2362204724409449" top="0.7086614173228347" bottom="0.5905511811023623" header="0.5118110236220472" footer="0.5905511811023623"/>
  <pageSetup fitToHeight="1" fitToWidth="1" horizontalDpi="600" verticalDpi="600" orientation="portrait" paperSize="9" scale="54" r:id="rId1"/>
  <headerFooter alignWithMargins="0">
    <oddFooter xml:space="preserve">&amp;C&amp;"DINPro-Medium,Regular"&amp;12 9&amp;R&amp;"DINPro-Light,Italic"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Gökhan Saka (Mali Koord. ve Uluslararası Rap. Bölümü)</dc:creator>
  <cp:keywords/>
  <dc:description/>
  <cp:lastModifiedBy>Mehmet Kocakoç</cp:lastModifiedBy>
  <cp:lastPrinted>2016-02-02T13:41:48Z</cp:lastPrinted>
  <dcterms:created xsi:type="dcterms:W3CDTF">2003-03-28T08:44:38Z</dcterms:created>
  <dcterms:modified xsi:type="dcterms:W3CDTF">2019-11-25T14:39:33Z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