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19440" windowHeight="12330" tabRatio="708" activeTab="0"/>
  </bookViews>
  <sheets>
    <sheet name="Assets" sheetId="1" r:id="rId1"/>
    <sheet name="Liabilities" sheetId="2" r:id="rId2"/>
    <sheet name="PL" sheetId="3" r:id="rId3"/>
    <sheet name="Off Balance Sheet" sheetId="4" r:id="rId4"/>
    <sheet name="ÖMGG" sheetId="5" r:id="rId5"/>
    <sheet name="Equity" sheetId="6" r:id="rId6"/>
    <sheet name="Cash Flow" sheetId="7" r:id="rId7"/>
    <sheet name="Profit Appropriation" sheetId="8" r:id="rId8"/>
  </sheets>
  <definedNames>
    <definedName name="_xlnm.Print_Area" localSheetId="0">'Assets'!$A$1:$K$102</definedName>
    <definedName name="_xlnm.Print_Area" localSheetId="6">'Cash Flow'!$A$1:$F$88</definedName>
    <definedName name="_xlnm.Print_Area" localSheetId="5">'Equity'!$B$1:$U$91</definedName>
    <definedName name="_xlnm.Print_Area" localSheetId="1">'Liabilities'!$A$1:$K$100</definedName>
    <definedName name="_xlnm.Print_Area" localSheetId="3">'Off Balance Sheet'!$A$1:$K$105</definedName>
    <definedName name="_xlnm.Print_Area" localSheetId="4">'ÖMGG'!$A$1:$E$91</definedName>
    <definedName name="_xlnm.Print_Area" localSheetId="2">'PL'!$A$1:$F$82</definedName>
    <definedName name="_xlnm.Print_Area" localSheetId="7">'Profit Appropriation'!$A$1:$E$87</definedName>
  </definedNames>
  <calcPr fullCalcOnLoad="1"/>
</workbook>
</file>

<file path=xl/sharedStrings.xml><?xml version="1.0" encoding="utf-8"?>
<sst xmlns="http://schemas.openxmlformats.org/spreadsheetml/2006/main" count="1065" uniqueCount="705">
  <si>
    <t>AKBANK T.A.Ş.</t>
  </si>
  <si>
    <t>I.</t>
  </si>
  <si>
    <t>1.1</t>
  </si>
  <si>
    <t>1.2</t>
  </si>
  <si>
    <t>1.3</t>
  </si>
  <si>
    <t>II.</t>
  </si>
  <si>
    <t>2.1</t>
  </si>
  <si>
    <t>2.1.1</t>
  </si>
  <si>
    <t>2.1.2</t>
  </si>
  <si>
    <t>2.1.3</t>
  </si>
  <si>
    <t>2.2</t>
  </si>
  <si>
    <t>2.3</t>
  </si>
  <si>
    <t>III.</t>
  </si>
  <si>
    <t>IV.</t>
  </si>
  <si>
    <t>4.1</t>
  </si>
  <si>
    <t>4.2</t>
  </si>
  <si>
    <t>V.</t>
  </si>
  <si>
    <t>5.1</t>
  </si>
  <si>
    <t>5.2</t>
  </si>
  <si>
    <t>VI.</t>
  </si>
  <si>
    <t>6.1</t>
  </si>
  <si>
    <t>6.2</t>
  </si>
  <si>
    <t>VII.</t>
  </si>
  <si>
    <t>VIII.</t>
  </si>
  <si>
    <t>IX.</t>
  </si>
  <si>
    <t>X.</t>
  </si>
  <si>
    <t>XI.</t>
  </si>
  <si>
    <t>XII.</t>
  </si>
  <si>
    <t>XIII.</t>
  </si>
  <si>
    <t>XIV.</t>
  </si>
  <si>
    <t>XV.</t>
  </si>
  <si>
    <t>XVI.</t>
  </si>
  <si>
    <t>XVII.</t>
  </si>
  <si>
    <t>17.1</t>
  </si>
  <si>
    <t>17.2</t>
  </si>
  <si>
    <t>XVIII.</t>
  </si>
  <si>
    <t>1.4</t>
  </si>
  <si>
    <t>1.5</t>
  </si>
  <si>
    <t>1.6</t>
  </si>
  <si>
    <t>(III-a)</t>
  </si>
  <si>
    <t>1.1.1</t>
  </si>
  <si>
    <t>1.1.2</t>
  </si>
  <si>
    <t>1.1.3</t>
  </si>
  <si>
    <t>1.1.4</t>
  </si>
  <si>
    <t>1.5.1</t>
  </si>
  <si>
    <t>1.5.2</t>
  </si>
  <si>
    <t>1.5.3</t>
  </si>
  <si>
    <t>(III-b)</t>
  </si>
  <si>
    <t>2.4</t>
  </si>
  <si>
    <t>2.5</t>
  </si>
  <si>
    <t>4.1.1</t>
  </si>
  <si>
    <t>4.1.2</t>
  </si>
  <si>
    <t>4.2.1</t>
  </si>
  <si>
    <t>4.2.2</t>
  </si>
  <si>
    <t>(III-d)</t>
  </si>
  <si>
    <t>(III-b-3)</t>
  </si>
  <si>
    <t>(I-a)</t>
  </si>
  <si>
    <t>(I-b)</t>
  </si>
  <si>
    <t>3.1</t>
  </si>
  <si>
    <t>3.1.1</t>
  </si>
  <si>
    <t>3.1.2</t>
  </si>
  <si>
    <t>3.1.3</t>
  </si>
  <si>
    <t>3.2</t>
  </si>
  <si>
    <t>4.3</t>
  </si>
  <si>
    <t>(I-c)</t>
  </si>
  <si>
    <t>(I-d)</t>
  </si>
  <si>
    <t>6.3</t>
  </si>
  <si>
    <t>(I-e)</t>
  </si>
  <si>
    <t>8.1</t>
  </si>
  <si>
    <t>8.2</t>
  </si>
  <si>
    <t>(I-f)</t>
  </si>
  <si>
    <t>9.1</t>
  </si>
  <si>
    <t>9.2</t>
  </si>
  <si>
    <t>(I-g)</t>
  </si>
  <si>
    <t>10.1</t>
  </si>
  <si>
    <t>10.2</t>
  </si>
  <si>
    <t>(I-h)</t>
  </si>
  <si>
    <t>12.1</t>
  </si>
  <si>
    <t>12.2</t>
  </si>
  <si>
    <t>(I-i)</t>
  </si>
  <si>
    <t>16.1</t>
  </si>
  <si>
    <t>16.2</t>
  </si>
  <si>
    <t>(I-j)</t>
  </si>
  <si>
    <t>(II-a)</t>
  </si>
  <si>
    <t>1.7</t>
  </si>
  <si>
    <t xml:space="preserve">(II-b) </t>
  </si>
  <si>
    <t>3.2.1</t>
  </si>
  <si>
    <t>3.2.2</t>
  </si>
  <si>
    <t>(II-e)</t>
  </si>
  <si>
    <t>(II-f)</t>
  </si>
  <si>
    <t>(II-g)</t>
  </si>
  <si>
    <t>(II-h)</t>
  </si>
  <si>
    <t xml:space="preserve">XI. </t>
  </si>
  <si>
    <t>(II-i)</t>
  </si>
  <si>
    <t>11.1</t>
  </si>
  <si>
    <t>11.2</t>
  </si>
  <si>
    <t>11.3</t>
  </si>
  <si>
    <t xml:space="preserve">XII. </t>
  </si>
  <si>
    <t>12.3</t>
  </si>
  <si>
    <t>12.4</t>
  </si>
  <si>
    <t>12.5</t>
  </si>
  <si>
    <t>5.3</t>
  </si>
  <si>
    <t>A.</t>
  </si>
  <si>
    <t>1.1.5</t>
  </si>
  <si>
    <t>1.1.6</t>
  </si>
  <si>
    <t>1.1.7</t>
  </si>
  <si>
    <t>1.1.8</t>
  </si>
  <si>
    <t>1.1.9</t>
  </si>
  <si>
    <t>1.2.1</t>
  </si>
  <si>
    <t>1.2.2</t>
  </si>
  <si>
    <t>1.2.3</t>
  </si>
  <si>
    <t>1.2.4</t>
  </si>
  <si>
    <t>1.2.5</t>
  </si>
  <si>
    <t>1.2.6</t>
  </si>
  <si>
    <t>1.2.7</t>
  </si>
  <si>
    <t>1.2.8</t>
  </si>
  <si>
    <t>1.2.9</t>
  </si>
  <si>
    <t>B.</t>
  </si>
  <si>
    <t>2.6</t>
  </si>
  <si>
    <t>2.7</t>
  </si>
  <si>
    <t>2.8</t>
  </si>
  <si>
    <t>2.9</t>
  </si>
  <si>
    <t>C.</t>
  </si>
  <si>
    <t>3.3</t>
  </si>
  <si>
    <t>3.4</t>
  </si>
  <si>
    <t>3.5</t>
  </si>
  <si>
    <t>3.6</t>
  </si>
  <si>
    <t>(III-f)</t>
  </si>
  <si>
    <t>(III-g)</t>
  </si>
  <si>
    <t>10.3</t>
  </si>
  <si>
    <t>10.4</t>
  </si>
  <si>
    <t>2.2.1</t>
  </si>
  <si>
    <t>2.2.2</t>
  </si>
  <si>
    <t>2.2.3</t>
  </si>
  <si>
    <t>9.2.1</t>
  </si>
  <si>
    <t>9.2.2</t>
  </si>
  <si>
    <t>11.2.1</t>
  </si>
  <si>
    <t>11.2.2</t>
  </si>
  <si>
    <t>13.1</t>
  </si>
  <si>
    <t>13.2</t>
  </si>
  <si>
    <t>13.3</t>
  </si>
  <si>
    <t>16.2.1</t>
  </si>
  <si>
    <t>16.2.2</t>
  </si>
  <si>
    <t>16.2.3</t>
  </si>
  <si>
    <t>16.2.4</t>
  </si>
  <si>
    <t>16.2.5</t>
  </si>
  <si>
    <t>16.2.6</t>
  </si>
  <si>
    <t>16.2.7</t>
  </si>
  <si>
    <t>16.2.8</t>
  </si>
  <si>
    <t>16.2.9</t>
  </si>
  <si>
    <t>16.3</t>
  </si>
  <si>
    <t>16.3.1</t>
  </si>
  <si>
    <t>16.3.2</t>
  </si>
  <si>
    <t>16.3.3</t>
  </si>
  <si>
    <t>16.3.4</t>
  </si>
  <si>
    <t>16.4</t>
  </si>
  <si>
    <t>16.4.1</t>
  </si>
  <si>
    <t>16.4.2</t>
  </si>
  <si>
    <t>1.5.4</t>
  </si>
  <si>
    <t>3.2.1.1</t>
  </si>
  <si>
    <t>3.2.1.2</t>
  </si>
  <si>
    <t>3.2.2.1</t>
  </si>
  <si>
    <t>3.2.2.2</t>
  </si>
  <si>
    <t>3.2.2.3</t>
  </si>
  <si>
    <t>3.2.2.4</t>
  </si>
  <si>
    <t>3.2.3</t>
  </si>
  <si>
    <t>3.2.3.1</t>
  </si>
  <si>
    <t>3.2.3.2</t>
  </si>
  <si>
    <t>3.2.3.3</t>
  </si>
  <si>
    <t>3.2.3.4</t>
  </si>
  <si>
    <t>3.2.3.5</t>
  </si>
  <si>
    <t>3.2.3.6</t>
  </si>
  <si>
    <t>3.2.4</t>
  </si>
  <si>
    <t>3.2.4.1</t>
  </si>
  <si>
    <t>3.2.4.2</t>
  </si>
  <si>
    <t>3.2.5</t>
  </si>
  <si>
    <t>3.2.5.1</t>
  </si>
  <si>
    <t>3.2.5.2</t>
  </si>
  <si>
    <t>3.2.6</t>
  </si>
  <si>
    <t>15.1</t>
  </si>
  <si>
    <t>15.2</t>
  </si>
  <si>
    <t xml:space="preserve">XV. </t>
  </si>
  <si>
    <t>1.2.10</t>
  </si>
  <si>
    <t xml:space="preserve">(II-c) </t>
  </si>
  <si>
    <t>(III-a-1)</t>
  </si>
  <si>
    <t>(III-a-2)</t>
  </si>
  <si>
    <t>(III-b-1)</t>
  </si>
  <si>
    <t>(III-e)</t>
  </si>
  <si>
    <t>6.1.1</t>
  </si>
  <si>
    <t>6.1.2</t>
  </si>
  <si>
    <t>XIX.</t>
  </si>
  <si>
    <t>18.1</t>
  </si>
  <si>
    <t>18.2</t>
  </si>
  <si>
    <t>14.1</t>
  </si>
  <si>
    <t>14.2</t>
  </si>
  <si>
    <t>16.2.10</t>
  </si>
  <si>
    <t>18.3</t>
  </si>
  <si>
    <t>19.1</t>
  </si>
  <si>
    <t>19.2</t>
  </si>
  <si>
    <t>19.3</t>
  </si>
  <si>
    <t>XX.</t>
  </si>
  <si>
    <t>XXI.</t>
  </si>
  <si>
    <t>21.1</t>
  </si>
  <si>
    <t>21.2</t>
  </si>
  <si>
    <t>XXII.</t>
  </si>
  <si>
    <t>XXIII.</t>
  </si>
  <si>
    <t>20.1</t>
  </si>
  <si>
    <t>20.2</t>
  </si>
  <si>
    <t>20.3</t>
  </si>
  <si>
    <t>(I-l)</t>
  </si>
  <si>
    <t>(I-m)</t>
  </si>
  <si>
    <t>(I-k)</t>
  </si>
  <si>
    <t>(II-j)</t>
  </si>
  <si>
    <t>1.3.1</t>
  </si>
  <si>
    <t>1.3.2</t>
  </si>
  <si>
    <t>1.8</t>
  </si>
  <si>
    <t>1.9</t>
  </si>
  <si>
    <t>2.1.4</t>
  </si>
  <si>
    <t>2.1.5</t>
  </si>
  <si>
    <t>2.1.6</t>
  </si>
  <si>
    <t>2.1.7</t>
  </si>
  <si>
    <t>2.1.8</t>
  </si>
  <si>
    <t>2.1.9</t>
  </si>
  <si>
    <t>2.1.10</t>
  </si>
  <si>
    <t>2.1.11</t>
  </si>
  <si>
    <t>2.1.12</t>
  </si>
  <si>
    <t>2.1.13</t>
  </si>
  <si>
    <t>5.4</t>
  </si>
  <si>
    <t>5.5</t>
  </si>
  <si>
    <t>5.6</t>
  </si>
  <si>
    <t>5.7</t>
  </si>
  <si>
    <t>(I-n)</t>
  </si>
  <si>
    <t>(III-a-3)</t>
  </si>
  <si>
    <t>4.4</t>
  </si>
  <si>
    <t>4.5</t>
  </si>
  <si>
    <t>4.6</t>
  </si>
  <si>
    <t>4.7</t>
  </si>
  <si>
    <t>4.8</t>
  </si>
  <si>
    <t>2.2.4</t>
  </si>
  <si>
    <t>6.1.3</t>
  </si>
  <si>
    <t>(III-c)</t>
  </si>
  <si>
    <t>(III-b-4)</t>
  </si>
  <si>
    <t xml:space="preserve">(II-d) </t>
  </si>
  <si>
    <t>(II-k)</t>
  </si>
  <si>
    <t>11.4</t>
  </si>
  <si>
    <t>(31/12/2014)</t>
  </si>
  <si>
    <t>(Amounts are expressed in thousands of Turkish Lira (TL).)</t>
  </si>
  <si>
    <t>ASSETS</t>
  </si>
  <si>
    <t>CURRENT PERIOD</t>
  </si>
  <si>
    <t>PRIOR PERIOD</t>
  </si>
  <si>
    <t>Note</t>
  </si>
  <si>
    <t>(Section Five)</t>
  </si>
  <si>
    <t>FC</t>
  </si>
  <si>
    <t>Total</t>
  </si>
  <si>
    <t>CASH AND BALANCES WITH CENTRAL BANK</t>
  </si>
  <si>
    <t>FINANCIAL ASSETS AT FAIR VALUE THROUGH PROFIT or LOSS (Net)</t>
  </si>
  <si>
    <t>Trading Financial Assets</t>
  </si>
  <si>
    <t>Government Debt Securities</t>
  </si>
  <si>
    <t>Equity Securities</t>
  </si>
  <si>
    <t>Trading Derivative Financial Assets</t>
  </si>
  <si>
    <t>Other Marketable Securities</t>
  </si>
  <si>
    <t>Financial Assets at  Fair Value through Profit or Loss</t>
  </si>
  <si>
    <t>Loans</t>
  </si>
  <si>
    <t>BANKS</t>
  </si>
  <si>
    <t>MONEY MARKETS</t>
  </si>
  <si>
    <t>Interbank Money Market Placements</t>
  </si>
  <si>
    <t>Receivables from Reverse Repurchase Agreements</t>
  </si>
  <si>
    <t xml:space="preserve">AVAILABLE-FOR-SALE FINANCIAL ASSETS (Net)  </t>
  </si>
  <si>
    <t>LOANS and RECEIVABLES</t>
  </si>
  <si>
    <t>Loans and Receivables</t>
  </si>
  <si>
    <t>Loans to Bank's Risk Group</t>
  </si>
  <si>
    <t>Other</t>
  </si>
  <si>
    <t>Loans under Follow-up</t>
  </si>
  <si>
    <t>Specific Provisions (-)</t>
  </si>
  <si>
    <t>FACTORING RECEIVABLES</t>
  </si>
  <si>
    <t>HELD-TO-MATURITY SECURITIES (Net)</t>
  </si>
  <si>
    <t>INVESTMENTS IN ASSOCIATES (Net)</t>
  </si>
  <si>
    <t>Associates Consolidated Based on  Equity Method</t>
  </si>
  <si>
    <t>Unconsolidated Associates</t>
  </si>
  <si>
    <t>Financial Investments in Associates</t>
  </si>
  <si>
    <t>Non-Financial Investments in Associates</t>
  </si>
  <si>
    <t>SUBSIDIARIES (Net)</t>
  </si>
  <si>
    <t>Financial Subsidiaries</t>
  </si>
  <si>
    <t>Non-Financial Subsidiaries</t>
  </si>
  <si>
    <t xml:space="preserve">JOINT VENTURES (Net)  </t>
  </si>
  <si>
    <t>Joint Ventures Consolidated Based on Equity Method</t>
  </si>
  <si>
    <t>Unconsolidated Joint Ventures</t>
  </si>
  <si>
    <t>Financial Joint Ventures</t>
  </si>
  <si>
    <t>Non-Financial Joint Ventures</t>
  </si>
  <si>
    <t>FINANCIAL LEASE RECEIVABLES (Net)</t>
  </si>
  <si>
    <t>Financial Lease Receivables</t>
  </si>
  <si>
    <t>Operating Lease Receivables</t>
  </si>
  <si>
    <t>Unearned Income ( - )</t>
  </si>
  <si>
    <t>HEDGING DERIVATIVE FINANCIAL ASSETS</t>
  </si>
  <si>
    <t>Fair Value Hedge</t>
  </si>
  <si>
    <t>Cash Flow Hedge</t>
  </si>
  <si>
    <t>Foreign Net Investment Hedge</t>
  </si>
  <si>
    <t>PROPERTY AND EQUIPMENT (Net)</t>
  </si>
  <si>
    <t>INTANGIBLE ASSETS (Net)</t>
  </si>
  <si>
    <t>Goodwill</t>
  </si>
  <si>
    <t>INVESTMENT PROPERTY (Net)</t>
  </si>
  <si>
    <t>TAX ASSET</t>
  </si>
  <si>
    <t>Current Tax Asset</t>
  </si>
  <si>
    <t>Deferred Tax Asset</t>
  </si>
  <si>
    <t>PROPERTY AND EQUIPMENT HELD FOR SALE PURPOSE</t>
  </si>
  <si>
    <t xml:space="preserve">AND RELATED TO DISCONTINUED OPERATIONS (Net) </t>
  </si>
  <si>
    <t>Held for Sale Purpose</t>
  </si>
  <si>
    <t>Related to Discontinued Operations</t>
  </si>
  <si>
    <t>OTHER ASSETS</t>
  </si>
  <si>
    <t>TOTAL ASSETS</t>
  </si>
  <si>
    <t>The accompanying explanations and notes form an integral part of these financial statements.</t>
  </si>
  <si>
    <t xml:space="preserve">DEPOSITS  </t>
  </si>
  <si>
    <t>Deposits of Bank's Risk Group</t>
  </si>
  <si>
    <t>TRADING DERIVATIVE FINANCIAL LIABILITIES</t>
  </si>
  <si>
    <t>FUNDS BORROWED</t>
  </si>
  <si>
    <t>Funds from Interbank Money Market</t>
  </si>
  <si>
    <t>Funds from Istanbul Stock Exchange Money Market</t>
  </si>
  <si>
    <t>Funds Provided Under Repurchase Agreements</t>
  </si>
  <si>
    <t>SECURITIES ISSUED (Net)</t>
  </si>
  <si>
    <t>Bills</t>
  </si>
  <si>
    <t>Asset Backed Securities</t>
  </si>
  <si>
    <t>Bonds</t>
  </si>
  <si>
    <t>FUNDS</t>
  </si>
  <si>
    <t>Borrower Funds</t>
  </si>
  <si>
    <t>MISCELLANEOUS PAYABLES</t>
  </si>
  <si>
    <t>OTHER LIABILITIES</t>
  </si>
  <si>
    <t>FACTORING PAYABLES</t>
  </si>
  <si>
    <t>FINANCIAL LEASE PAYABLES (Net)</t>
  </si>
  <si>
    <t>Financial Lease Payables</t>
  </si>
  <si>
    <t>Operating Lease Payables</t>
  </si>
  <si>
    <t>Deferred Financial Lease Expenses ( - )</t>
  </si>
  <si>
    <t>HEDGING DERIVATIVE FINANCIAL LIABILITIES</t>
  </si>
  <si>
    <t>Cash Flow  Hedge</t>
  </si>
  <si>
    <t>PROVISIONS</t>
  </si>
  <si>
    <t>General Loan Loss Provisions</t>
  </si>
  <si>
    <t>Restructuring Provisions</t>
  </si>
  <si>
    <t>Reserve for Employee Benefits</t>
  </si>
  <si>
    <t>Insurance Technical Provisions (Net)</t>
  </si>
  <si>
    <t>Other Provisions</t>
  </si>
  <si>
    <t>TAX LIABILITY</t>
  </si>
  <si>
    <t>Current Tax Liability</t>
  </si>
  <si>
    <t>Deferred Tax Liability</t>
  </si>
  <si>
    <t>LIABILITIES FOR PROPERTY AND EQUIPMENT HELD FOR SALE</t>
  </si>
  <si>
    <t xml:space="preserve"> AND RELATED TO DISCONTINUED OPERATIONS</t>
  </si>
  <si>
    <t>SUBORDINATED LOANS</t>
  </si>
  <si>
    <t>SHAREHOLDERS' EQUITY</t>
  </si>
  <si>
    <t>Paid-in capital</t>
  </si>
  <si>
    <t>Capital Reserves</t>
  </si>
  <si>
    <t>Share Premium</t>
  </si>
  <si>
    <t>Share Cancellation Profits</t>
  </si>
  <si>
    <t>Marketable Securities Valuation Differences</t>
  </si>
  <si>
    <t>Property and Equipment Revaluation Differences</t>
  </si>
  <si>
    <t>Intangible Assets Revaluation Differences</t>
  </si>
  <si>
    <t>Investment Properties Revaluation Differences</t>
  </si>
  <si>
    <t>Bonus Shares from Investments in Associates, Subsidiaries and Joint Ventures</t>
  </si>
  <si>
    <t>Hedging Funds (Effective portion)</t>
  </si>
  <si>
    <t>Profit Reserves</t>
  </si>
  <si>
    <t>Legal Reserves</t>
  </si>
  <si>
    <t>Status Reserves</t>
  </si>
  <si>
    <t>Extraordinary Reserves</t>
  </si>
  <si>
    <t>Other Profit Reserves</t>
  </si>
  <si>
    <t>Income or (Loss)</t>
  </si>
  <si>
    <t>Prior Periods' Income or (Loss)</t>
  </si>
  <si>
    <t>Current Period Income or (Loss)</t>
  </si>
  <si>
    <t>TOTAL LIABILITIES AND SHAREHOLDERS' EQUITY</t>
  </si>
  <si>
    <t>LIABILITIES</t>
  </si>
  <si>
    <t>INCOME AND EXPENSE ITEMS</t>
  </si>
  <si>
    <t>INTEREST INCOME</t>
  </si>
  <si>
    <t>Interest on Loans</t>
  </si>
  <si>
    <t>Interest on Reserve Requirements</t>
  </si>
  <si>
    <t>Interest on Banks</t>
  </si>
  <si>
    <t>Interest on  Money Market Transactions</t>
  </si>
  <si>
    <t>Interest on  Marketable Securities Portfolio</t>
  </si>
  <si>
    <t>Financial Assets at Fair Value Through Profit or Loss</t>
  </si>
  <si>
    <t>Available-for-sale Financial Assets</t>
  </si>
  <si>
    <t>Held- to- maturity Investments</t>
  </si>
  <si>
    <t>Financial Lease Income</t>
  </si>
  <si>
    <t>Other Interest Income</t>
  </si>
  <si>
    <t xml:space="preserve">INTEREST EXPENSE </t>
  </si>
  <si>
    <t>Interest on Deposits</t>
  </si>
  <si>
    <t>Interest on Funds Borrowed</t>
  </si>
  <si>
    <t>Interest Expense on Money Market Transactions</t>
  </si>
  <si>
    <t>Interest on Securities Issued</t>
  </si>
  <si>
    <t>Other Interest Expenses</t>
  </si>
  <si>
    <t>NET INTEREST INCOME  (I - II)</t>
  </si>
  <si>
    <t>NET FEES AND COMMISSIONS INCOME</t>
  </si>
  <si>
    <t>Fees and Commissions Received</t>
  </si>
  <si>
    <t>Non-cash Loans</t>
  </si>
  <si>
    <t>Fees and Commissions Paid</t>
  </si>
  <si>
    <t>DIVIDEND INCOME</t>
  </si>
  <si>
    <t>Trading Gains / (Losses) on Securities</t>
  </si>
  <si>
    <t>Gains / (Losses) on Derivative Financial Transactions</t>
  </si>
  <si>
    <t>Foreign Exchange Gains / (Losses)</t>
  </si>
  <si>
    <t>OTHER OPERATING INCOME</t>
  </si>
  <si>
    <t>TOTAL OPERATING INCOME (III+IV+V+VI+VII)</t>
  </si>
  <si>
    <t>PROVISION FOR LOAN LOSSES AND OTHER RECEIVABLES (-)</t>
  </si>
  <si>
    <t>OTHER OPERATING EXPENSES (-)</t>
  </si>
  <si>
    <t>NET OPERATING INCOME/(LOSS) (VIII-IX-X)</t>
  </si>
  <si>
    <t>INCOME/(LOSS) ON NET MONETARY POSITION</t>
  </si>
  <si>
    <t>PROFIT/LOSS BEFORE TAX FROM CONTINUED OPERATIONS (XI+…+XIV)</t>
  </si>
  <si>
    <t>TAX PROVISION FOR CONTINUED OPERATIONS (±)</t>
  </si>
  <si>
    <t>Current Tax Provision</t>
  </si>
  <si>
    <t>Deferred Tax Provision</t>
  </si>
  <si>
    <t>CURRENT PERIOD PROFIT/LOSS FROM CONTINUED OPERATIONS (XV±XVI)</t>
  </si>
  <si>
    <t>INCOME FROM DISCONTINUED OPERATIONS</t>
  </si>
  <si>
    <t>Income from Non-current Assets Held for Sale</t>
  </si>
  <si>
    <t>Profit from Sales of Associates, Subsidiaries and Joint Ventures</t>
  </si>
  <si>
    <t>Income from Other Discontinued Operations</t>
  </si>
  <si>
    <t>EXPENSES FOR DISCONTINUED OPERATIONS (-)</t>
  </si>
  <si>
    <t>Expenses for Non-current Assets Held for Sale</t>
  </si>
  <si>
    <t>Loss from Sales of Associates, Subsidiaries and Joint Ventures</t>
  </si>
  <si>
    <t>Expenses for Other Discontinued Operations</t>
  </si>
  <si>
    <t>PROFIT/LOSS BEFORE TAX FROM DISCONTINUED OPERATIONS  (XVIII-XIX)</t>
  </si>
  <si>
    <t>TAX PROVISION FOR DISCONTINUED OPERATIONS (±)</t>
  </si>
  <si>
    <t>CURRENT PERIOD PROFIT/LOSS FROM DISCONTINUED OPERATIONS (XX±XXI)</t>
  </si>
  <si>
    <t>NET INCOME/(LOSS) (XVII+XXII)</t>
  </si>
  <si>
    <t xml:space="preserve">Earnings  per share (in  full TL) </t>
  </si>
  <si>
    <t>TL</t>
  </si>
  <si>
    <t>A. OFF-BALANCE SHEET COMMITMENTS (I+II+III)</t>
  </si>
  <si>
    <t>GUARANTEES AND WARRANTIES</t>
  </si>
  <si>
    <t>Letters of Guarantee</t>
  </si>
  <si>
    <t>Guarantees Subject to State Tender Law</t>
  </si>
  <si>
    <t>Guarantees Given for Foreign Trade Operations</t>
  </si>
  <si>
    <t>Other Letters of Guarantee</t>
  </si>
  <si>
    <t>Bank Acceptances</t>
  </si>
  <si>
    <t>Import Letter of Acceptance</t>
  </si>
  <si>
    <t>Other Bank Acceptances</t>
  </si>
  <si>
    <t>Letters of Credit</t>
  </si>
  <si>
    <t>Documentary  Letters of Credit</t>
  </si>
  <si>
    <t>Other Letters of Credit</t>
  </si>
  <si>
    <t>Prefinancing Given as Guarantee</t>
  </si>
  <si>
    <t>Endorsements</t>
  </si>
  <si>
    <t>Endorsements to the Central Bank of Turkey</t>
  </si>
  <si>
    <t>Other Endorsements</t>
  </si>
  <si>
    <t>Purchase Guarantees for Securities Issued</t>
  </si>
  <si>
    <t>Factoring Guarantees</t>
  </si>
  <si>
    <t>Other Guarantees</t>
  </si>
  <si>
    <t>Other Collaterals</t>
  </si>
  <si>
    <t>COMMITMENTS</t>
  </si>
  <si>
    <t>Irrevocable Commitments</t>
  </si>
  <si>
    <t>Asset Purchase Commitments</t>
  </si>
  <si>
    <t>Deposit Purchase and Sales Commitments</t>
  </si>
  <si>
    <t>Share Capital Commitments to Associates and Subsidiaries</t>
  </si>
  <si>
    <t>Loan Granting Commitments</t>
  </si>
  <si>
    <t>Securities Issue Brokerage Commitments</t>
  </si>
  <si>
    <t>Commitments for Reserve Requirements</t>
  </si>
  <si>
    <t>Commitments for Cheque Payments</t>
  </si>
  <si>
    <t>Tax and Fund Liabilities from Export Commitments</t>
  </si>
  <si>
    <t>Commitments for Credit Card  Limits</t>
  </si>
  <si>
    <t xml:space="preserve">Commitments for Credit Cards and Banking Services Promotions </t>
  </si>
  <si>
    <t>Receivables from Short Sale Commitments of Marketable Securities</t>
  </si>
  <si>
    <t>Payables for Short Sale Commitments of Marketable Securities</t>
  </si>
  <si>
    <t>Other Irrevocable Commitments</t>
  </si>
  <si>
    <t>Revocable Commitments</t>
  </si>
  <si>
    <t>Revocable Loan Granting Commitments</t>
  </si>
  <si>
    <t>Other Revocable Commitments</t>
  </si>
  <si>
    <t>DERIVATIVE FINANCIAL INSTRUMENTS</t>
  </si>
  <si>
    <t>Hedging Derivative Financial Instruments</t>
  </si>
  <si>
    <t>Fair Value Hedges</t>
  </si>
  <si>
    <t>Cash Flow Hedges</t>
  </si>
  <si>
    <t>Foreign Net Investment Hedges</t>
  </si>
  <si>
    <t>Trading Derivative Financial Instruments</t>
  </si>
  <si>
    <t>Forward Foreign Currency Buy/Sell Transactions</t>
  </si>
  <si>
    <t>Forward Foreign Currency Transactions-Buy</t>
  </si>
  <si>
    <t>Forward Foreign Currency Transactions-Sell</t>
  </si>
  <si>
    <t>Swap Transactions Related to Foreign Currency and Interest Rates</t>
  </si>
  <si>
    <t>Foreign Currency Swap-Buy</t>
  </si>
  <si>
    <t>Foreign Currency Swap-Sell</t>
  </si>
  <si>
    <t>Interest Rate Swap-Buy</t>
  </si>
  <si>
    <t>Interest Rate Swap-Sell</t>
  </si>
  <si>
    <t>Foreign Currency, Interest Rate and Securities Options</t>
  </si>
  <si>
    <t>Foreign Currency Options-Buy</t>
  </si>
  <si>
    <t>Foreign Currency Options-Sell</t>
  </si>
  <si>
    <t>Interest Rate Options-Buy</t>
  </si>
  <si>
    <t>Interest Rate Options-Sell</t>
  </si>
  <si>
    <t>Securities Options-Buy</t>
  </si>
  <si>
    <t>Securities Options-Sell</t>
  </si>
  <si>
    <t>Foreign Currency Futures</t>
  </si>
  <si>
    <t>Foreign Currency Futures-Buy</t>
  </si>
  <si>
    <t>Foreign Currency Futures-Sell</t>
  </si>
  <si>
    <t>Interest Rate Futures</t>
  </si>
  <si>
    <t>Interest Rate Futures-Buy</t>
  </si>
  <si>
    <t>Interest Rate Futures-Sell</t>
  </si>
  <si>
    <t>B. CUSTODY AND PLEDGES RECEIVED (IV+V+VI)</t>
  </si>
  <si>
    <t>ITEMS HELD IN CUSTODY</t>
  </si>
  <si>
    <t>Customer Fund and Portfolio Balances</t>
  </si>
  <si>
    <t>Investment Securities Held in Custody</t>
  </si>
  <si>
    <t>Cheques Received for Collection</t>
  </si>
  <si>
    <t>Commercial Notes Received for Collection</t>
  </si>
  <si>
    <t>Other Assets Received for Collection</t>
  </si>
  <si>
    <t>Assets Received for Public Offering</t>
  </si>
  <si>
    <t>Other Items Under Custody</t>
  </si>
  <si>
    <t>Custodians</t>
  </si>
  <si>
    <t>PLEDGES RECEIVED</t>
  </si>
  <si>
    <t>Marketable Securities</t>
  </si>
  <si>
    <t>Guarantee Notes</t>
  </si>
  <si>
    <t>Commodity</t>
  </si>
  <si>
    <t>Warranty</t>
  </si>
  <si>
    <t>Immovables</t>
  </si>
  <si>
    <t>Other Pledged Items</t>
  </si>
  <si>
    <t>Pledged Items-Depository</t>
  </si>
  <si>
    <t xml:space="preserve">ACCEPTED BILL, GUARANTEES AND WARRANTEES </t>
  </si>
  <si>
    <t>TOTAL OFF-BALANCE SHEET COMMITMENTS (A+B)</t>
  </si>
  <si>
    <t xml:space="preserve">IV. UNCONSOLIDATED STATEMENT OF INCOME AND EXPENSES ACCOUNTED UNDER SHAREHOLDERS' EQUITY </t>
  </si>
  <si>
    <t xml:space="preserve">INCOME AND EXPENSES ACCOUNTED UNDER SHAREHOLDERS' EQUITY </t>
  </si>
  <si>
    <t>ADDITIONS TO MARKETABLE SECURITIES VALUATION DIFFERENCES FROM</t>
  </si>
  <si>
    <t>AVAILABLE- FOR- SALE FINANCIAL ASSETS</t>
  </si>
  <si>
    <t>PROPERTY AND EQUIPMENT REVALUATION DIFFERENCES</t>
  </si>
  <si>
    <t>INTANGIBLE  ASSETS REVALUATION DIFFERENCES</t>
  </si>
  <si>
    <t>TRANSLATION  DIFFERENCES FROM FOREIGN CURRENCY TRANSACTIONS</t>
  </si>
  <si>
    <t xml:space="preserve">PROFIT/LOSS FROM CASH FLOW HEDGE  DERIVATIVE FINANCIAL </t>
  </si>
  <si>
    <t xml:space="preserve">ASSETS (Effective Portion) </t>
  </si>
  <si>
    <t xml:space="preserve">PROFIT/LOSS FROM FOREIGN NET INVESTMENT HEDGE  DERIVATIVE FINANCIAL </t>
  </si>
  <si>
    <t>EFFECTS OF CHANGES IN ACCOUNTING POLICY AND CORRECTIONS</t>
  </si>
  <si>
    <t>OTHER INCOME/EXPENSE ACCOUNTED UNDER SHAREHOLDERS' EQUITY AS PER TAS</t>
  </si>
  <si>
    <t>TAX RELATED TO VALUATION DIFFERENCES</t>
  </si>
  <si>
    <t>NET INCOME/EXPENSE DIRECTLY ACCOUNTED UNDER SHAREHOLDERS' EQUITY (I+II+…+IX)</t>
  </si>
  <si>
    <t>CURRENT PERIOD  INCOME / LOSS</t>
  </si>
  <si>
    <t>Net Change in Fair Value of Marketable Securities (Transfer to Profit/Loss)</t>
  </si>
  <si>
    <t>Part of Foreign Net Investment Hedge Derivative Financial Assets Reclassified and  Presented on the Income Statement</t>
  </si>
  <si>
    <t>TOTAL INCOME / LOSS  ACCOUNTED FOR THE PERIOD (X±XI)</t>
  </si>
  <si>
    <t>(Amounts are expressed in thousands of Turkish Lira (TL)).</t>
  </si>
  <si>
    <t>Note
(Section Five)</t>
  </si>
  <si>
    <t>Paid-in Capital</t>
  </si>
  <si>
    <t>Adjustment to Share Capital(*)</t>
  </si>
  <si>
    <t>Share Premiums</t>
  </si>
  <si>
    <t>Other Reserves</t>
  </si>
  <si>
    <t>Current Period Net Income (Loss)</t>
  </si>
  <si>
    <t>Prior Period Net Income (Loss)</t>
  </si>
  <si>
    <t>Marketable Securities Value Increase Fund</t>
  </si>
  <si>
    <t>Revaluation Fund</t>
  </si>
  <si>
    <t>Bonus Shares from Invest. in Ass., Subs. and J.V.</t>
  </si>
  <si>
    <t>Hedging Transactions</t>
  </si>
  <si>
    <t xml:space="preserve">Val. Chan. in Prop. and Eq. HFS Purp./ Disc. Opr.   </t>
  </si>
  <si>
    <t>Total Shareholders' Equity</t>
  </si>
  <si>
    <t>Begining Balance</t>
  </si>
  <si>
    <t>Corrections and Accounting Policy Changes Made According to TAS 8</t>
  </si>
  <si>
    <t>Effects of  Corrections</t>
  </si>
  <si>
    <t>Effects of the Changes in Accounting Policies</t>
  </si>
  <si>
    <t>Adjusted Beginning Balance (I+II)</t>
  </si>
  <si>
    <t>Changes in the period</t>
  </si>
  <si>
    <t xml:space="preserve">Increase/Decrease due to  Mergers </t>
  </si>
  <si>
    <t>Hedging  transactions</t>
  </si>
  <si>
    <t>Intangible  Assets Revaluation Differences</t>
  </si>
  <si>
    <t>Translation Differences</t>
  </si>
  <si>
    <t>Changes due to the disposal of assets</t>
  </si>
  <si>
    <t xml:space="preserve">Changes due to the reclassification of assets </t>
  </si>
  <si>
    <t>Effects of changes in  equity of investments in associates</t>
  </si>
  <si>
    <t>Capital Increase</t>
  </si>
  <si>
    <t>Cash Increase</t>
  </si>
  <si>
    <t>Internal Resources</t>
  </si>
  <si>
    <t>Share Issuance</t>
  </si>
  <si>
    <t>Paid-in capital inflation adjustment difference</t>
  </si>
  <si>
    <t>Ending  Balance  (III+IV+V+……+XVIII+XIX+XX)</t>
  </si>
  <si>
    <t>Prior Period End Balance</t>
  </si>
  <si>
    <t>Increase/Decrease due to  Mergers</t>
  </si>
  <si>
    <t>Cash flow Hedge</t>
  </si>
  <si>
    <t>Foreign Net  Investment Hedge</t>
  </si>
  <si>
    <t>Current Year Income or (Loss)</t>
  </si>
  <si>
    <t>Profit Distribution</t>
  </si>
  <si>
    <t>Dividends paid</t>
  </si>
  <si>
    <t>Transfers to Reserves</t>
  </si>
  <si>
    <t>Ending Balance  (I+II+III+…+XVI+XVII+XVIII)</t>
  </si>
  <si>
    <t>(*) The amounts for the “Paid-in Capital Inflation Adjustment Difference” and “Actuarial Loss/Gain” which is in the “Other Reserves” are presented under “Other Capital Reserves’’ in the financial statements.</t>
  </si>
  <si>
    <t>CASH FLOWS FROM  BANKING OPERATIONS</t>
  </si>
  <si>
    <t>Operating Profit before changes in operating assets and liabilities</t>
  </si>
  <si>
    <t>Interest received</t>
  </si>
  <si>
    <t>Interest paid</t>
  </si>
  <si>
    <t>Dividend received</t>
  </si>
  <si>
    <t>Fees and commissions received</t>
  </si>
  <si>
    <t>Other income</t>
  </si>
  <si>
    <t>Collections from previously written-off loans and other receivables</t>
  </si>
  <si>
    <t>Payments to personnel and service suppliers</t>
  </si>
  <si>
    <t>Taxes paid</t>
  </si>
  <si>
    <t>Changes in operating assets and liabilities</t>
  </si>
  <si>
    <t>Net decrease in trading securities</t>
  </si>
  <si>
    <t>Net (increase) / decrease in fair value through profit/(loss) financial assets</t>
  </si>
  <si>
    <t>Net (increase) / decrease in due from banks and other financial institutions</t>
  </si>
  <si>
    <t>Net (increase) / decrease in loans</t>
  </si>
  <si>
    <t>Net (increase) / decrease in other assets</t>
  </si>
  <si>
    <t>Net increase / (decrease) in bank deposits</t>
  </si>
  <si>
    <t>Net increase / (decrease) in other deposits</t>
  </si>
  <si>
    <t>Net increase / (decrease) in funds borrowed</t>
  </si>
  <si>
    <t>Net increase / (decrease) in payables</t>
  </si>
  <si>
    <t>Net increase / (decrease) in other liabilities</t>
  </si>
  <si>
    <t>Net cash provided from banking operations</t>
  </si>
  <si>
    <t>CASH FLOWS FROM INVESTING ACTIVITIES</t>
  </si>
  <si>
    <t>Net cash provided from investing activities</t>
  </si>
  <si>
    <t>Cash paid for acquisition of investments, associates and subsidiaries</t>
  </si>
  <si>
    <t>Cash obtained from disposal of investments, associates and subsidiaries</t>
  </si>
  <si>
    <t>Purchases of property and equipment</t>
  </si>
  <si>
    <t>Disposals of property and equipment</t>
  </si>
  <si>
    <t>Cash paid for purchase of investments available-for-sale</t>
  </si>
  <si>
    <t>Cash obtained from sale of investments available-for-sale</t>
  </si>
  <si>
    <t>Cash paid for purchase of investment securities</t>
  </si>
  <si>
    <t>Cash obtained from sale of investment securities</t>
  </si>
  <si>
    <t>CASH FLOWS FROM FINANCING ACTIVITIES</t>
  </si>
  <si>
    <t>Net cash provided from financing activities</t>
  </si>
  <si>
    <t>Cash obtained from funds borrowed and securities issued</t>
  </si>
  <si>
    <t>Cash used for repayment of funds borrowed and securities issued</t>
  </si>
  <si>
    <t>Issued equity instruments</t>
  </si>
  <si>
    <t>Payments for finance leases</t>
  </si>
  <si>
    <t>Effect of change in foreign exchange rate on cash and cash equivalents</t>
  </si>
  <si>
    <t>Net increase in cash and cash equivalents (I+II+III+IV)</t>
  </si>
  <si>
    <t>Cash and cash equivalents at beginning of the period</t>
  </si>
  <si>
    <t>Cash and cash equivalents at end of the period</t>
  </si>
  <si>
    <t>The accompanying explanations and notes form an integral part of these financial statements</t>
  </si>
  <si>
    <t>Istanbul Stock Exchange Money Market Placements</t>
  </si>
  <si>
    <t>Other Capital Reserves</t>
  </si>
  <si>
    <t>TRADING INCOME /(LOSS) (Net)</t>
  </si>
  <si>
    <t>Held for Sale</t>
  </si>
  <si>
    <t>Value Increase of Assets</t>
  </si>
  <si>
    <t>EXCESS AMOUNT RECORDED AS</t>
  </si>
  <si>
    <t xml:space="preserve"> INCOME  AFTER MERGER</t>
  </si>
  <si>
    <t>INCOME/(LOSS) FROM INVESTMENTS IN SUBSIDIARIES CONSOLIDATED BASED ON EQUITY METHOD</t>
  </si>
  <si>
    <t>(31/12/2015)</t>
  </si>
  <si>
    <t>I. UNCONSOLIDATED BALANCE SHEET AS OF 31 DECEMBER 2015 (STATEMENT OF FINANCIAL POSITION)</t>
  </si>
  <si>
    <t>(01/01-31/12/2015)</t>
  </si>
  <si>
    <t>(01/01-31/12/2014)</t>
  </si>
  <si>
    <t>II. UNCONSOLIDATED INCOME STATEMENT FOR THE PERIOD ENDED 31 DECEMBER 2015</t>
  </si>
  <si>
    <t>III.  UNCONSOLIDATED OFF-BALANCE SHEET COMMITMENTS AS OF 31 DECEMBER 2015</t>
  </si>
  <si>
    <t>FOR THE PERIOD ENDED 31 DECEMBER 2015</t>
  </si>
  <si>
    <t>VI. UNCONSOLIDATED STATEMENT OF CASH FLOWS FOR THE PERIOD ENDED 31 DECEMBER 2015</t>
  </si>
  <si>
    <t>VII. PROFIT APPROPRIATION STATEMENT</t>
  </si>
  <si>
    <t xml:space="preserve">I. </t>
  </si>
  <si>
    <t>DISTRIBUTION OF CURRENT YEAR INCOME</t>
  </si>
  <si>
    <t>CURRENT YEAR INCOME</t>
  </si>
  <si>
    <t>TAXES AND DUTIES PAYABLE</t>
  </si>
  <si>
    <t>Corporate Tax (Income Tax)</t>
  </si>
  <si>
    <t>Income Withholding Tax</t>
  </si>
  <si>
    <t>Other taxes and duties</t>
  </si>
  <si>
    <t>NET INCOME FOR THE YEAR (1.1-1.2)</t>
  </si>
  <si>
    <t>PRIOR YEAR LOSSES (-)</t>
  </si>
  <si>
    <t>FIRST LEGAL RESERVES (-)</t>
  </si>
  <si>
    <t>OTHER STATUTORY RESERVES (-)</t>
  </si>
  <si>
    <t>NET INCOME AVAILABLE FOR DISTRIBUTION [(A-(1.3+1.4+1.5)]</t>
  </si>
  <si>
    <t xml:space="preserve">1.6 </t>
  </si>
  <si>
    <t>FIRST DIVIDEND TO SHAREHOLDERS (-)</t>
  </si>
  <si>
    <t>1.6.1</t>
  </si>
  <si>
    <t>To Owners of Ordinary Shares</t>
  </si>
  <si>
    <t>1.6.2</t>
  </si>
  <si>
    <t>To Owners of Privileged Shares</t>
  </si>
  <si>
    <t>1.6.3</t>
  </si>
  <si>
    <t>To Owners of Preferred Shares</t>
  </si>
  <si>
    <t>1.6.4</t>
  </si>
  <si>
    <t>To Profit Sharing Bonds</t>
  </si>
  <si>
    <t>1.6.5</t>
  </si>
  <si>
    <t>To Holders of Profit and (Loss) Sharing Certificates</t>
  </si>
  <si>
    <t xml:space="preserve">1.7 </t>
  </si>
  <si>
    <t>DIVIDENDS TO PERSONNEL (-)</t>
  </si>
  <si>
    <t>DIVIDENDS TO BOARD OF DIRECTORS (-)</t>
  </si>
  <si>
    <t>SECOND DIVIDEND TO SHAREHOLDERS (-)</t>
  </si>
  <si>
    <t>1.9.1</t>
  </si>
  <si>
    <t>1.9.2</t>
  </si>
  <si>
    <t>1.9.3</t>
  </si>
  <si>
    <t>1.9.4</t>
  </si>
  <si>
    <t>1.9.5</t>
  </si>
  <si>
    <t>1.10</t>
  </si>
  <si>
    <t>SECOND LEGAL RESERVES (-)</t>
  </si>
  <si>
    <t>1.11</t>
  </si>
  <si>
    <t xml:space="preserve">STATUTORY RESERVES (-) </t>
  </si>
  <si>
    <t>1.12</t>
  </si>
  <si>
    <t>EXTRAORDINARY RESERVES</t>
  </si>
  <si>
    <t>1.13</t>
  </si>
  <si>
    <t>OTHER RESERVES</t>
  </si>
  <si>
    <t>1.14</t>
  </si>
  <si>
    <t>SPECIAL FUNDS</t>
  </si>
  <si>
    <t>DISTRIBUTION OF RESERVES</t>
  </si>
  <si>
    <t>APPROPRIATED RESERVES</t>
  </si>
  <si>
    <t xml:space="preserve">SECOND LEGAL RESERVES (-) </t>
  </si>
  <si>
    <t>DIVIDENDS TO SHAREHOLDERS (-)</t>
  </si>
  <si>
    <t>2.3.1</t>
  </si>
  <si>
    <t>2.3.2</t>
  </si>
  <si>
    <t>2.3.3</t>
  </si>
  <si>
    <t>2.3.4</t>
  </si>
  <si>
    <t>2.3.5</t>
  </si>
  <si>
    <t xml:space="preserve">III. </t>
  </si>
  <si>
    <t>EARNINGS PER SHARE (*)</t>
  </si>
  <si>
    <t>TO OWNERS OF ORDINARY SHARES</t>
  </si>
  <si>
    <t>TO OWNERS OF ORDINARY SHARES ( % )</t>
  </si>
  <si>
    <t>TO OWNERS OF PRIVILEGED SHARES</t>
  </si>
  <si>
    <t>TO OWNERS OF PRIVILEGED SHARES ( % )</t>
  </si>
  <si>
    <t xml:space="preserve">IV. </t>
  </si>
  <si>
    <t>DIVIDEND PER SHARE</t>
  </si>
  <si>
    <t xml:space="preserve">4.1 </t>
  </si>
  <si>
    <t>(*) Amounts are expressed in TL.</t>
  </si>
  <si>
    <r>
      <rPr>
        <b/>
        <sz val="12"/>
        <rFont val="DINPro-Medium"/>
        <family val="3"/>
      </rPr>
      <t>NOTES:</t>
    </r>
    <r>
      <rPr>
        <sz val="12"/>
        <rFont val="DINPro-Medium"/>
        <family val="3"/>
      </rPr>
      <t xml:space="preserve"> </t>
    </r>
  </si>
  <si>
    <r>
      <rPr>
        <b/>
        <sz val="12"/>
        <rFont val="DINPro-Light"/>
        <family val="3"/>
      </rPr>
      <t xml:space="preserve">(1) </t>
    </r>
    <r>
      <rPr>
        <sz val="12"/>
        <rFont val="DINPro-Light"/>
        <family val="3"/>
      </rPr>
      <t>Authorized body for profit appropriation of the current period is the General Assembly. On the preparation date of these financial statements, yearly ordinary meeting of the General Assembly has not been held yet.</t>
    </r>
  </si>
  <si>
    <r>
      <t>(2)</t>
    </r>
    <r>
      <rPr>
        <sz val="12"/>
        <rFont val="DINPro-Light"/>
        <family val="3"/>
      </rPr>
      <t xml:space="preserve"> Profit appropriation is being done according to unconsolidated financial statements.</t>
    </r>
  </si>
  <si>
    <t xml:space="preserve">
</t>
  </si>
  <si>
    <t>(VII)</t>
  </si>
  <si>
    <t>(I-o)</t>
  </si>
  <si>
    <t>(I-p)</t>
  </si>
  <si>
    <t>(III-i)</t>
  </si>
  <si>
    <t>(III-k)</t>
  </si>
  <si>
    <t>(IV-a-2, 3)</t>
  </si>
  <si>
    <t>(IV-a-1)</t>
  </si>
  <si>
    <t>(IV-b)</t>
  </si>
  <si>
    <t>(V-b)</t>
  </si>
  <si>
    <t>(V-a)</t>
  </si>
  <si>
    <t>(VI-b)</t>
  </si>
  <si>
    <t>(VI-a)</t>
  </si>
  <si>
    <t>Part of Cash Flow Hedge Derivative Financial Assets Reclassified and Presented on the Income Statement</t>
  </si>
  <si>
    <t xml:space="preserve"> </t>
  </si>
  <si>
    <t>V. UNCONSOLIDATED STATEMENT OF CHANGES IN THE SHAREHOLDERS' EQUITY FOR THE PERIOD ENDED 31 DECEMBER 2015</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</si>
</sst>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 &quot;TL&quot;_);\(#,##0\ &quot;TL&quot;\)"/>
    <numFmt numFmtId="181" formatCode="#,##0\ &quot;TL&quot;_);[Red]\(#,##0\ &quot;TL&quot;\)"/>
    <numFmt numFmtId="182" formatCode="#,##0.00\ &quot;TL&quot;_);\(#,##0.00\ &quot;TL&quot;\)"/>
    <numFmt numFmtId="183" formatCode="#,##0.00\ &quot;TL&quot;_);[Red]\(#,##0.00\ &quot;TL&quot;\)"/>
    <numFmt numFmtId="184" formatCode="_ * #,##0_)\ &quot;TL&quot;_ ;_ * \(#,##0\)\ &quot;TL&quot;_ ;_ * &quot;-&quot;_)\ &quot;TL&quot;_ ;_ @_ "/>
    <numFmt numFmtId="185" formatCode="_ * #,##0_)\ _T_L_ ;_ * \(#,##0\)\ _T_L_ ;_ * &quot;-&quot;_)\ _T_L_ ;_ @_ "/>
    <numFmt numFmtId="186" formatCode="_ * #,##0.00_)\ &quot;TL&quot;_ ;_ * \(#,##0.00\)\ &quot;TL&quot;_ ;_ * &quot;-&quot;??_)\ &quot;TL&quot;_ ;_ @_ "/>
    <numFmt numFmtId="187" formatCode="_ * #,##0.00_)\ _T_L_ ;_ * \(#,##0.00\)\ _T_L_ ;_ * &quot;-&quot;??_)\ _T_L_ ;_ @_ "/>
    <numFmt numFmtId="188" formatCode="#,##0\ &quot;YTL&quot;_-;#,##0\ &quot;YTL&quot;\-"/>
    <numFmt numFmtId="189" formatCode="#,##0\ &quot;YTL&quot;_-;[Red]#,##0\ &quot;YTL&quot;\-"/>
    <numFmt numFmtId="190" formatCode="#,##0.00\ &quot;YTL&quot;_-;#,##0.00\ &quot;YTL&quot;\-"/>
    <numFmt numFmtId="191" formatCode="#,##0.00\ &quot;YTL&quot;_-;[Red]#,##0.00\ &quot;YTL&quot;\-"/>
    <numFmt numFmtId="192" formatCode="_-* #,##0\ &quot;YTL&quot;_-;_-* #,##0\ &quot;YTL&quot;\-;_-* &quot;-&quot;\ &quot;YTL&quot;_-;_-@_-"/>
    <numFmt numFmtId="193" formatCode="_-* #,##0\ _Y_T_L_-;_-* #,##0\ _Y_T_L\-;_-* &quot;-&quot;\ _Y_T_L_-;_-@_-"/>
    <numFmt numFmtId="194" formatCode="_-* #,##0.00\ &quot;YTL&quot;_-;_-* #,##0.00\ &quot;YTL&quot;\-;_-* &quot;-&quot;??\ &quot;YTL&quot;_-;_-@_-"/>
    <numFmt numFmtId="195" formatCode="_-* #,##0.00\ _Y_T_L_-;_-* #,##0.00\ _Y_T_L\-;_-* &quot;-&quot;??\ _Y_T_L_-;_-@_-"/>
    <numFmt numFmtId="196" formatCode="_-* #,##0;\-* #,##0;_-* &quot;-&quot;;_-@_-"/>
    <numFmt numFmtId="197" formatCode="_(* #,##0_);_(* \(#,##0\);_(* &quot;-&quot;_);_(@_)"/>
    <numFmt numFmtId="198" formatCode="0.000000"/>
    <numFmt numFmtId="199" formatCode="_(* #,##0.00_);_(* \(#,##0.00\);_(* &quot;-&quot;??_);_(@_)"/>
    <numFmt numFmtId="200" formatCode="_(* #,##0_);_(* \(#,##0\);_(* &quot;-&quot;??_);_(@_)"/>
    <numFmt numFmtId="201" formatCode="_(* #,##0.0_);_(* \(#,##0\);_(* &quot;-&quot;??_);_(@_)"/>
    <numFmt numFmtId="202" formatCode="_(* #,##0.0_);_(* \(#,##0.0\);_(* &quot;-&quot;??_);_(@_)"/>
    <numFmt numFmtId="203" formatCode="0.0000"/>
    <numFmt numFmtId="204" formatCode="_-* #,##0\ _T_L_-;\-* #,##0\ _T_L_-;_-* &quot;-&quot;??\ _T_L_-;_-@_-"/>
    <numFmt numFmtId="205" formatCode="#,##0_ ;\-#,##0\ "/>
    <numFmt numFmtId="206" formatCode="_(* #,##0.0_);_(* \(#,##0.0\);_(* &quot;-&quot;_);_(@_)"/>
    <numFmt numFmtId="207" formatCode="_(* #,##0.00_);_(* \(#,##0.00\);_(* &quot;-&quot;_);_(@_)"/>
    <numFmt numFmtId="208" formatCode="_(* #,##0.000_);_(* \(#,##0.000\);_(* &quot;-&quot;_);_(@_)"/>
    <numFmt numFmtId="209" formatCode="_(* #,##0.0000_);_(* \(#,##0.0000\);_(* &quot;-&quot;_);_(@_)"/>
    <numFmt numFmtId="210" formatCode="_(* #,##0.00000_);_(* \(#,##0.00000\);_(* &quot;-&quot;_);_(@_)"/>
    <numFmt numFmtId="211" formatCode="_(* #,##0\);_(* \(#,##0\);_(* &quot;-&quot;??_);_(@_)"/>
    <numFmt numFmtId="212" formatCode="&quot;Yes&quot;;&quot;Yes&quot;;&quot;No&quot;"/>
    <numFmt numFmtId="213" formatCode="&quot;True&quot;;&quot;True&quot;;&quot;False&quot;"/>
    <numFmt numFmtId="214" formatCode="&quot;On&quot;;&quot;On&quot;;&quot;Off&quot;"/>
    <numFmt numFmtId="215" formatCode="[$€-2]\ #,##0.00_);[Red]\([$€-2]\ #,##0.00\)"/>
    <numFmt numFmtId="216" formatCode="#,##0\ ;\(#,##0\);_-* &quot;-&quot;_-;_-@_-"/>
    <numFmt numFmtId="217" formatCode="_-* #,##0.0;\-* #,##0.0;_-* &quot;-&quot;;_-@_-"/>
    <numFmt numFmtId="218" formatCode="_(* #,##0.000_);_(* \(#,##0.000\);_(* &quot;-&quot;??_);_(@_)"/>
    <numFmt numFmtId="219" formatCode="_-* #,##0.000\ _Y_T_L_-;\-* #,##0.000\ _Y_T_L_-;_-* &quot;-&quot;???\ _Y_T_L_-;_-@_-"/>
    <numFmt numFmtId="220" formatCode="_-* #,##0.00;\-* #,##0.00;_-* &quot;-&quot;;_-@_-"/>
    <numFmt numFmtId="221" formatCode="[$-41F]dd\ mmmm\ yyyy\ dddd"/>
    <numFmt numFmtId="222" formatCode="_-* #,##0.000;\-* #,##0.000;_-* &quot;-&quot;;_-@_-"/>
  </numFmts>
  <fonts count="70">
    <font>
      <sz val="10"/>
      <name val="Arial"/>
      <family val="0"/>
    </font>
    <font>
      <sz val="12"/>
      <name val="Times New Roman"/>
      <family val="1"/>
    </font>
    <font>
      <b/>
      <sz val="12"/>
      <name val="Times New Roman"/>
      <family val="1"/>
    </font>
    <font>
      <sz val="10"/>
      <name val="Times New Roman"/>
      <family val="1"/>
    </font>
    <font>
      <sz val="14"/>
      <name val="Times New Roman"/>
      <family val="1"/>
    </font>
    <font>
      <sz val="12"/>
      <name val="Times New Roman Tur"/>
      <family val="1"/>
    </font>
    <font>
      <b/>
      <sz val="12"/>
      <name val="Times New Roman Tur"/>
      <family val="1"/>
    </font>
    <font>
      <b/>
      <sz val="10"/>
      <name val="MS Sans Serif"/>
      <family val="2"/>
    </font>
    <font>
      <sz val="10"/>
      <name val="Times New Roman Tur"/>
      <family val="1"/>
    </font>
    <font>
      <b/>
      <sz val="10"/>
      <name val="Times New Roman Tur"/>
      <family val="1"/>
    </font>
    <font>
      <u val="single"/>
      <sz val="10"/>
      <color indexed="36"/>
      <name val="MS Sans Serif"/>
      <family val="2"/>
    </font>
    <font>
      <u val="single"/>
      <sz val="10"/>
      <color indexed="12"/>
      <name val="MS Sans Serif"/>
      <family val="2"/>
    </font>
    <font>
      <b/>
      <sz val="10"/>
      <name val="Times New Roman"/>
      <family val="1"/>
    </font>
    <font>
      <sz val="10"/>
      <name val="MS Sans Serif"/>
      <family val="2"/>
    </font>
    <font>
      <sz val="8"/>
      <name val="Arial"/>
      <family val="2"/>
    </font>
    <font>
      <sz val="10"/>
      <name val="DINPro-Medium"/>
      <family val="3"/>
    </font>
    <font>
      <sz val="12"/>
      <name val="DINPro-Black"/>
      <family val="3"/>
    </font>
    <font>
      <sz val="11"/>
      <name val="Times New Roman"/>
      <family val="1"/>
    </font>
    <font>
      <sz val="12"/>
      <name val="DINPro-Light"/>
      <family val="3"/>
    </font>
    <font>
      <b/>
      <sz val="12"/>
      <name val="DINPro-Light"/>
      <family val="3"/>
    </font>
    <font>
      <b/>
      <sz val="12"/>
      <name val="DINPro-Black"/>
      <family val="3"/>
    </font>
    <font>
      <b/>
      <sz val="12"/>
      <name val="DINPro-Medium"/>
      <family val="3"/>
    </font>
    <font>
      <sz val="12"/>
      <name val="DINPro-Medium"/>
      <family val="3"/>
    </font>
    <font>
      <sz val="14"/>
      <name val="DINPro-Black"/>
      <family val="3"/>
    </font>
    <font>
      <sz val="12"/>
      <name val="Arial"/>
      <family val="2"/>
    </font>
    <font>
      <b/>
      <sz val="14"/>
      <name val="DINPro-Black"/>
      <family val="3"/>
    </font>
    <font>
      <b/>
      <sz val="10"/>
      <name val="DINPro-Medium"/>
      <family val="3"/>
    </font>
    <font>
      <sz val="14"/>
      <name val="DINPro-Medium"/>
      <family val="3"/>
    </font>
    <font>
      <b/>
      <sz val="13"/>
      <name val="DINPro-Black"/>
      <family val="3"/>
    </font>
    <font>
      <sz val="13"/>
      <name val="DINPro-Black"/>
      <family val="3"/>
    </font>
    <font>
      <sz val="10"/>
      <name val="DINPro-Black"/>
      <family val="3"/>
    </font>
    <font>
      <b/>
      <u val="single"/>
      <sz val="12"/>
      <name val="DINPro-Medium"/>
      <family val="3"/>
    </font>
    <font>
      <sz val="11"/>
      <name val="DINPro-Light"/>
      <family val="3"/>
    </font>
    <font>
      <sz val="14"/>
      <name val="DINPro-Light"/>
      <family val="3"/>
    </font>
    <font>
      <sz val="10"/>
      <name val="DINPro-Light"/>
      <family val="3"/>
    </font>
    <font>
      <b/>
      <sz val="10"/>
      <name val="DINPro-Light"/>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49">
    <xf numFmtId="0" fontId="0" fillId="0" borderId="0" xfId="0" applyAlignment="1">
      <alignment/>
    </xf>
    <xf numFmtId="0" fontId="3" fillId="0" borderId="0" xfId="0" applyFont="1" applyFill="1" applyAlignment="1">
      <alignment/>
    </xf>
    <xf numFmtId="0" fontId="1" fillId="0" borderId="0" xfId="0" applyFont="1" applyFill="1" applyBorder="1" applyAlignment="1">
      <alignment/>
    </xf>
    <xf numFmtId="0" fontId="3" fillId="0" borderId="1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left"/>
    </xf>
    <xf numFmtId="0" fontId="6" fillId="0" borderId="10" xfId="0" applyFont="1" applyFill="1" applyBorder="1" applyAlignment="1">
      <alignment horizontal="left"/>
    </xf>
    <xf numFmtId="0" fontId="6"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2" fillId="0" borderId="0" xfId="0" applyFont="1" applyFill="1" applyBorder="1" applyAlignment="1">
      <alignment/>
    </xf>
    <xf numFmtId="0" fontId="1" fillId="0" borderId="0" xfId="0" applyFont="1" applyFill="1" applyBorder="1" applyAlignment="1">
      <alignment horizontal="left"/>
    </xf>
    <xf numFmtId="0" fontId="3"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left"/>
    </xf>
    <xf numFmtId="3" fontId="12" fillId="0" borderId="0" xfId="0" applyNumberFormat="1" applyFont="1" applyFill="1" applyBorder="1" applyAlignment="1">
      <alignment/>
    </xf>
    <xf numFmtId="0" fontId="3" fillId="0" borderId="0" xfId="60" applyFont="1" applyFill="1" applyBorder="1">
      <alignment/>
      <protection/>
    </xf>
    <xf numFmtId="0" fontId="1" fillId="0" borderId="0" xfId="60" applyFont="1" applyFill="1" applyBorder="1">
      <alignment/>
      <protection/>
    </xf>
    <xf numFmtId="0" fontId="5" fillId="0" borderId="0" xfId="60" applyFont="1" applyFill="1" applyBorder="1">
      <alignment/>
      <protection/>
    </xf>
    <xf numFmtId="0" fontId="4" fillId="0" borderId="0" xfId="0" applyFont="1" applyFill="1" applyBorder="1" applyAlignment="1">
      <alignment horizontal="center"/>
    </xf>
    <xf numFmtId="0" fontId="15" fillId="0" borderId="0" xfId="0" applyFont="1" applyFill="1" applyBorder="1" applyAlignment="1">
      <alignment/>
    </xf>
    <xf numFmtId="0" fontId="16" fillId="0" borderId="0" xfId="60" applyFont="1" applyFill="1" applyBorder="1">
      <alignment/>
      <protection/>
    </xf>
    <xf numFmtId="0" fontId="17" fillId="0" borderId="0" xfId="0" applyFont="1" applyFill="1" applyBorder="1" applyAlignment="1">
      <alignment/>
    </xf>
    <xf numFmtId="0" fontId="0" fillId="0" borderId="0" xfId="0" applyFont="1" applyFill="1" applyBorder="1" applyAlignment="1">
      <alignment/>
    </xf>
    <xf numFmtId="0" fontId="18" fillId="0" borderId="0" xfId="0" applyFont="1" applyFill="1" applyBorder="1" applyAlignment="1">
      <alignment/>
    </xf>
    <xf numFmtId="0" fontId="18" fillId="0" borderId="0" xfId="0" applyFont="1" applyFill="1" applyBorder="1" applyAlignment="1">
      <alignment horizontal="right"/>
    </xf>
    <xf numFmtId="0" fontId="19" fillId="0" borderId="0" xfId="0" applyFont="1" applyFill="1" applyBorder="1" applyAlignment="1">
      <alignment/>
    </xf>
    <xf numFmtId="0" fontId="16" fillId="0" borderId="0" xfId="0" applyFont="1" applyFill="1" applyBorder="1" applyAlignment="1">
      <alignment/>
    </xf>
    <xf numFmtId="0" fontId="22" fillId="0" borderId="0" xfId="0" applyFont="1" applyFill="1" applyBorder="1" applyAlignment="1">
      <alignment/>
    </xf>
    <xf numFmtId="0" fontId="18" fillId="0" borderId="0" xfId="0" applyFont="1" applyFill="1" applyBorder="1" applyAlignment="1" quotePrefix="1">
      <alignment/>
    </xf>
    <xf numFmtId="2" fontId="18" fillId="0" borderId="0" xfId="0" applyNumberFormat="1" applyFont="1" applyFill="1" applyBorder="1" applyAlignment="1" quotePrefix="1">
      <alignment/>
    </xf>
    <xf numFmtId="0" fontId="18" fillId="0" borderId="0" xfId="0" applyFont="1" applyFill="1" applyBorder="1" applyAlignment="1">
      <alignment horizontal="left"/>
    </xf>
    <xf numFmtId="16" fontId="18" fillId="0" borderId="0" xfId="0" applyNumberFormat="1" applyFont="1" applyFill="1" applyBorder="1" applyAlignment="1" quotePrefix="1">
      <alignment/>
    </xf>
    <xf numFmtId="3" fontId="19" fillId="0" borderId="0" xfId="0" applyNumberFormat="1" applyFont="1" applyFill="1" applyBorder="1" applyAlignment="1">
      <alignment/>
    </xf>
    <xf numFmtId="0" fontId="19" fillId="0" borderId="0" xfId="0" applyFont="1" applyFill="1" applyBorder="1" applyAlignment="1">
      <alignment horizontal="left"/>
    </xf>
    <xf numFmtId="0" fontId="22" fillId="0" borderId="0" xfId="0" applyFont="1" applyFill="1" applyAlignment="1">
      <alignment/>
    </xf>
    <xf numFmtId="0" fontId="18" fillId="0" borderId="0" xfId="0" applyFont="1" applyFill="1" applyAlignment="1">
      <alignment/>
    </xf>
    <xf numFmtId="0" fontId="18" fillId="0" borderId="0" xfId="0" applyFont="1" applyFill="1" applyBorder="1" applyAlignment="1" quotePrefix="1">
      <alignment vertical="top"/>
    </xf>
    <xf numFmtId="0" fontId="23" fillId="0" borderId="0" xfId="0" applyFont="1" applyFill="1" applyBorder="1" applyAlignment="1">
      <alignment/>
    </xf>
    <xf numFmtId="197" fontId="3" fillId="0" borderId="0" xfId="0" applyNumberFormat="1" applyFont="1" applyFill="1" applyBorder="1" applyAlignment="1">
      <alignment/>
    </xf>
    <xf numFmtId="0" fontId="1" fillId="0" borderId="0" xfId="0" applyFont="1" applyFill="1" applyBorder="1" applyAlignment="1">
      <alignment horizontal="right"/>
    </xf>
    <xf numFmtId="0" fontId="3" fillId="0" borderId="0" xfId="0" applyFont="1" applyFill="1" applyBorder="1" applyAlignment="1" quotePrefix="1">
      <alignment horizontal="right" vertical="justify"/>
    </xf>
    <xf numFmtId="0" fontId="19" fillId="0" borderId="0" xfId="0" applyFont="1" applyFill="1" applyAlignment="1">
      <alignment/>
    </xf>
    <xf numFmtId="0" fontId="5" fillId="0" borderId="0" xfId="0" applyFont="1" applyFill="1" applyAlignment="1">
      <alignment/>
    </xf>
    <xf numFmtId="196" fontId="18" fillId="0" borderId="0" xfId="0" applyNumberFormat="1" applyFont="1" applyFill="1" applyBorder="1" applyAlignment="1">
      <alignment horizontal="right"/>
    </xf>
    <xf numFmtId="49" fontId="18" fillId="0" borderId="0" xfId="0" applyNumberFormat="1" applyFont="1" applyFill="1" applyBorder="1" applyAlignment="1">
      <alignment horizontal="left"/>
    </xf>
    <xf numFmtId="49" fontId="18" fillId="0" borderId="0" xfId="0" applyNumberFormat="1" applyFont="1" applyFill="1" applyBorder="1" applyAlignment="1" quotePrefix="1">
      <alignment/>
    </xf>
    <xf numFmtId="49" fontId="18" fillId="0" borderId="0" xfId="0" applyNumberFormat="1" applyFont="1" applyFill="1" applyBorder="1" applyAlignment="1">
      <alignment/>
    </xf>
    <xf numFmtId="0" fontId="3" fillId="0" borderId="0" xfId="0" applyFont="1" applyFill="1" applyBorder="1" applyAlignment="1">
      <alignment horizontal="right"/>
    </xf>
    <xf numFmtId="0" fontId="24" fillId="0" borderId="0" xfId="0" applyFont="1" applyFill="1" applyBorder="1" applyAlignment="1">
      <alignment/>
    </xf>
    <xf numFmtId="0" fontId="1" fillId="0" borderId="0" xfId="0" applyFont="1" applyFill="1" applyBorder="1" applyAlignment="1">
      <alignment/>
    </xf>
    <xf numFmtId="0" fontId="2" fillId="0" borderId="0" xfId="60" applyFont="1" applyFill="1" applyBorder="1" applyAlignment="1">
      <alignment horizontal="center" vertical="center"/>
      <protection/>
    </xf>
    <xf numFmtId="0" fontId="2" fillId="0" borderId="0" xfId="60" applyFont="1" applyFill="1" applyBorder="1" applyAlignment="1">
      <alignment horizontal="center" vertical="justify"/>
      <protection/>
    </xf>
    <xf numFmtId="0" fontId="1" fillId="0" borderId="0" xfId="60" applyFont="1" applyFill="1" applyBorder="1" applyAlignment="1">
      <alignment horizontal="justify" vertical="justify"/>
      <protection/>
    </xf>
    <xf numFmtId="0" fontId="2" fillId="0" borderId="0" xfId="60" applyFont="1" applyFill="1" applyBorder="1" applyAlignment="1" quotePrefix="1">
      <alignment vertical="justify"/>
      <protection/>
    </xf>
    <xf numFmtId="3" fontId="1" fillId="0" borderId="0" xfId="60" applyNumberFormat="1" applyFont="1" applyFill="1" applyBorder="1" applyAlignment="1" quotePrefix="1">
      <alignment horizontal="center" vertical="justify"/>
      <protection/>
    </xf>
    <xf numFmtId="3" fontId="1" fillId="0" borderId="0" xfId="60" applyNumberFormat="1" applyFont="1" applyFill="1" applyBorder="1" applyAlignment="1">
      <alignment horizontal="center" vertical="justify"/>
      <protection/>
    </xf>
    <xf numFmtId="0" fontId="3" fillId="0" borderId="0" xfId="60" applyFont="1" applyFill="1" applyBorder="1" applyAlignment="1">
      <alignment horizontal="centerContinuous"/>
      <protection/>
    </xf>
    <xf numFmtId="0" fontId="18" fillId="0" borderId="0" xfId="60" applyFont="1" applyFill="1" applyBorder="1">
      <alignment/>
      <protection/>
    </xf>
    <xf numFmtId="0" fontId="22" fillId="0" borderId="0" xfId="60" applyFont="1" applyFill="1" applyBorder="1">
      <alignment/>
      <protection/>
    </xf>
    <xf numFmtId="0" fontId="6" fillId="0" borderId="0" xfId="60" applyFont="1" applyFill="1" applyBorder="1">
      <alignment/>
      <protection/>
    </xf>
    <xf numFmtId="0" fontId="23" fillId="0" borderId="0" xfId="60" applyFont="1" applyFill="1" applyBorder="1">
      <alignment/>
      <protection/>
    </xf>
    <xf numFmtId="0" fontId="19" fillId="0" borderId="0" xfId="60" applyFont="1" applyFill="1" applyBorder="1">
      <alignment/>
      <protection/>
    </xf>
    <xf numFmtId="0" fontId="20" fillId="0" borderId="0" xfId="60" applyFont="1" applyFill="1" applyBorder="1" applyAlignment="1">
      <alignment horizontal="center" vertical="center"/>
      <protection/>
    </xf>
    <xf numFmtId="0" fontId="18" fillId="0" borderId="0" xfId="60" applyFont="1" applyFill="1" applyBorder="1" applyAlignment="1">
      <alignment horizontal="justify" vertical="justify"/>
      <protection/>
    </xf>
    <xf numFmtId="197" fontId="18" fillId="0" borderId="0" xfId="0" applyNumberFormat="1" applyFont="1" applyFill="1" applyBorder="1" applyAlignment="1">
      <alignment/>
    </xf>
    <xf numFmtId="197" fontId="19" fillId="0" borderId="0" xfId="0" applyNumberFormat="1" applyFont="1" applyFill="1" applyBorder="1" applyAlignment="1">
      <alignment/>
    </xf>
    <xf numFmtId="197" fontId="18" fillId="0" borderId="0" xfId="0" applyNumberFormat="1" applyFont="1" applyFill="1" applyBorder="1" applyAlignment="1">
      <alignment horizontal="center" vertical="center"/>
    </xf>
    <xf numFmtId="197" fontId="18" fillId="0" borderId="0" xfId="60" applyNumberFormat="1" applyFont="1" applyFill="1" applyBorder="1" applyAlignment="1">
      <alignment horizontal="center"/>
      <protection/>
    </xf>
    <xf numFmtId="0" fontId="18" fillId="0" borderId="10"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lignment horizontal="left"/>
    </xf>
    <xf numFmtId="0" fontId="3" fillId="0" borderId="10" xfId="0" applyFont="1" applyFill="1" applyBorder="1" applyAlignment="1" quotePrefix="1">
      <alignment horizontal="right" vertical="justify"/>
    </xf>
    <xf numFmtId="3" fontId="12" fillId="0" borderId="10" xfId="0" applyNumberFormat="1" applyFont="1" applyFill="1" applyBorder="1" applyAlignment="1">
      <alignment/>
    </xf>
    <xf numFmtId="0" fontId="0" fillId="0" borderId="10" xfId="0" applyFont="1" applyFill="1" applyBorder="1" applyAlignment="1">
      <alignment/>
    </xf>
    <xf numFmtId="0" fontId="3" fillId="0" borderId="10" xfId="60" applyFont="1" applyFill="1" applyBorder="1" applyAlignment="1">
      <alignment horizontal="center"/>
      <protection/>
    </xf>
    <xf numFmtId="197" fontId="18" fillId="0" borderId="0" xfId="60" applyNumberFormat="1" applyFont="1" applyFill="1" applyBorder="1">
      <alignment/>
      <protection/>
    </xf>
    <xf numFmtId="0" fontId="1" fillId="0" borderId="0" xfId="60" applyFont="1" applyFill="1" applyBorder="1" applyAlignment="1">
      <alignment horizontal="justify" vertical="justify" wrapText="1"/>
      <protection/>
    </xf>
    <xf numFmtId="0" fontId="0" fillId="0" borderId="0" xfId="0" applyFont="1" applyFill="1" applyAlignment="1">
      <alignment/>
    </xf>
    <xf numFmtId="196" fontId="17" fillId="0" borderId="0" xfId="0" applyNumberFormat="1" applyFont="1" applyFill="1" applyBorder="1" applyAlignment="1">
      <alignment horizontal="right"/>
    </xf>
    <xf numFmtId="197" fontId="2" fillId="0" borderId="0" xfId="0" applyNumberFormat="1" applyFont="1" applyFill="1" applyBorder="1" applyAlignment="1">
      <alignment/>
    </xf>
    <xf numFmtId="0" fontId="21" fillId="0" borderId="0" xfId="0" applyFont="1" applyFill="1" applyBorder="1" applyAlignment="1" quotePrefix="1">
      <alignment horizontal="right"/>
    </xf>
    <xf numFmtId="0" fontId="16" fillId="0" borderId="0" xfId="0" applyFont="1" applyFill="1" applyBorder="1" applyAlignment="1">
      <alignment horizontal="left" vertical="center"/>
    </xf>
    <xf numFmtId="0" fontId="16" fillId="0" borderId="0" xfId="0" applyFont="1" applyFill="1" applyBorder="1" applyAlignment="1">
      <alignment horizontal="right"/>
    </xf>
    <xf numFmtId="0" fontId="22" fillId="0" borderId="0" xfId="0" applyFont="1" applyFill="1" applyBorder="1" applyAlignment="1">
      <alignment horizontal="right"/>
    </xf>
    <xf numFmtId="197"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6" fillId="0" borderId="10" xfId="0" applyFont="1" applyFill="1" applyBorder="1" applyAlignment="1">
      <alignment/>
    </xf>
    <xf numFmtId="0" fontId="20" fillId="0" borderId="10" xfId="0" applyFont="1" applyFill="1" applyBorder="1" applyAlignment="1">
      <alignment vertical="center"/>
    </xf>
    <xf numFmtId="0" fontId="16" fillId="0" borderId="10" xfId="0" applyFont="1" applyFill="1" applyBorder="1" applyAlignment="1">
      <alignment horizontal="right"/>
    </xf>
    <xf numFmtId="0" fontId="21" fillId="0" borderId="0" xfId="0" applyFont="1" applyFill="1" applyBorder="1" applyAlignment="1">
      <alignment/>
    </xf>
    <xf numFmtId="197" fontId="21" fillId="0" borderId="0" xfId="0" applyNumberFormat="1" applyFont="1" applyFill="1" applyBorder="1" applyAlignment="1">
      <alignment/>
    </xf>
    <xf numFmtId="0" fontId="21" fillId="0" borderId="0" xfId="0" applyFont="1" applyFill="1" applyBorder="1" applyAlignment="1">
      <alignment horizontal="left"/>
    </xf>
    <xf numFmtId="0" fontId="22" fillId="0" borderId="0" xfId="0" applyFont="1" applyFill="1" applyBorder="1" applyAlignment="1" quotePrefix="1">
      <alignment horizontal="right"/>
    </xf>
    <xf numFmtId="0" fontId="18" fillId="0" borderId="0" xfId="0" applyFont="1" applyFill="1" applyBorder="1" applyAlignment="1" quotePrefix="1">
      <alignment horizontal="right"/>
    </xf>
    <xf numFmtId="0" fontId="18" fillId="0" borderId="0" xfId="0" applyFont="1" applyFill="1" applyBorder="1" applyAlignment="1">
      <alignment horizontal="right" vertical="justify"/>
    </xf>
    <xf numFmtId="0" fontId="21" fillId="0" borderId="0" xfId="0" applyFont="1" applyFill="1" applyBorder="1" applyAlignment="1">
      <alignment horizontal="right"/>
    </xf>
    <xf numFmtId="197" fontId="22" fillId="0" borderId="0" xfId="0" applyNumberFormat="1" applyFont="1" applyFill="1" applyBorder="1" applyAlignment="1">
      <alignment/>
    </xf>
    <xf numFmtId="0" fontId="22" fillId="0" borderId="11" xfId="0" applyFont="1" applyFill="1" applyBorder="1" applyAlignment="1">
      <alignment/>
    </xf>
    <xf numFmtId="0" fontId="22" fillId="0" borderId="11" xfId="0" applyFont="1" applyFill="1" applyBorder="1" applyAlignment="1">
      <alignment horizontal="right"/>
    </xf>
    <xf numFmtId="197" fontId="21" fillId="0" borderId="11" xfId="0" applyNumberFormat="1" applyFont="1" applyFill="1" applyBorder="1" applyAlignment="1">
      <alignment/>
    </xf>
    <xf numFmtId="0" fontId="18" fillId="0" borderId="0" xfId="0" applyFont="1" applyFill="1" applyBorder="1" applyAlignment="1" quotePrefix="1">
      <alignment horizontal="right" vertical="justify"/>
    </xf>
    <xf numFmtId="0" fontId="18" fillId="0" borderId="10" xfId="0" applyFont="1" applyFill="1" applyBorder="1" applyAlignment="1">
      <alignment horizontal="right"/>
    </xf>
    <xf numFmtId="0" fontId="21" fillId="0" borderId="0" xfId="60" applyFont="1" applyFill="1" applyBorder="1">
      <alignment/>
      <protection/>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xf>
    <xf numFmtId="0" fontId="1" fillId="0" borderId="0" xfId="0" applyFont="1" applyFill="1" applyBorder="1" applyAlignment="1">
      <alignment horizontal="right" vertical="justify"/>
    </xf>
    <xf numFmtId="0" fontId="20" fillId="0" borderId="10" xfId="0" applyFont="1" applyFill="1" applyBorder="1" applyAlignment="1">
      <alignment horizontal="right" vertical="center"/>
    </xf>
    <xf numFmtId="0" fontId="21" fillId="0" borderId="0" xfId="60" applyFont="1" applyFill="1" applyBorder="1" quotePrefix="1">
      <alignment/>
      <protection/>
    </xf>
    <xf numFmtId="14" fontId="21" fillId="0" borderId="0" xfId="60" applyNumberFormat="1" applyFont="1" applyFill="1" applyBorder="1" quotePrefix="1">
      <alignment/>
      <protection/>
    </xf>
    <xf numFmtId="0" fontId="1" fillId="0" borderId="10" xfId="0" applyFont="1" applyFill="1" applyBorder="1" applyAlignment="1" quotePrefix="1">
      <alignment horizontal="right" vertical="justify"/>
    </xf>
    <xf numFmtId="0" fontId="1" fillId="0" borderId="0" xfId="0" applyFont="1" applyFill="1" applyBorder="1" applyAlignment="1" quotePrefix="1">
      <alignment horizontal="right" vertical="justify"/>
    </xf>
    <xf numFmtId="0" fontId="15" fillId="0" borderId="0" xfId="60" applyFont="1" applyFill="1" applyBorder="1">
      <alignment/>
      <protection/>
    </xf>
    <xf numFmtId="0" fontId="3" fillId="0" borderId="0" xfId="60" applyFont="1" applyFill="1" applyBorder="1" applyAlignment="1">
      <alignment horizontal="right"/>
      <protection/>
    </xf>
    <xf numFmtId="0" fontId="27" fillId="0" borderId="0" xfId="60" applyFont="1" applyFill="1" applyBorder="1" applyAlignment="1">
      <alignment horizontal="left" vertical="justify"/>
      <protection/>
    </xf>
    <xf numFmtId="0" fontId="29" fillId="0" borderId="0" xfId="60" applyFont="1" applyFill="1" applyBorder="1" applyAlignment="1">
      <alignment vertical="justify"/>
      <protection/>
    </xf>
    <xf numFmtId="0" fontId="29" fillId="0" borderId="0" xfId="60" applyFont="1" applyFill="1" applyBorder="1">
      <alignment/>
      <protection/>
    </xf>
    <xf numFmtId="0" fontId="28" fillId="0" borderId="0" xfId="60" applyFont="1" applyFill="1" applyBorder="1" applyAlignment="1">
      <alignment vertical="justify"/>
      <protection/>
    </xf>
    <xf numFmtId="0" fontId="28" fillId="0" borderId="0" xfId="60" applyFont="1" applyFill="1" applyBorder="1" applyAlignment="1">
      <alignment/>
      <protection/>
    </xf>
    <xf numFmtId="0" fontId="21" fillId="0" borderId="0" xfId="60" applyFont="1" applyFill="1" applyBorder="1" applyAlignment="1">
      <alignment horizontal="left" vertical="justify"/>
      <protection/>
    </xf>
    <xf numFmtId="0" fontId="22" fillId="0" borderId="0" xfId="60" applyFont="1" applyFill="1" applyBorder="1" applyAlignment="1">
      <alignment vertical="justify"/>
      <protection/>
    </xf>
    <xf numFmtId="0" fontId="22" fillId="0" borderId="0" xfId="60" applyFont="1" applyFill="1" applyBorder="1" applyAlignment="1">
      <alignment/>
      <protection/>
    </xf>
    <xf numFmtId="0" fontId="22" fillId="0" borderId="0" xfId="60" applyFont="1" applyFill="1" applyBorder="1" applyAlignment="1">
      <alignment horizontal="left" vertical="justify"/>
      <protection/>
    </xf>
    <xf numFmtId="0" fontId="21" fillId="0" borderId="0" xfId="60" applyFont="1" applyFill="1" applyBorder="1" applyAlignment="1">
      <alignment horizontal="right" vertical="justify"/>
      <protection/>
    </xf>
    <xf numFmtId="0" fontId="16" fillId="0" borderId="0" xfId="60" applyFont="1" applyFill="1" applyBorder="1" applyAlignment="1">
      <alignment horizontal="right"/>
      <protection/>
    </xf>
    <xf numFmtId="0" fontId="21" fillId="0" borderId="10" xfId="60" applyFont="1" applyFill="1" applyBorder="1" applyAlignment="1">
      <alignment horizontal="left" vertical="justify"/>
      <protection/>
    </xf>
    <xf numFmtId="0" fontId="16" fillId="0" borderId="10" xfId="60" applyFont="1" applyFill="1" applyBorder="1" applyAlignment="1">
      <alignment/>
      <protection/>
    </xf>
    <xf numFmtId="0" fontId="16" fillId="0" borderId="10" xfId="60" applyFont="1" applyFill="1" applyBorder="1" applyAlignment="1">
      <alignment horizontal="center" wrapText="1"/>
      <protection/>
    </xf>
    <xf numFmtId="0" fontId="16" fillId="0" borderId="10" xfId="60" applyFont="1" applyFill="1" applyBorder="1" applyAlignment="1">
      <alignment horizontal="center"/>
      <protection/>
    </xf>
    <xf numFmtId="0" fontId="16" fillId="0" borderId="10" xfId="0" applyFont="1" applyFill="1" applyBorder="1" applyAlignment="1">
      <alignment horizontal="center" wrapText="1"/>
    </xf>
    <xf numFmtId="0" fontId="20" fillId="0" borderId="0" xfId="60" applyFont="1" applyFill="1" applyBorder="1" applyAlignment="1">
      <alignment horizontal="center"/>
      <protection/>
    </xf>
    <xf numFmtId="0" fontId="20" fillId="0" borderId="0" xfId="60" applyFont="1" applyFill="1" applyBorder="1" applyAlignment="1">
      <alignment horizontal="left"/>
      <protection/>
    </xf>
    <xf numFmtId="0" fontId="21" fillId="0" borderId="0" xfId="60" applyFont="1" applyFill="1" applyBorder="1" applyAlignment="1" quotePrefix="1">
      <alignment horizontal="left" vertical="justify"/>
      <protection/>
    </xf>
    <xf numFmtId="0" fontId="21" fillId="0" borderId="0" xfId="60" applyFont="1" applyFill="1" applyBorder="1" applyAlignment="1">
      <alignment horizontal="justify" vertical="justify"/>
      <protection/>
    </xf>
    <xf numFmtId="0" fontId="21" fillId="0" borderId="11" xfId="60" applyFont="1" applyFill="1" applyBorder="1" applyAlignment="1">
      <alignment horizontal="left" vertical="justify"/>
      <protection/>
    </xf>
    <xf numFmtId="0" fontId="21" fillId="0" borderId="11" xfId="60" applyFont="1" applyFill="1" applyBorder="1" applyAlignment="1">
      <alignment vertical="justify"/>
      <protection/>
    </xf>
    <xf numFmtId="0" fontId="22" fillId="0" borderId="0" xfId="60" applyFont="1" applyFill="1" applyBorder="1" applyAlignment="1" quotePrefix="1">
      <alignment horizontal="left" vertical="justify"/>
      <protection/>
    </xf>
    <xf numFmtId="0" fontId="27" fillId="0" borderId="10" xfId="60" applyFont="1" applyFill="1" applyBorder="1" applyAlignment="1">
      <alignment horizontal="center"/>
      <protection/>
    </xf>
    <xf numFmtId="0" fontId="20" fillId="0" borderId="0" xfId="0" applyFont="1" applyFill="1" applyBorder="1" applyAlignment="1">
      <alignment/>
    </xf>
    <xf numFmtId="0" fontId="21" fillId="0" borderId="11" xfId="0" applyFont="1" applyFill="1" applyBorder="1" applyAlignment="1">
      <alignment/>
    </xf>
    <xf numFmtId="0" fontId="30" fillId="0" borderId="0" xfId="0" applyFont="1" applyFill="1" applyBorder="1" applyAlignment="1">
      <alignment/>
    </xf>
    <xf numFmtId="0" fontId="30" fillId="0" borderId="0" xfId="0" applyFont="1" applyFill="1" applyBorder="1" applyAlignment="1">
      <alignment horizontal="right"/>
    </xf>
    <xf numFmtId="0" fontId="30"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22" fillId="0" borderId="0" xfId="0" applyFont="1" applyFill="1" applyBorder="1" applyAlignment="1" quotePrefix="1">
      <alignment horizontal="right" vertical="justify"/>
    </xf>
    <xf numFmtId="196" fontId="21" fillId="0" borderId="0" xfId="0" applyNumberFormat="1" applyFont="1" applyFill="1" applyBorder="1" applyAlignment="1">
      <alignment horizontal="right"/>
    </xf>
    <xf numFmtId="196" fontId="22" fillId="0" borderId="0" xfId="0" applyNumberFormat="1" applyFont="1" applyFill="1" applyBorder="1" applyAlignment="1">
      <alignment/>
    </xf>
    <xf numFmtId="0" fontId="21" fillId="0" borderId="0" xfId="0" applyFont="1" applyFill="1" applyBorder="1" applyAlignment="1" quotePrefix="1">
      <alignment horizontal="right" vertical="justify"/>
    </xf>
    <xf numFmtId="196" fontId="21" fillId="0" borderId="11" xfId="0" applyNumberFormat="1" applyFont="1" applyFill="1" applyBorder="1" applyAlignment="1">
      <alignment horizontal="right"/>
    </xf>
    <xf numFmtId="0" fontId="23" fillId="0" borderId="0" xfId="0" applyFont="1" applyFill="1" applyAlignment="1">
      <alignment/>
    </xf>
    <xf numFmtId="0" fontId="30" fillId="0" borderId="0" xfId="0" applyFont="1" applyFill="1" applyBorder="1" applyAlignment="1">
      <alignment horizontal="right" vertical="justify"/>
    </xf>
    <xf numFmtId="197" fontId="30" fillId="0" borderId="0" xfId="0" applyNumberFormat="1" applyFont="1" applyFill="1" applyBorder="1" applyAlignment="1">
      <alignment horizontal="center" vertical="center"/>
    </xf>
    <xf numFmtId="0" fontId="30" fillId="0" borderId="0" xfId="0" applyFont="1" applyFill="1" applyAlignment="1">
      <alignment/>
    </xf>
    <xf numFmtId="0" fontId="16" fillId="0" borderId="0" xfId="0" applyFont="1" applyFill="1" applyAlignment="1">
      <alignment/>
    </xf>
    <xf numFmtId="0" fontId="21" fillId="0" borderId="0" xfId="0" applyFont="1" applyFill="1" applyAlignment="1">
      <alignment/>
    </xf>
    <xf numFmtId="0" fontId="21" fillId="0" borderId="0" xfId="0" applyFont="1" applyFill="1" applyBorder="1" applyAlignment="1" quotePrefix="1">
      <alignment/>
    </xf>
    <xf numFmtId="0" fontId="5" fillId="0" borderId="0" xfId="0" applyFont="1" applyFill="1" applyBorder="1" applyAlignment="1">
      <alignment horizontal="right"/>
    </xf>
    <xf numFmtId="0" fontId="4" fillId="0" borderId="0" xfId="0" applyFont="1" applyFill="1" applyBorder="1" applyAlignment="1">
      <alignment horizontal="right"/>
    </xf>
    <xf numFmtId="0" fontId="8" fillId="0" borderId="0" xfId="0" applyFont="1" applyFill="1" applyAlignment="1">
      <alignment horizontal="right"/>
    </xf>
    <xf numFmtId="197"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9" fillId="0" borderId="0" xfId="0" applyFont="1" applyFill="1" applyBorder="1" applyAlignment="1">
      <alignment horizontal="right" vertical="justify"/>
    </xf>
    <xf numFmtId="0" fontId="22" fillId="0" borderId="11" xfId="0" applyFont="1" applyFill="1" applyBorder="1" applyAlignment="1">
      <alignment horizontal="right" vertical="justify"/>
    </xf>
    <xf numFmtId="0" fontId="3" fillId="0" borderId="0" xfId="0" applyFont="1" applyFill="1" applyBorder="1" applyAlignment="1">
      <alignment horizontal="right" vertical="justify"/>
    </xf>
    <xf numFmtId="197" fontId="0" fillId="0" borderId="0" xfId="0" applyNumberFormat="1" applyFont="1" applyFill="1" applyBorder="1" applyAlignment="1">
      <alignment/>
    </xf>
    <xf numFmtId="197" fontId="21" fillId="0" borderId="0" xfId="0" applyNumberFormat="1" applyFont="1" applyFill="1" applyBorder="1" applyAlignment="1">
      <alignment horizontal="right"/>
    </xf>
    <xf numFmtId="197" fontId="18" fillId="0" borderId="0" xfId="0" applyNumberFormat="1" applyFont="1" applyFill="1" applyBorder="1" applyAlignment="1">
      <alignment horizontal="right"/>
    </xf>
    <xf numFmtId="197" fontId="1" fillId="0" borderId="0" xfId="0" applyNumberFormat="1" applyFont="1" applyFill="1" applyBorder="1" applyAlignment="1">
      <alignment/>
    </xf>
    <xf numFmtId="197" fontId="1" fillId="0" borderId="0" xfId="60" applyNumberFormat="1" applyFont="1" applyFill="1" applyBorder="1" applyAlignment="1" quotePrefix="1">
      <alignment horizontal="center"/>
      <protection/>
    </xf>
    <xf numFmtId="196" fontId="21" fillId="0" borderId="0" xfId="0" applyNumberFormat="1" applyFont="1" applyFill="1" applyBorder="1" applyAlignment="1" quotePrefix="1">
      <alignment horizontal="right"/>
    </xf>
    <xf numFmtId="0" fontId="17" fillId="0" borderId="0" xfId="0" applyFont="1" applyFill="1" applyBorder="1" applyAlignment="1">
      <alignment horizontal="right"/>
    </xf>
    <xf numFmtId="197" fontId="1" fillId="0" borderId="0" xfId="60" applyNumberFormat="1" applyFont="1" applyFill="1" applyBorder="1">
      <alignment/>
      <protection/>
    </xf>
    <xf numFmtId="0" fontId="20" fillId="0" borderId="0" xfId="60" applyFont="1" applyFill="1" applyBorder="1" applyAlignment="1">
      <alignment horizontal="left" vertical="justify"/>
      <protection/>
    </xf>
    <xf numFmtId="197" fontId="22" fillId="0" borderId="0" xfId="0" applyNumberFormat="1" applyFont="1" applyFill="1" applyBorder="1" applyAlignment="1">
      <alignment horizontal="right"/>
    </xf>
    <xf numFmtId="197" fontId="6" fillId="0" borderId="0" xfId="0" applyNumberFormat="1" applyFont="1" applyFill="1" applyBorder="1" applyAlignment="1">
      <alignment horizontal="right"/>
    </xf>
    <xf numFmtId="210" fontId="18" fillId="0" borderId="10" xfId="0" applyNumberFormat="1" applyFont="1" applyFill="1" applyBorder="1" applyAlignment="1">
      <alignment horizontal="right"/>
    </xf>
    <xf numFmtId="0" fontId="5" fillId="0" borderId="0" xfId="60" applyFont="1" applyFill="1" applyBorder="1" applyAlignment="1">
      <alignment horizontal="right" vertical="center"/>
      <protection/>
    </xf>
    <xf numFmtId="0" fontId="22" fillId="0" borderId="0" xfId="60" applyFont="1" applyFill="1" applyBorder="1" applyAlignment="1">
      <alignment horizontal="right"/>
      <protection/>
    </xf>
    <xf numFmtId="0" fontId="5" fillId="0" borderId="0" xfId="60" applyFont="1" applyFill="1" applyBorder="1" applyAlignment="1">
      <alignment horizontal="right"/>
      <protection/>
    </xf>
    <xf numFmtId="0" fontId="18" fillId="0" borderId="0" xfId="60" applyFont="1" applyFill="1" applyBorder="1" applyAlignment="1">
      <alignment horizontal="right"/>
      <protection/>
    </xf>
    <xf numFmtId="197" fontId="21" fillId="0" borderId="0" xfId="60" applyNumberFormat="1" applyFont="1" applyFill="1" applyBorder="1" applyAlignment="1" quotePrefix="1">
      <alignment horizontal="center"/>
      <protection/>
    </xf>
    <xf numFmtId="197" fontId="18" fillId="0" borderId="0" xfId="60" applyNumberFormat="1" applyFont="1" applyFill="1" applyBorder="1" applyAlignment="1" quotePrefix="1">
      <alignment horizontal="center"/>
      <protection/>
    </xf>
    <xf numFmtId="197" fontId="21" fillId="0" borderId="11" xfId="60" applyNumberFormat="1" applyFont="1" applyFill="1" applyBorder="1" applyAlignment="1" quotePrefix="1">
      <alignment horizontal="center"/>
      <protection/>
    </xf>
    <xf numFmtId="3" fontId="16" fillId="0" borderId="0" xfId="60" applyNumberFormat="1" applyFont="1" applyFill="1" applyBorder="1">
      <alignment/>
      <protection/>
    </xf>
    <xf numFmtId="0" fontId="20" fillId="0" borderId="0" xfId="60" applyFont="1" applyFill="1" applyBorder="1" applyAlignment="1">
      <alignment horizontal="center" vertical="justify"/>
      <protection/>
    </xf>
    <xf numFmtId="3" fontId="1" fillId="0" borderId="0" xfId="60" applyNumberFormat="1" applyFont="1" applyFill="1" applyBorder="1">
      <alignment/>
      <protection/>
    </xf>
    <xf numFmtId="0" fontId="18" fillId="0" borderId="0" xfId="60" applyFont="1" applyFill="1" applyBorder="1" applyAlignment="1">
      <alignment horizontal="center" vertical="justify"/>
      <protection/>
    </xf>
    <xf numFmtId="197" fontId="18" fillId="0" borderId="0" xfId="60" applyNumberFormat="1" applyFont="1" applyFill="1" applyBorder="1" applyAlignment="1" quotePrefix="1">
      <alignment horizontal="right"/>
      <protection/>
    </xf>
    <xf numFmtId="0" fontId="18" fillId="0" borderId="0" xfId="60" applyFont="1" applyFill="1" applyBorder="1" applyAlignment="1">
      <alignment wrapText="1"/>
      <protection/>
    </xf>
    <xf numFmtId="0" fontId="1" fillId="0" borderId="0" xfId="60" applyFont="1" applyFill="1" applyBorder="1" applyAlignment="1">
      <alignment wrapText="1"/>
      <protection/>
    </xf>
    <xf numFmtId="197" fontId="1" fillId="0" borderId="0" xfId="60" applyNumberFormat="1" applyFont="1" applyFill="1" applyBorder="1" applyAlignment="1">
      <alignment horizontal="center"/>
      <protection/>
    </xf>
    <xf numFmtId="197" fontId="1" fillId="0" borderId="0" xfId="60" applyNumberFormat="1" applyFont="1" applyFill="1" applyBorder="1" applyAlignment="1" quotePrefix="1">
      <alignment horizontal="right"/>
      <protection/>
    </xf>
    <xf numFmtId="0" fontId="22" fillId="0" borderId="0" xfId="60" applyFont="1" applyFill="1" applyBorder="1" applyAlignment="1">
      <alignment wrapText="1"/>
      <protection/>
    </xf>
    <xf numFmtId="197" fontId="16" fillId="0" borderId="0" xfId="60" applyNumberFormat="1" applyFont="1" applyFill="1" applyBorder="1" applyAlignment="1" quotePrefix="1">
      <alignment horizontal="center"/>
      <protection/>
    </xf>
    <xf numFmtId="197" fontId="16" fillId="0" borderId="0" xfId="60" applyNumberFormat="1" applyFont="1" applyFill="1" applyBorder="1" applyAlignment="1">
      <alignment horizontal="center"/>
      <protection/>
    </xf>
    <xf numFmtId="197" fontId="16" fillId="0" borderId="0" xfId="60" applyNumberFormat="1" applyFont="1" applyFill="1" applyBorder="1" applyAlignment="1">
      <alignment horizontal="right"/>
      <protection/>
    </xf>
    <xf numFmtId="197" fontId="18" fillId="0" borderId="0" xfId="60" applyNumberFormat="1" applyFont="1" applyFill="1" applyBorder="1" applyAlignment="1">
      <alignment horizontal="right"/>
      <protection/>
    </xf>
    <xf numFmtId="0" fontId="1" fillId="0" borderId="0" xfId="60" applyFont="1" applyFill="1" applyBorder="1" applyAlignment="1">
      <alignment horizontal="center" vertical="justify"/>
      <protection/>
    </xf>
    <xf numFmtId="0" fontId="21" fillId="0" borderId="11" xfId="60" applyFont="1" applyFill="1" applyBorder="1" applyAlignment="1">
      <alignment horizontal="center" vertical="justify"/>
      <protection/>
    </xf>
    <xf numFmtId="197" fontId="21" fillId="0" borderId="11" xfId="60" applyNumberFormat="1" applyFont="1" applyFill="1" applyBorder="1" applyAlignment="1" quotePrefix="1">
      <alignment horizontal="right"/>
      <protection/>
    </xf>
    <xf numFmtId="197" fontId="22" fillId="0" borderId="0" xfId="60" applyNumberFormat="1" applyFont="1" applyFill="1" applyBorder="1">
      <alignment/>
      <protection/>
    </xf>
    <xf numFmtId="197" fontId="5" fillId="0" borderId="0" xfId="60" applyNumberFormat="1" applyFont="1" applyFill="1" applyBorder="1">
      <alignment/>
      <protection/>
    </xf>
    <xf numFmtId="197" fontId="5" fillId="0" borderId="0" xfId="60" applyNumberFormat="1" applyFont="1" applyFill="1" applyBorder="1" applyAlignment="1">
      <alignment horizontal="center"/>
      <protection/>
    </xf>
    <xf numFmtId="197" fontId="22" fillId="0" borderId="0" xfId="60" applyNumberFormat="1" applyFont="1" applyFill="1" applyBorder="1" applyAlignment="1">
      <alignment horizontal="center"/>
      <protection/>
    </xf>
    <xf numFmtId="0" fontId="2" fillId="0" borderId="0" xfId="60" applyFont="1" applyFill="1" applyBorder="1" applyAlignment="1" quotePrefix="1">
      <alignment horizontal="center" vertical="justify"/>
      <protection/>
    </xf>
    <xf numFmtId="197" fontId="16" fillId="0" borderId="0" xfId="60" applyNumberFormat="1" applyFont="1" applyFill="1" applyBorder="1">
      <alignment/>
      <protection/>
    </xf>
    <xf numFmtId="197" fontId="1" fillId="0" borderId="0" xfId="60" applyNumberFormat="1" applyFont="1" applyFill="1" applyBorder="1" applyAlignment="1">
      <alignment horizontal="right"/>
      <protection/>
    </xf>
    <xf numFmtId="0" fontId="18" fillId="0" borderId="0" xfId="60" applyFont="1" applyFill="1" applyBorder="1" applyAlignment="1">
      <alignment horizontal="center" wrapText="1"/>
      <protection/>
    </xf>
    <xf numFmtId="0" fontId="1" fillId="0" borderId="0" xfId="57" applyFont="1" applyFill="1" applyBorder="1">
      <alignment/>
      <protection/>
    </xf>
    <xf numFmtId="0" fontId="15" fillId="0" borderId="0" xfId="57" applyFont="1" applyFill="1" applyBorder="1">
      <alignment/>
      <protection/>
    </xf>
    <xf numFmtId="0" fontId="16" fillId="0" borderId="0" xfId="57" applyFont="1" applyFill="1" applyBorder="1">
      <alignment/>
      <protection/>
    </xf>
    <xf numFmtId="0" fontId="1" fillId="0" borderId="0" xfId="57" applyFont="1" applyFill="1" applyBorder="1" applyAlignment="1">
      <alignment horizontal="right"/>
      <protection/>
    </xf>
    <xf numFmtId="0" fontId="2" fillId="0" borderId="0" xfId="57" applyFont="1" applyFill="1" applyBorder="1">
      <alignment/>
      <protection/>
    </xf>
    <xf numFmtId="0" fontId="3" fillId="0" borderId="0" xfId="57" applyFont="1" applyFill="1" applyBorder="1">
      <alignment/>
      <protection/>
    </xf>
    <xf numFmtId="0" fontId="23" fillId="0" borderId="0" xfId="57" applyFont="1" applyFill="1" applyBorder="1">
      <alignment/>
      <protection/>
    </xf>
    <xf numFmtId="0" fontId="23" fillId="0" borderId="0" xfId="57" applyFont="1" applyFill="1" applyBorder="1" applyAlignment="1">
      <alignment horizontal="left" vertical="center"/>
      <protection/>
    </xf>
    <xf numFmtId="0" fontId="23" fillId="0" borderId="0" xfId="57" applyFont="1" applyFill="1" applyBorder="1" applyAlignment="1">
      <alignment horizontal="right" vertical="center"/>
      <protection/>
    </xf>
    <xf numFmtId="0" fontId="23" fillId="0" borderId="0" xfId="57" applyFont="1" applyFill="1" applyBorder="1" applyAlignment="1">
      <alignment horizontal="right"/>
      <protection/>
    </xf>
    <xf numFmtId="0" fontId="1" fillId="0" borderId="0" xfId="57" applyFont="1" applyFill="1" applyBorder="1" applyAlignment="1">
      <alignment horizontal="right" vertical="justify"/>
      <protection/>
    </xf>
    <xf numFmtId="0" fontId="1" fillId="0" borderId="0" xfId="57" applyFont="1" applyFill="1" applyBorder="1" applyAlignment="1">
      <alignment horizontal="center" vertical="center"/>
      <protection/>
    </xf>
    <xf numFmtId="0" fontId="16" fillId="0" borderId="0" xfId="57" applyFont="1" applyFill="1" applyBorder="1" applyAlignment="1">
      <alignment horizontal="right"/>
      <protection/>
    </xf>
    <xf numFmtId="0" fontId="20" fillId="0" borderId="0" xfId="57" applyFont="1" applyFill="1" applyBorder="1" applyAlignment="1">
      <alignment horizontal="right"/>
      <protection/>
    </xf>
    <xf numFmtId="0" fontId="16" fillId="0" borderId="10" xfId="57" applyFont="1" applyFill="1" applyBorder="1" applyAlignment="1">
      <alignment horizontal="right"/>
      <protection/>
    </xf>
    <xf numFmtId="0" fontId="21" fillId="0" borderId="0" xfId="57" applyFont="1" applyFill="1" applyBorder="1" applyAlignment="1" quotePrefix="1">
      <alignment horizontal="right"/>
      <protection/>
    </xf>
    <xf numFmtId="0" fontId="26" fillId="0" borderId="10" xfId="57" applyFont="1" applyFill="1" applyBorder="1">
      <alignment/>
      <protection/>
    </xf>
    <xf numFmtId="0" fontId="2" fillId="0" borderId="10" xfId="57" applyFont="1" applyFill="1" applyBorder="1" applyAlignment="1">
      <alignment horizontal="left"/>
      <protection/>
    </xf>
    <xf numFmtId="0" fontId="1" fillId="0" borderId="10" xfId="57" applyFont="1" applyFill="1" applyBorder="1" applyAlignment="1" quotePrefix="1">
      <alignment horizontal="right" vertical="justify"/>
      <protection/>
    </xf>
    <xf numFmtId="0" fontId="3" fillId="0" borderId="10" xfId="57" applyFont="1" applyFill="1" applyBorder="1">
      <alignment/>
      <protection/>
    </xf>
    <xf numFmtId="0" fontId="12" fillId="0" borderId="0" xfId="57" applyFont="1" applyFill="1" applyBorder="1">
      <alignment/>
      <protection/>
    </xf>
    <xf numFmtId="0" fontId="26" fillId="0" borderId="0" xfId="57" applyFont="1" applyFill="1" applyBorder="1">
      <alignment/>
      <protection/>
    </xf>
    <xf numFmtId="0" fontId="2" fillId="0" borderId="0" xfId="57" applyFont="1" applyFill="1" applyBorder="1" applyAlignment="1">
      <alignment horizontal="left"/>
      <protection/>
    </xf>
    <xf numFmtId="0" fontId="1" fillId="0" borderId="0" xfId="57" applyFont="1" applyFill="1" applyBorder="1" applyAlignment="1" quotePrefix="1">
      <alignment horizontal="right" vertical="justify"/>
      <protection/>
    </xf>
    <xf numFmtId="3" fontId="1" fillId="0" borderId="0" xfId="57" applyNumberFormat="1" applyFont="1" applyFill="1" applyBorder="1">
      <alignment/>
      <protection/>
    </xf>
    <xf numFmtId="197" fontId="3" fillId="0" borderId="0" xfId="57" applyNumberFormat="1" applyFont="1" applyFill="1" applyBorder="1">
      <alignment/>
      <protection/>
    </xf>
    <xf numFmtId="0" fontId="2" fillId="0" borderId="10" xfId="57" applyFont="1" applyFill="1" applyBorder="1">
      <alignment/>
      <protection/>
    </xf>
    <xf numFmtId="0" fontId="25" fillId="0" borderId="0" xfId="58" applyFont="1" applyFill="1" applyBorder="1" applyAlignment="1">
      <alignment horizontal="left" vertical="center"/>
      <protection/>
    </xf>
    <xf numFmtId="0" fontId="16" fillId="0" borderId="0" xfId="58" applyFont="1" applyFill="1" applyBorder="1" applyAlignment="1">
      <alignment horizontal="left" vertical="center"/>
      <protection/>
    </xf>
    <xf numFmtId="0" fontId="16" fillId="0" borderId="0" xfId="58" applyFont="1" applyFill="1" applyBorder="1" applyAlignment="1">
      <alignment horizontal="right" vertical="center"/>
      <protection/>
    </xf>
    <xf numFmtId="0" fontId="25" fillId="0" borderId="0" xfId="58" applyFont="1" applyFill="1" applyBorder="1" applyAlignment="1">
      <alignment horizontal="left"/>
      <protection/>
    </xf>
    <xf numFmtId="0" fontId="16" fillId="0" borderId="0" xfId="58" applyFont="1" applyFill="1" applyBorder="1">
      <alignment/>
      <protection/>
    </xf>
    <xf numFmtId="0" fontId="16" fillId="0" borderId="0" xfId="58" applyFont="1" applyFill="1" applyBorder="1" applyAlignment="1">
      <alignment horizontal="right"/>
      <protection/>
    </xf>
    <xf numFmtId="0" fontId="22" fillId="0" borderId="0" xfId="58" applyFont="1" applyFill="1" applyBorder="1" applyAlignment="1">
      <alignment/>
      <protection/>
    </xf>
    <xf numFmtId="0" fontId="22" fillId="0" borderId="0" xfId="58" applyFont="1" applyFill="1" applyBorder="1" applyAlignment="1">
      <alignment horizontal="right"/>
      <protection/>
    </xf>
    <xf numFmtId="197" fontId="22" fillId="0" borderId="0" xfId="58" applyNumberFormat="1" applyFont="1" applyFill="1" applyBorder="1" applyAlignment="1">
      <alignment horizontal="center" vertical="center"/>
      <protection/>
    </xf>
    <xf numFmtId="0" fontId="20" fillId="0" borderId="0" xfId="58" applyFont="1" applyFill="1" applyBorder="1" applyAlignment="1">
      <alignment vertical="center"/>
      <protection/>
    </xf>
    <xf numFmtId="0" fontId="20" fillId="0" borderId="0" xfId="58" applyFont="1" applyFill="1" applyBorder="1" applyAlignment="1">
      <alignment horizontal="center" vertical="center"/>
      <protection/>
    </xf>
    <xf numFmtId="0" fontId="16" fillId="0" borderId="0" xfId="58" applyFont="1" applyFill="1" applyBorder="1" applyAlignment="1">
      <alignment horizontal="center" vertical="center"/>
      <protection/>
    </xf>
    <xf numFmtId="0" fontId="20" fillId="0" borderId="0" xfId="58" applyFont="1" applyFill="1" applyBorder="1" applyAlignment="1">
      <alignment horizontal="right" vertical="center" wrapText="1"/>
      <protection/>
    </xf>
    <xf numFmtId="0" fontId="16" fillId="0" borderId="0" xfId="58" applyFont="1" applyFill="1" applyBorder="1" applyAlignment="1">
      <alignment horizontal="right" vertical="center" wrapText="1"/>
      <protection/>
    </xf>
    <xf numFmtId="0" fontId="20" fillId="0" borderId="0" xfId="58" applyFont="1" applyFill="1" applyBorder="1" applyAlignment="1">
      <alignment horizontal="right" vertical="center"/>
      <protection/>
    </xf>
    <xf numFmtId="0" fontId="16" fillId="0" borderId="10" xfId="58" applyFont="1" applyFill="1" applyBorder="1" applyAlignment="1">
      <alignment horizontal="right"/>
      <protection/>
    </xf>
    <xf numFmtId="0" fontId="16" fillId="0" borderId="10" xfId="58" applyFont="1" applyFill="1" applyBorder="1" applyAlignment="1">
      <alignment horizontal="right" vertical="center"/>
      <protection/>
    </xf>
    <xf numFmtId="0" fontId="21" fillId="0" borderId="0" xfId="58" applyFont="1" applyFill="1" applyBorder="1">
      <alignment/>
      <protection/>
    </xf>
    <xf numFmtId="0" fontId="21" fillId="0" borderId="0" xfId="58" applyFont="1" applyFill="1" applyBorder="1" applyAlignment="1">
      <alignment horizontal="left"/>
      <protection/>
    </xf>
    <xf numFmtId="0" fontId="18" fillId="0" borderId="0" xfId="58" applyFont="1" applyFill="1" applyBorder="1">
      <alignment/>
      <protection/>
    </xf>
    <xf numFmtId="0" fontId="18" fillId="0" borderId="0" xfId="58" applyFont="1" applyFill="1" applyBorder="1" applyAlignment="1">
      <alignment horizontal="left"/>
      <protection/>
    </xf>
    <xf numFmtId="0" fontId="18" fillId="0" borderId="0" xfId="58" applyFont="1" applyFill="1" applyBorder="1" applyAlignment="1" quotePrefix="1">
      <alignment horizontal="left"/>
      <protection/>
    </xf>
    <xf numFmtId="0" fontId="21" fillId="0" borderId="0" xfId="58" applyFont="1" applyFill="1" applyBorder="1" applyAlignment="1" quotePrefix="1">
      <alignment horizontal="left"/>
      <protection/>
    </xf>
    <xf numFmtId="0" fontId="21" fillId="0" borderId="11" xfId="58" applyFont="1" applyFill="1" applyBorder="1" applyAlignment="1">
      <alignment horizontal="left"/>
      <protection/>
    </xf>
    <xf numFmtId="0" fontId="23" fillId="0" borderId="0" xfId="58" applyFont="1" applyFill="1" applyBorder="1" applyAlignment="1">
      <alignment horizontal="left" vertical="center"/>
      <protection/>
    </xf>
    <xf numFmtId="0" fontId="23" fillId="0" borderId="0" xfId="58" applyFont="1" applyFill="1" applyBorder="1" applyAlignment="1">
      <alignment horizontal="right" vertical="center"/>
      <protection/>
    </xf>
    <xf numFmtId="0" fontId="23" fillId="0" borderId="0" xfId="58" applyFont="1" applyFill="1" applyBorder="1">
      <alignment/>
      <protection/>
    </xf>
    <xf numFmtId="0" fontId="23" fillId="0" borderId="0" xfId="58" applyFont="1" applyFill="1" applyBorder="1" applyAlignment="1">
      <alignment horizontal="right"/>
      <protection/>
    </xf>
    <xf numFmtId="0" fontId="18" fillId="0" borderId="0" xfId="58" applyFont="1" applyFill="1" applyBorder="1" applyAlignment="1">
      <alignment wrapText="1"/>
      <protection/>
    </xf>
    <xf numFmtId="14" fontId="20" fillId="0" borderId="10" xfId="58" applyNumberFormat="1" applyFont="1" applyFill="1" applyBorder="1" applyAlignment="1">
      <alignment horizontal="right" vertical="center"/>
      <protection/>
    </xf>
    <xf numFmtId="0" fontId="21" fillId="0" borderId="0" xfId="58" applyFont="1" applyFill="1" applyBorder="1" applyAlignment="1">
      <alignment horizontal="left" wrapText="1"/>
      <protection/>
    </xf>
    <xf numFmtId="0" fontId="18" fillId="0" borderId="10" xfId="58" applyFont="1" applyFill="1" applyBorder="1">
      <alignment/>
      <protection/>
    </xf>
    <xf numFmtId="0" fontId="31" fillId="0" borderId="0" xfId="58" applyFont="1" applyFill="1" applyBorder="1">
      <alignment/>
      <protection/>
    </xf>
    <xf numFmtId="0" fontId="21" fillId="0" borderId="11" xfId="58" applyFont="1" applyFill="1" applyBorder="1">
      <alignment/>
      <protection/>
    </xf>
    <xf numFmtId="0" fontId="0" fillId="0" borderId="0" xfId="58" applyFont="1" applyFill="1" applyBorder="1">
      <alignment/>
      <protection/>
    </xf>
    <xf numFmtId="0" fontId="20" fillId="0" borderId="0" xfId="58" applyFont="1" applyFill="1" applyBorder="1">
      <alignment/>
      <protection/>
    </xf>
    <xf numFmtId="14" fontId="20" fillId="0" borderId="0" xfId="58" applyNumberFormat="1" applyFont="1" applyFill="1" applyBorder="1" applyAlignment="1">
      <alignment horizontal="right"/>
      <protection/>
    </xf>
    <xf numFmtId="0" fontId="20" fillId="0" borderId="0" xfId="58" applyFont="1" applyFill="1" applyBorder="1" applyAlignment="1">
      <alignment horizontal="right"/>
      <protection/>
    </xf>
    <xf numFmtId="0" fontId="20" fillId="0" borderId="10" xfId="58" applyFont="1" applyFill="1" applyBorder="1" applyAlignment="1">
      <alignment horizontal="right" vertical="center"/>
      <protection/>
    </xf>
    <xf numFmtId="0" fontId="28" fillId="0" borderId="0" xfId="58" applyFont="1" applyFill="1" applyBorder="1" applyAlignment="1">
      <alignment horizontal="left"/>
      <protection/>
    </xf>
    <xf numFmtId="0" fontId="20" fillId="0" borderId="0" xfId="60" applyFont="1" applyFill="1" applyBorder="1" applyAlignment="1">
      <alignment horizontal="right" wrapText="1"/>
      <protection/>
    </xf>
    <xf numFmtId="0" fontId="3" fillId="0" borderId="0" xfId="59" applyFont="1" applyFill="1" applyBorder="1">
      <alignment/>
      <protection/>
    </xf>
    <xf numFmtId="0" fontId="12" fillId="0" borderId="0" xfId="59" applyFont="1" applyFill="1" applyBorder="1" applyAlignment="1">
      <alignment horizontal="justify" vertical="justify"/>
      <protection/>
    </xf>
    <xf numFmtId="0" fontId="3" fillId="0" borderId="0" xfId="59" applyFont="1" applyFill="1" applyBorder="1" applyAlignment="1">
      <alignment horizontal="justify" vertical="justify"/>
      <protection/>
    </xf>
    <xf numFmtId="0" fontId="23" fillId="0" borderId="0" xfId="59" applyFont="1" applyFill="1" applyBorder="1">
      <alignment/>
      <protection/>
    </xf>
    <xf numFmtId="0" fontId="25" fillId="0" borderId="0" xfId="57" applyFont="1" applyFill="1" applyBorder="1" applyAlignment="1">
      <alignment horizontal="left" vertical="center"/>
      <protection/>
    </xf>
    <xf numFmtId="0" fontId="25" fillId="0" borderId="0" xfId="57" applyFont="1" applyFill="1" applyBorder="1" applyAlignment="1">
      <alignment horizontal="left"/>
      <protection/>
    </xf>
    <xf numFmtId="0" fontId="25" fillId="0" borderId="0" xfId="59" applyFont="1" applyFill="1" applyBorder="1" applyAlignment="1">
      <alignment horizontal="center" vertical="center"/>
      <protection/>
    </xf>
    <xf numFmtId="0" fontId="22" fillId="0" borderId="0" xfId="59" applyFont="1" applyFill="1" applyBorder="1">
      <alignment/>
      <protection/>
    </xf>
    <xf numFmtId="0" fontId="22" fillId="0" borderId="0" xfId="57" applyFont="1" applyFill="1" applyBorder="1" applyAlignment="1">
      <alignment/>
      <protection/>
    </xf>
    <xf numFmtId="0" fontId="21" fillId="0" borderId="0" xfId="59" applyFont="1" applyFill="1" applyBorder="1" applyAlignment="1">
      <alignment horizontal="center" vertical="center"/>
      <protection/>
    </xf>
    <xf numFmtId="0" fontId="1" fillId="0" borderId="0" xfId="59" applyFont="1" applyFill="1" applyBorder="1">
      <alignment/>
      <protection/>
    </xf>
    <xf numFmtId="0" fontId="2" fillId="0" borderId="0" xfId="59" applyFont="1" applyFill="1" applyBorder="1" applyAlignment="1">
      <alignment horizontal="center" vertical="center"/>
      <protection/>
    </xf>
    <xf numFmtId="0" fontId="16" fillId="0" borderId="0" xfId="59" applyFont="1" applyFill="1" applyBorder="1" applyAlignment="1">
      <alignment horizontal="right"/>
      <protection/>
    </xf>
    <xf numFmtId="0" fontId="20" fillId="0" borderId="0" xfId="59" applyFont="1" applyFill="1" applyBorder="1" applyAlignment="1">
      <alignment horizontal="right" vertical="justify"/>
      <protection/>
    </xf>
    <xf numFmtId="0" fontId="16" fillId="0" borderId="0" xfId="59" applyFont="1" applyFill="1" applyBorder="1" applyAlignment="1">
      <alignment horizontal="right" vertical="justify" wrapText="1"/>
      <protection/>
    </xf>
    <xf numFmtId="14" fontId="20" fillId="0" borderId="0" xfId="57" applyNumberFormat="1" applyFont="1" applyFill="1" applyBorder="1" applyAlignment="1">
      <alignment horizontal="right"/>
      <protection/>
    </xf>
    <xf numFmtId="14" fontId="20" fillId="0" borderId="10" xfId="57" applyNumberFormat="1" applyFont="1" applyFill="1" applyBorder="1" applyAlignment="1">
      <alignment horizontal="right"/>
      <protection/>
    </xf>
    <xf numFmtId="0" fontId="12" fillId="0" borderId="12" xfId="59" applyFont="1" applyFill="1" applyBorder="1" applyAlignment="1">
      <alignment horizontal="justify" vertical="justify"/>
      <protection/>
    </xf>
    <xf numFmtId="0" fontId="1" fillId="0" borderId="12" xfId="59" applyFont="1" applyFill="1" applyBorder="1" applyAlignment="1">
      <alignment horizontal="justify" vertical="justify" wrapText="1"/>
      <protection/>
    </xf>
    <xf numFmtId="0" fontId="1" fillId="0" borderId="12" xfId="59" applyFont="1" applyFill="1" applyBorder="1" applyAlignment="1">
      <alignment horizontal="center"/>
      <protection/>
    </xf>
    <xf numFmtId="197" fontId="22" fillId="0" borderId="0" xfId="59" applyNumberFormat="1" applyFont="1" applyFill="1" applyBorder="1">
      <alignment/>
      <protection/>
    </xf>
    <xf numFmtId="0" fontId="2" fillId="0" borderId="0" xfId="59" applyFont="1" applyFill="1" applyBorder="1" applyAlignment="1">
      <alignment horizontal="justify" vertical="justify"/>
      <protection/>
    </xf>
    <xf numFmtId="0" fontId="2" fillId="0" borderId="0" xfId="59" applyFont="1" applyFill="1" applyBorder="1" applyAlignment="1">
      <alignment horizontal="justify" vertical="justify" wrapText="1"/>
      <protection/>
    </xf>
    <xf numFmtId="197" fontId="1" fillId="0" borderId="0" xfId="59" applyNumberFormat="1" applyFont="1" applyFill="1" applyBorder="1">
      <alignment/>
      <protection/>
    </xf>
    <xf numFmtId="0" fontId="18" fillId="0" borderId="0" xfId="59" applyFont="1" applyFill="1" applyBorder="1">
      <alignment/>
      <protection/>
    </xf>
    <xf numFmtId="0" fontId="2" fillId="0" borderId="0" xfId="59" applyFont="1" applyFill="1" applyBorder="1" applyAlignment="1" quotePrefix="1">
      <alignment horizontal="justify" vertical="justify"/>
      <protection/>
    </xf>
    <xf numFmtId="0" fontId="1" fillId="0" borderId="0" xfId="59" applyFont="1" applyFill="1" applyBorder="1" applyAlignment="1">
      <alignment horizontal="justify" vertical="justify" wrapText="1"/>
      <protection/>
    </xf>
    <xf numFmtId="197" fontId="1" fillId="0" borderId="0" xfId="59" applyNumberFormat="1" applyFont="1" applyFill="1" applyBorder="1" applyAlignment="1">
      <alignment horizontal="right" vertical="top" wrapText="1"/>
      <protection/>
    </xf>
    <xf numFmtId="197" fontId="21" fillId="0" borderId="0" xfId="60" applyNumberFormat="1" applyFont="1" applyFill="1" applyBorder="1" applyAlignment="1" quotePrefix="1">
      <alignment horizontal="right"/>
      <protection/>
    </xf>
    <xf numFmtId="197" fontId="1" fillId="0" borderId="0" xfId="59" applyNumberFormat="1" applyFont="1" applyFill="1" applyBorder="1" applyAlignment="1">
      <alignment horizontal="right"/>
      <protection/>
    </xf>
    <xf numFmtId="0" fontId="1" fillId="0" borderId="0" xfId="59" applyFont="1" applyFill="1" applyBorder="1" applyAlignment="1">
      <alignment horizontal="justify" vertical="justify"/>
      <protection/>
    </xf>
    <xf numFmtId="197" fontId="32" fillId="0" borderId="0" xfId="60" applyNumberFormat="1" applyFont="1" applyFill="1" applyBorder="1" applyAlignment="1">
      <alignment horizontal="right"/>
      <protection/>
    </xf>
    <xf numFmtId="197" fontId="22" fillId="0" borderId="0" xfId="60" applyNumberFormat="1" applyFont="1" applyFill="1" applyBorder="1" applyAlignment="1">
      <alignment horizontal="right"/>
      <protection/>
    </xf>
    <xf numFmtId="0" fontId="32" fillId="0" borderId="0" xfId="60" applyFont="1" applyFill="1" applyBorder="1">
      <alignment/>
      <protection/>
    </xf>
    <xf numFmtId="197" fontId="22" fillId="0" borderId="0" xfId="59" applyNumberFormat="1" applyFont="1" applyFill="1" applyBorder="1" applyAlignment="1">
      <alignment horizontal="right" vertical="top" wrapText="1"/>
      <protection/>
    </xf>
    <xf numFmtId="208" fontId="18" fillId="0" borderId="0" xfId="60" applyNumberFormat="1" applyFont="1" applyFill="1" applyBorder="1" applyAlignment="1">
      <alignment horizontal="right"/>
      <protection/>
    </xf>
    <xf numFmtId="206" fontId="18" fillId="0" borderId="0" xfId="60" applyNumberFormat="1" applyFont="1" applyFill="1" applyBorder="1" applyAlignment="1">
      <alignment horizontal="right"/>
      <protection/>
    </xf>
    <xf numFmtId="0" fontId="18" fillId="0" borderId="10" xfId="60" applyFont="1" applyFill="1" applyBorder="1">
      <alignment/>
      <protection/>
    </xf>
    <xf numFmtId="197" fontId="18" fillId="0" borderId="10" xfId="60" applyNumberFormat="1" applyFont="1" applyFill="1" applyBorder="1" applyAlignment="1">
      <alignment horizontal="right"/>
      <protection/>
    </xf>
    <xf numFmtId="0" fontId="18" fillId="0" borderId="0" xfId="59" applyFont="1" applyFill="1" applyBorder="1" applyAlignment="1" quotePrefix="1">
      <alignment horizontal="justify" vertical="justify"/>
      <protection/>
    </xf>
    <xf numFmtId="0" fontId="18" fillId="0" borderId="0" xfId="59" applyFont="1" applyFill="1" applyBorder="1" applyAlignment="1">
      <alignment horizontal="justify" vertical="justify" wrapText="1"/>
      <protection/>
    </xf>
    <xf numFmtId="201" fontId="18" fillId="0" borderId="0" xfId="59" applyNumberFormat="1" applyFont="1" applyFill="1" applyBorder="1" applyAlignment="1">
      <alignment vertical="top" wrapText="1"/>
      <protection/>
    </xf>
    <xf numFmtId="202" fontId="18" fillId="0" borderId="0" xfId="59" applyNumberFormat="1" applyFont="1" applyFill="1" applyBorder="1" applyAlignment="1">
      <alignment vertical="top" wrapText="1"/>
      <protection/>
    </xf>
    <xf numFmtId="0" fontId="33" fillId="0" borderId="0" xfId="59" applyFont="1" applyFill="1" applyBorder="1">
      <alignment/>
      <protection/>
    </xf>
    <xf numFmtId="200" fontId="18" fillId="0" borderId="0" xfId="59" applyNumberFormat="1" applyFont="1" applyFill="1" applyBorder="1" applyAlignment="1">
      <alignment vertical="top" wrapText="1"/>
      <protection/>
    </xf>
    <xf numFmtId="0" fontId="34" fillId="0" borderId="0" xfId="59" applyFont="1" applyFill="1" applyBorder="1">
      <alignment/>
      <protection/>
    </xf>
    <xf numFmtId="0" fontId="19" fillId="0" borderId="0" xfId="59" applyFont="1" applyFill="1" applyBorder="1" applyAlignment="1">
      <alignment/>
      <protection/>
    </xf>
    <xf numFmtId="0" fontId="35" fillId="0" borderId="0" xfId="59" applyFont="1" applyFill="1" applyBorder="1" applyAlignment="1">
      <alignment horizontal="justify" vertical="justify"/>
      <protection/>
    </xf>
    <xf numFmtId="0" fontId="34" fillId="0" borderId="0" xfId="59" applyFont="1" applyFill="1" applyBorder="1" applyAlignment="1">
      <alignment horizontal="justify" vertical="justify"/>
      <protection/>
    </xf>
    <xf numFmtId="3" fontId="34" fillId="0" borderId="0" xfId="59" applyNumberFormat="1" applyFont="1" applyFill="1" applyBorder="1">
      <alignment/>
      <protection/>
    </xf>
    <xf numFmtId="0" fontId="34" fillId="0" borderId="10" xfId="59" applyFont="1" applyFill="1" applyBorder="1">
      <alignment/>
      <protection/>
    </xf>
    <xf numFmtId="0" fontId="35" fillId="0" borderId="10" xfId="59" applyFont="1" applyFill="1" applyBorder="1" applyAlignment="1">
      <alignment horizontal="justify" vertical="justify"/>
      <protection/>
    </xf>
    <xf numFmtId="0" fontId="34" fillId="0" borderId="10" xfId="59" applyFont="1" applyFill="1" applyBorder="1" applyAlignment="1">
      <alignment horizontal="justify" vertical="justify"/>
      <protection/>
    </xf>
    <xf numFmtId="3" fontId="34" fillId="0" borderId="10" xfId="59" applyNumberFormat="1" applyFont="1" applyFill="1" applyBorder="1">
      <alignment/>
      <protection/>
    </xf>
    <xf numFmtId="197" fontId="21" fillId="0" borderId="0" xfId="0" applyNumberFormat="1" applyFont="1" applyFill="1" applyAlignment="1">
      <alignment/>
    </xf>
    <xf numFmtId="197" fontId="3" fillId="0" borderId="0" xfId="60" applyNumberFormat="1" applyFont="1" applyFill="1" applyBorder="1">
      <alignment/>
      <protection/>
    </xf>
    <xf numFmtId="197" fontId="18" fillId="0" borderId="0" xfId="57" applyNumberFormat="1" applyFont="1" applyFill="1" applyBorder="1" applyAlignment="1">
      <alignment horizontal="right"/>
      <protection/>
    </xf>
    <xf numFmtId="197" fontId="18" fillId="0" borderId="0" xfId="59" applyNumberFormat="1" applyFont="1" applyFill="1" applyBorder="1">
      <alignment/>
      <protection/>
    </xf>
    <xf numFmtId="0" fontId="18" fillId="0" borderId="0" xfId="58" applyFont="1" applyFill="1" applyBorder="1" applyAlignment="1" quotePrefix="1">
      <alignment horizontal="center"/>
      <protection/>
    </xf>
    <xf numFmtId="0" fontId="18" fillId="0" borderId="0" xfId="58" applyFont="1" applyFill="1" applyAlignment="1">
      <alignment horizontal="center"/>
      <protection/>
    </xf>
    <xf numFmtId="0" fontId="18" fillId="0" borderId="0" xfId="0" applyFont="1" applyFill="1" applyBorder="1" applyAlignment="1" quotePrefix="1">
      <alignment horizontal="center"/>
    </xf>
    <xf numFmtId="0" fontId="18" fillId="0" borderId="0" xfId="58" applyFont="1" applyFill="1" applyBorder="1" applyAlignment="1">
      <alignment horizontal="center"/>
      <protection/>
    </xf>
    <xf numFmtId="0" fontId="18" fillId="0" borderId="0" xfId="60" applyFont="1" applyFill="1" applyBorder="1" applyAlignment="1">
      <alignment horizontal="center"/>
      <protection/>
    </xf>
    <xf numFmtId="0" fontId="18" fillId="0" borderId="0" xfId="60" applyFont="1" applyFill="1" applyBorder="1" applyAlignment="1">
      <alignment horizontal="left"/>
      <protection/>
    </xf>
    <xf numFmtId="0" fontId="18" fillId="0" borderId="0" xfId="57" applyFont="1" applyFill="1" applyBorder="1" applyAlignment="1">
      <alignment horizontal="left"/>
      <protection/>
    </xf>
    <xf numFmtId="0" fontId="22" fillId="0" borderId="0" xfId="59" applyFont="1" applyFill="1" applyBorder="1" applyAlignment="1">
      <alignment horizontal="left" wrapText="1"/>
      <protection/>
    </xf>
    <xf numFmtId="0" fontId="18" fillId="0" borderId="0" xfId="60" applyFont="1" applyFill="1" applyBorder="1" applyAlignment="1">
      <alignment horizontal="left" wrapText="1"/>
      <protection/>
    </xf>
    <xf numFmtId="0" fontId="18" fillId="0" borderId="0" xfId="57" applyFont="1" applyFill="1" applyBorder="1" applyAlignment="1" quotePrefix="1">
      <alignment horizontal="center"/>
      <protection/>
    </xf>
    <xf numFmtId="0" fontId="18" fillId="0" borderId="0" xfId="59" applyFont="1" applyFill="1" applyBorder="1" applyAlignment="1">
      <alignment horizontal="justify" vertical="justify" wrapText="1"/>
      <protection/>
    </xf>
    <xf numFmtId="0" fontId="33" fillId="0" borderId="0" xfId="59"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AKBNK-Enf" xfId="59"/>
    <cellStyle name="Normal_akbnk-enf 31.12.200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101"/>
  <sheetViews>
    <sheetView tabSelected="1" view="pageBreakPreview" zoomScale="75" zoomScaleNormal="75" zoomScaleSheetLayoutView="75" zoomScalePageLayoutView="0" workbookViewId="0" topLeftCell="A1">
      <pane xSplit="3" ySplit="8" topLeftCell="D9" activePane="bottomRight" state="frozen"/>
      <selection pane="topLeft" activeCell="Q9" sqref="Q9:S77"/>
      <selection pane="topRight" activeCell="Q9" sqref="Q9:S77"/>
      <selection pane="bottomLeft" activeCell="Q9" sqref="Q9:S77"/>
      <selection pane="bottomRight" activeCell="B1" sqref="B1"/>
    </sheetView>
  </sheetViews>
  <sheetFormatPr defaultColWidth="9.140625" defaultRowHeight="12.75"/>
  <cols>
    <col min="1" max="1" width="1.421875" style="25" customWidth="1"/>
    <col min="2" max="2" width="7.7109375" style="25" customWidth="1"/>
    <col min="3" max="3" width="77.8515625" style="25" customWidth="1"/>
    <col min="4" max="4" width="23.28125" style="26" bestFit="1" customWidth="1"/>
    <col min="5" max="5" width="20.140625" style="25" bestFit="1" customWidth="1"/>
    <col min="6" max="6" width="21.7109375" style="25" bestFit="1" customWidth="1"/>
    <col min="7" max="7" width="20.140625" style="25" bestFit="1" customWidth="1"/>
    <col min="8" max="8" width="1.7109375" style="25" customWidth="1"/>
    <col min="9" max="9" width="20.140625" style="25" bestFit="1" customWidth="1"/>
    <col min="10" max="10" width="16.8515625" style="25" customWidth="1"/>
    <col min="11" max="11" width="20.140625" style="25" bestFit="1" customWidth="1"/>
    <col min="12" max="12" width="10.00390625" style="25" customWidth="1"/>
    <col min="13" max="16384" width="9.140625" style="25" customWidth="1"/>
  </cols>
  <sheetData>
    <row r="1" ht="17.25" customHeight="1">
      <c r="F1" s="27"/>
    </row>
    <row r="2" spans="2:11" s="28" customFormat="1" ht="17.25" customHeight="1">
      <c r="B2" s="238" t="s">
        <v>0</v>
      </c>
      <c r="C2" s="239"/>
      <c r="D2" s="240"/>
      <c r="E2" s="239"/>
      <c r="F2" s="239"/>
      <c r="G2" s="83"/>
      <c r="H2" s="83"/>
      <c r="I2" s="83"/>
      <c r="J2" s="83"/>
      <c r="K2" s="83"/>
    </row>
    <row r="3" spans="2:6" s="28" customFormat="1" ht="17.25" customHeight="1">
      <c r="B3" s="241" t="s">
        <v>616</v>
      </c>
      <c r="C3" s="242"/>
      <c r="D3" s="243"/>
      <c r="E3" s="242"/>
      <c r="F3" s="242"/>
    </row>
    <row r="4" spans="2:11" s="29" customFormat="1" ht="17.25" customHeight="1">
      <c r="B4" s="244" t="s">
        <v>246</v>
      </c>
      <c r="C4" s="244"/>
      <c r="D4" s="245"/>
      <c r="E4" s="246"/>
      <c r="F4" s="246"/>
      <c r="G4" s="87"/>
      <c r="H4" s="87"/>
      <c r="I4" s="87"/>
      <c r="J4" s="87"/>
      <c r="K4" s="87"/>
    </row>
    <row r="5" spans="5:11" ht="17.25" customHeight="1">
      <c r="E5" s="68"/>
      <c r="F5" s="88"/>
      <c r="G5" s="88"/>
      <c r="H5" s="88"/>
      <c r="I5" s="88"/>
      <c r="J5" s="88"/>
      <c r="K5" s="88"/>
    </row>
    <row r="6" spans="4:11" s="28" customFormat="1" ht="15" customHeight="1">
      <c r="D6" s="243"/>
      <c r="E6" s="248"/>
      <c r="F6" s="248" t="s">
        <v>248</v>
      </c>
      <c r="G6" s="248"/>
      <c r="H6" s="249"/>
      <c r="I6" s="248"/>
      <c r="J6" s="248" t="s">
        <v>249</v>
      </c>
      <c r="K6" s="248"/>
    </row>
    <row r="7" spans="3:11" s="28" customFormat="1" ht="15.75" customHeight="1">
      <c r="C7" s="247" t="s">
        <v>247</v>
      </c>
      <c r="D7" s="243" t="s">
        <v>250</v>
      </c>
      <c r="E7" s="248"/>
      <c r="F7" s="248" t="s">
        <v>615</v>
      </c>
      <c r="G7" s="250"/>
      <c r="H7" s="251"/>
      <c r="I7" s="252"/>
      <c r="J7" s="248" t="s">
        <v>245</v>
      </c>
      <c r="K7" s="248"/>
    </row>
    <row r="8" spans="2:11" s="28" customFormat="1" ht="15.75" customHeight="1">
      <c r="B8" s="89"/>
      <c r="C8" s="90"/>
      <c r="D8" s="253" t="s">
        <v>251</v>
      </c>
      <c r="E8" s="254" t="s">
        <v>417</v>
      </c>
      <c r="F8" s="254" t="s">
        <v>252</v>
      </c>
      <c r="G8" s="254" t="s">
        <v>253</v>
      </c>
      <c r="H8" s="254"/>
      <c r="I8" s="254" t="s">
        <v>417</v>
      </c>
      <c r="J8" s="254" t="s">
        <v>252</v>
      </c>
      <c r="K8" s="254" t="s">
        <v>253</v>
      </c>
    </row>
    <row r="9" spans="1:11" s="29" customFormat="1" ht="16.5">
      <c r="A9" s="92"/>
      <c r="B9" s="92" t="s">
        <v>1</v>
      </c>
      <c r="C9" s="255" t="s">
        <v>254</v>
      </c>
      <c r="D9" s="82" t="s">
        <v>56</v>
      </c>
      <c r="E9" s="93">
        <v>2165780</v>
      </c>
      <c r="F9" s="93">
        <v>23307643</v>
      </c>
      <c r="G9" s="93">
        <f aca="true" t="shared" si="0" ref="G9:G68">E9+F9</f>
        <v>25473423</v>
      </c>
      <c r="H9" s="86"/>
      <c r="I9" s="93">
        <v>3518600</v>
      </c>
      <c r="J9" s="93">
        <v>16921441</v>
      </c>
      <c r="K9" s="93">
        <f aca="true" t="shared" si="1" ref="K9:K14">I9+J9</f>
        <v>20440041</v>
      </c>
    </row>
    <row r="10" spans="1:11" s="29" customFormat="1" ht="16.5">
      <c r="A10" s="92"/>
      <c r="B10" s="92" t="s">
        <v>5</v>
      </c>
      <c r="C10" s="256" t="s">
        <v>255</v>
      </c>
      <c r="D10" s="82" t="s">
        <v>57</v>
      </c>
      <c r="E10" s="93">
        <f>E11+E16</f>
        <v>818288</v>
      </c>
      <c r="F10" s="93">
        <f>F11+F16</f>
        <v>1909624</v>
      </c>
      <c r="G10" s="93">
        <f t="shared" si="0"/>
        <v>2727912</v>
      </c>
      <c r="H10" s="86"/>
      <c r="I10" s="93">
        <f>I11+I16</f>
        <v>550537</v>
      </c>
      <c r="J10" s="93">
        <f>J11+J16</f>
        <v>856473</v>
      </c>
      <c r="K10" s="93">
        <f t="shared" si="1"/>
        <v>1407010</v>
      </c>
    </row>
    <row r="11" spans="2:11" ht="15.75">
      <c r="B11" s="30" t="s">
        <v>6</v>
      </c>
      <c r="C11" s="257" t="s">
        <v>256</v>
      </c>
      <c r="E11" s="66">
        <f>+SUM(E12:E15)</f>
        <v>818288</v>
      </c>
      <c r="F11" s="66">
        <f>+SUM(F12:F15)</f>
        <v>1909624</v>
      </c>
      <c r="G11" s="66">
        <f t="shared" si="0"/>
        <v>2727912</v>
      </c>
      <c r="H11" s="68"/>
      <c r="I11" s="66">
        <f>+SUM(I12:I15)</f>
        <v>550537</v>
      </c>
      <c r="J11" s="66">
        <f>+SUM(J12:J15)</f>
        <v>856473</v>
      </c>
      <c r="K11" s="66">
        <f t="shared" si="1"/>
        <v>1407010</v>
      </c>
    </row>
    <row r="12" spans="2:11" ht="15.75">
      <c r="B12" s="30" t="s">
        <v>7</v>
      </c>
      <c r="C12" s="257" t="s">
        <v>257</v>
      </c>
      <c r="E12" s="66">
        <v>1548</v>
      </c>
      <c r="F12" s="66">
        <v>107</v>
      </c>
      <c r="G12" s="66">
        <f t="shared" si="0"/>
        <v>1655</v>
      </c>
      <c r="H12" s="68"/>
      <c r="I12" s="66">
        <v>2705</v>
      </c>
      <c r="J12" s="66">
        <v>2491</v>
      </c>
      <c r="K12" s="66">
        <f t="shared" si="1"/>
        <v>5196</v>
      </c>
    </row>
    <row r="13" spans="2:11" ht="15.75">
      <c r="B13" s="30" t="s">
        <v>8</v>
      </c>
      <c r="C13" s="257" t="s">
        <v>258</v>
      </c>
      <c r="E13" s="66">
        <v>0</v>
      </c>
      <c r="F13" s="66">
        <v>0</v>
      </c>
      <c r="G13" s="66">
        <f t="shared" si="0"/>
        <v>0</v>
      </c>
      <c r="H13" s="68"/>
      <c r="I13" s="66">
        <v>68</v>
      </c>
      <c r="J13" s="66">
        <v>0</v>
      </c>
      <c r="K13" s="66">
        <f t="shared" si="1"/>
        <v>68</v>
      </c>
    </row>
    <row r="14" spans="2:11" ht="15.75">
      <c r="B14" s="30" t="s">
        <v>9</v>
      </c>
      <c r="C14" s="257" t="s">
        <v>259</v>
      </c>
      <c r="E14" s="66">
        <v>806782</v>
      </c>
      <c r="F14" s="66">
        <v>1909517</v>
      </c>
      <c r="G14" s="66">
        <f t="shared" si="0"/>
        <v>2716299</v>
      </c>
      <c r="H14" s="68"/>
      <c r="I14" s="66">
        <v>547764</v>
      </c>
      <c r="J14" s="66">
        <v>853982</v>
      </c>
      <c r="K14" s="66">
        <f t="shared" si="1"/>
        <v>1401746</v>
      </c>
    </row>
    <row r="15" spans="2:11" ht="15.75">
      <c r="B15" s="30" t="s">
        <v>217</v>
      </c>
      <c r="C15" s="257" t="s">
        <v>260</v>
      </c>
      <c r="E15" s="66">
        <v>9958</v>
      </c>
      <c r="F15" s="66">
        <v>0</v>
      </c>
      <c r="G15" s="66">
        <f t="shared" si="0"/>
        <v>9958</v>
      </c>
      <c r="H15" s="68"/>
      <c r="I15" s="66">
        <v>0</v>
      </c>
      <c r="J15" s="66">
        <v>0</v>
      </c>
      <c r="K15" s="66">
        <v>0</v>
      </c>
    </row>
    <row r="16" spans="2:11" ht="15.75">
      <c r="B16" s="30" t="s">
        <v>10</v>
      </c>
      <c r="C16" s="257" t="s">
        <v>261</v>
      </c>
      <c r="E16" s="66">
        <f>SUM(E17:E20)</f>
        <v>0</v>
      </c>
      <c r="F16" s="66">
        <f>SUM(F17:F20)</f>
        <v>0</v>
      </c>
      <c r="G16" s="66">
        <f t="shared" si="0"/>
        <v>0</v>
      </c>
      <c r="H16" s="68"/>
      <c r="I16" s="66">
        <f>SUM(I17:I20)</f>
        <v>0</v>
      </c>
      <c r="J16" s="66">
        <f>SUM(J17:J20)</f>
        <v>0</v>
      </c>
      <c r="K16" s="66">
        <f>I16+J16</f>
        <v>0</v>
      </c>
    </row>
    <row r="17" spans="2:11" ht="15.75">
      <c r="B17" s="30" t="s">
        <v>131</v>
      </c>
      <c r="C17" s="257" t="s">
        <v>257</v>
      </c>
      <c r="E17" s="66">
        <v>0</v>
      </c>
      <c r="F17" s="66">
        <v>0</v>
      </c>
      <c r="G17" s="66">
        <f t="shared" si="0"/>
        <v>0</v>
      </c>
      <c r="H17" s="68"/>
      <c r="I17" s="66">
        <v>0</v>
      </c>
      <c r="J17" s="66">
        <v>0</v>
      </c>
      <c r="K17" s="66">
        <v>0</v>
      </c>
    </row>
    <row r="18" spans="2:11" ht="15.75">
      <c r="B18" s="30" t="s">
        <v>132</v>
      </c>
      <c r="C18" s="257" t="s">
        <v>258</v>
      </c>
      <c r="E18" s="66">
        <v>0</v>
      </c>
      <c r="F18" s="66">
        <v>0</v>
      </c>
      <c r="G18" s="66">
        <f t="shared" si="0"/>
        <v>0</v>
      </c>
      <c r="H18" s="68"/>
      <c r="I18" s="66">
        <v>0</v>
      </c>
      <c r="J18" s="66">
        <v>0</v>
      </c>
      <c r="K18" s="66">
        <v>0</v>
      </c>
    </row>
    <row r="19" spans="2:11" ht="15.75">
      <c r="B19" s="30" t="s">
        <v>133</v>
      </c>
      <c r="C19" s="257" t="s">
        <v>262</v>
      </c>
      <c r="E19" s="66">
        <v>0</v>
      </c>
      <c r="F19" s="66">
        <v>0</v>
      </c>
      <c r="G19" s="66">
        <f t="shared" si="0"/>
        <v>0</v>
      </c>
      <c r="H19" s="68"/>
      <c r="I19" s="66">
        <v>0</v>
      </c>
      <c r="J19" s="66">
        <v>0</v>
      </c>
      <c r="K19" s="66">
        <v>0</v>
      </c>
    </row>
    <row r="20" spans="2:11" ht="15.75">
      <c r="B20" s="30" t="s">
        <v>238</v>
      </c>
      <c r="C20" s="257" t="s">
        <v>260</v>
      </c>
      <c r="E20" s="66">
        <v>0</v>
      </c>
      <c r="F20" s="66">
        <v>0</v>
      </c>
      <c r="G20" s="66">
        <f t="shared" si="0"/>
        <v>0</v>
      </c>
      <c r="H20" s="68"/>
      <c r="I20" s="66">
        <v>0</v>
      </c>
      <c r="J20" s="66">
        <v>0</v>
      </c>
      <c r="K20" s="66">
        <v>0</v>
      </c>
    </row>
    <row r="21" spans="1:11" s="29" customFormat="1" ht="16.5">
      <c r="A21" s="92"/>
      <c r="B21" s="92" t="s">
        <v>12</v>
      </c>
      <c r="C21" s="256" t="s">
        <v>263</v>
      </c>
      <c r="D21" s="82" t="s">
        <v>64</v>
      </c>
      <c r="E21" s="93">
        <v>1556559</v>
      </c>
      <c r="F21" s="93">
        <v>6301738</v>
      </c>
      <c r="G21" s="93">
        <f t="shared" si="0"/>
        <v>7858297</v>
      </c>
      <c r="H21" s="86"/>
      <c r="I21" s="93">
        <v>394111</v>
      </c>
      <c r="J21" s="93">
        <v>4361986</v>
      </c>
      <c r="K21" s="93">
        <f aca="true" t="shared" si="2" ref="K21:K39">I21+J21</f>
        <v>4756097</v>
      </c>
    </row>
    <row r="22" spans="1:11" s="29" customFormat="1" ht="16.5">
      <c r="A22" s="92"/>
      <c r="B22" s="92" t="s">
        <v>13</v>
      </c>
      <c r="C22" s="256" t="s">
        <v>264</v>
      </c>
      <c r="D22" s="95"/>
      <c r="E22" s="93">
        <f>SUM(E23:E25)</f>
        <v>0</v>
      </c>
      <c r="F22" s="93">
        <f>SUM(F23:F25)</f>
        <v>0</v>
      </c>
      <c r="G22" s="93">
        <f t="shared" si="0"/>
        <v>0</v>
      </c>
      <c r="H22" s="86"/>
      <c r="I22" s="93">
        <f>SUM(I23:I25)</f>
        <v>700215</v>
      </c>
      <c r="J22" s="93">
        <f>SUM(J23:J25)</f>
        <v>0</v>
      </c>
      <c r="K22" s="93">
        <f t="shared" si="2"/>
        <v>700215</v>
      </c>
    </row>
    <row r="23" spans="1:11" ht="16.5">
      <c r="A23" s="27"/>
      <c r="B23" s="31" t="s">
        <v>14</v>
      </c>
      <c r="C23" s="258" t="s">
        <v>265</v>
      </c>
      <c r="D23" s="96"/>
      <c r="E23" s="66">
        <v>0</v>
      </c>
      <c r="F23" s="66">
        <v>0</v>
      </c>
      <c r="G23" s="93">
        <f t="shared" si="0"/>
        <v>0</v>
      </c>
      <c r="H23" s="68"/>
      <c r="I23" s="66">
        <v>0</v>
      </c>
      <c r="J23" s="66">
        <v>0</v>
      </c>
      <c r="K23" s="93">
        <f t="shared" si="2"/>
        <v>0</v>
      </c>
    </row>
    <row r="24" spans="1:11" ht="16.5">
      <c r="A24" s="27"/>
      <c r="B24" s="33" t="s">
        <v>15</v>
      </c>
      <c r="C24" s="258" t="s">
        <v>607</v>
      </c>
      <c r="D24" s="96"/>
      <c r="E24" s="66">
        <v>0</v>
      </c>
      <c r="F24" s="66">
        <v>0</v>
      </c>
      <c r="G24" s="93">
        <f t="shared" si="0"/>
        <v>0</v>
      </c>
      <c r="H24" s="68"/>
      <c r="I24" s="66">
        <v>0</v>
      </c>
      <c r="J24" s="66">
        <v>0</v>
      </c>
      <c r="K24" s="93">
        <f t="shared" si="2"/>
        <v>0</v>
      </c>
    </row>
    <row r="25" spans="1:11" ht="16.5">
      <c r="A25" s="27"/>
      <c r="B25" s="30" t="s">
        <v>63</v>
      </c>
      <c r="C25" s="258" t="s">
        <v>266</v>
      </c>
      <c r="D25" s="96"/>
      <c r="E25" s="66">
        <v>0</v>
      </c>
      <c r="F25" s="66">
        <v>0</v>
      </c>
      <c r="G25" s="66">
        <f t="shared" si="0"/>
        <v>0</v>
      </c>
      <c r="H25" s="68"/>
      <c r="I25" s="66">
        <v>700215</v>
      </c>
      <c r="J25" s="66">
        <v>0</v>
      </c>
      <c r="K25" s="66">
        <f t="shared" si="2"/>
        <v>700215</v>
      </c>
    </row>
    <row r="26" spans="1:11" s="29" customFormat="1" ht="16.5">
      <c r="A26" s="92"/>
      <c r="B26" s="92" t="s">
        <v>16</v>
      </c>
      <c r="C26" s="256" t="s">
        <v>267</v>
      </c>
      <c r="D26" s="82" t="s">
        <v>65</v>
      </c>
      <c r="E26" s="93">
        <f>SUM(E27:E29)</f>
        <v>19586578</v>
      </c>
      <c r="F26" s="93">
        <f>SUM(F27:F29)</f>
        <v>21873129</v>
      </c>
      <c r="G26" s="93">
        <f t="shared" si="0"/>
        <v>41459707</v>
      </c>
      <c r="H26" s="86"/>
      <c r="I26" s="93">
        <f>SUM(I27:I29)</f>
        <v>21409138</v>
      </c>
      <c r="J26" s="93">
        <f>SUM(J27:J29)</f>
        <v>16662333</v>
      </c>
      <c r="K26" s="93">
        <f t="shared" si="2"/>
        <v>38071471</v>
      </c>
    </row>
    <row r="27" spans="1:11" ht="16.5">
      <c r="A27" s="27"/>
      <c r="B27" s="30" t="s">
        <v>17</v>
      </c>
      <c r="C27" s="257" t="s">
        <v>258</v>
      </c>
      <c r="D27" s="96"/>
      <c r="E27" s="66">
        <v>12671</v>
      </c>
      <c r="F27" s="66">
        <v>115958</v>
      </c>
      <c r="G27" s="66">
        <f t="shared" si="0"/>
        <v>128629</v>
      </c>
      <c r="H27" s="68"/>
      <c r="I27" s="66">
        <v>12162</v>
      </c>
      <c r="J27" s="66">
        <v>161</v>
      </c>
      <c r="K27" s="66">
        <f t="shared" si="2"/>
        <v>12323</v>
      </c>
    </row>
    <row r="28" spans="1:11" ht="16.5">
      <c r="A28" s="27"/>
      <c r="B28" s="30" t="s">
        <v>18</v>
      </c>
      <c r="C28" s="258" t="s">
        <v>257</v>
      </c>
      <c r="D28" s="96"/>
      <c r="E28" s="66">
        <v>19376723</v>
      </c>
      <c r="F28" s="66">
        <v>15929478</v>
      </c>
      <c r="G28" s="66">
        <f t="shared" si="0"/>
        <v>35306201</v>
      </c>
      <c r="H28" s="68"/>
      <c r="I28" s="66">
        <v>21283380</v>
      </c>
      <c r="J28" s="66">
        <v>11154528</v>
      </c>
      <c r="K28" s="66">
        <f t="shared" si="2"/>
        <v>32437908</v>
      </c>
    </row>
    <row r="29" spans="2:11" ht="15.75">
      <c r="B29" s="30" t="s">
        <v>101</v>
      </c>
      <c r="C29" s="259" t="s">
        <v>260</v>
      </c>
      <c r="D29" s="96"/>
      <c r="E29" s="66">
        <v>197184</v>
      </c>
      <c r="F29" s="66">
        <v>5827693</v>
      </c>
      <c r="G29" s="66">
        <f t="shared" si="0"/>
        <v>6024877</v>
      </c>
      <c r="H29" s="68"/>
      <c r="I29" s="66">
        <v>113596</v>
      </c>
      <c r="J29" s="66">
        <v>5507644</v>
      </c>
      <c r="K29" s="66">
        <f t="shared" si="2"/>
        <v>5621240</v>
      </c>
    </row>
    <row r="30" spans="2:11" s="29" customFormat="1" ht="16.5">
      <c r="B30" s="92" t="s">
        <v>19</v>
      </c>
      <c r="C30" s="260" t="s">
        <v>268</v>
      </c>
      <c r="D30" s="82" t="s">
        <v>67</v>
      </c>
      <c r="E30" s="93">
        <f>+E31+E35-E36</f>
        <v>92888955</v>
      </c>
      <c r="F30" s="93">
        <f>+F31+F35-F36</f>
        <v>48874528</v>
      </c>
      <c r="G30" s="93">
        <f t="shared" si="0"/>
        <v>141763483</v>
      </c>
      <c r="H30" s="93"/>
      <c r="I30" s="93">
        <f>+I31+I35-I36</f>
        <v>86195794</v>
      </c>
      <c r="J30" s="93">
        <f>+J31+J35-J36</f>
        <v>39782190</v>
      </c>
      <c r="K30" s="93">
        <f t="shared" si="2"/>
        <v>125977984</v>
      </c>
    </row>
    <row r="31" spans="2:11" ht="15.75">
      <c r="B31" s="30" t="s">
        <v>20</v>
      </c>
      <c r="C31" s="259" t="s">
        <v>269</v>
      </c>
      <c r="D31" s="97"/>
      <c r="E31" s="66">
        <f>+SUM(E32:E34)</f>
        <v>92741642</v>
      </c>
      <c r="F31" s="66">
        <f>+SUM(F32:F34)</f>
        <v>48874528</v>
      </c>
      <c r="G31" s="66">
        <f t="shared" si="0"/>
        <v>141616170</v>
      </c>
      <c r="H31" s="66"/>
      <c r="I31" s="66">
        <f>+SUM(I32:I34)</f>
        <v>86044468</v>
      </c>
      <c r="J31" s="66">
        <f>+SUM(J32:J34)</f>
        <v>39782190</v>
      </c>
      <c r="K31" s="66">
        <f t="shared" si="2"/>
        <v>125826658</v>
      </c>
    </row>
    <row r="32" spans="2:11" ht="16.5">
      <c r="B32" s="30" t="s">
        <v>188</v>
      </c>
      <c r="C32" s="257" t="s">
        <v>270</v>
      </c>
      <c r="D32" s="98" t="s">
        <v>690</v>
      </c>
      <c r="E32" s="66">
        <v>2603899</v>
      </c>
      <c r="F32" s="66">
        <v>1383311</v>
      </c>
      <c r="G32" s="66">
        <f t="shared" si="0"/>
        <v>3987210</v>
      </c>
      <c r="H32" s="66"/>
      <c r="I32" s="66">
        <v>1884626</v>
      </c>
      <c r="J32" s="66">
        <v>1121385</v>
      </c>
      <c r="K32" s="66">
        <f t="shared" si="2"/>
        <v>3006011</v>
      </c>
    </row>
    <row r="33" spans="2:11" ht="15.75">
      <c r="B33" s="30" t="s">
        <v>189</v>
      </c>
      <c r="C33" s="257" t="s">
        <v>257</v>
      </c>
      <c r="D33" s="97"/>
      <c r="E33" s="66">
        <v>0</v>
      </c>
      <c r="F33" s="66">
        <v>0</v>
      </c>
      <c r="G33" s="66">
        <f t="shared" si="0"/>
        <v>0</v>
      </c>
      <c r="H33" s="66"/>
      <c r="I33" s="66">
        <v>0</v>
      </c>
      <c r="J33" s="66">
        <v>0</v>
      </c>
      <c r="K33" s="66">
        <f t="shared" si="2"/>
        <v>0</v>
      </c>
    </row>
    <row r="34" spans="2:11" ht="15.75">
      <c r="B34" s="30" t="s">
        <v>239</v>
      </c>
      <c r="C34" s="257" t="s">
        <v>271</v>
      </c>
      <c r="E34" s="66">
        <v>90137743</v>
      </c>
      <c r="F34" s="66">
        <v>47491217</v>
      </c>
      <c r="G34" s="66">
        <f t="shared" si="0"/>
        <v>137628960</v>
      </c>
      <c r="H34" s="66"/>
      <c r="I34" s="66">
        <v>84159842</v>
      </c>
      <c r="J34" s="66">
        <v>38660805</v>
      </c>
      <c r="K34" s="66">
        <f t="shared" si="2"/>
        <v>122820647</v>
      </c>
    </row>
    <row r="35" spans="2:11" ht="15.75">
      <c r="B35" s="30" t="s">
        <v>21</v>
      </c>
      <c r="C35" s="257" t="s">
        <v>272</v>
      </c>
      <c r="E35" s="66">
        <v>3373323</v>
      </c>
      <c r="F35" s="66">
        <v>0</v>
      </c>
      <c r="G35" s="66">
        <f t="shared" si="0"/>
        <v>3373323</v>
      </c>
      <c r="H35" s="66"/>
      <c r="I35" s="66">
        <v>2330155</v>
      </c>
      <c r="J35" s="66">
        <v>0</v>
      </c>
      <c r="K35" s="66">
        <f t="shared" si="2"/>
        <v>2330155</v>
      </c>
    </row>
    <row r="36" spans="2:11" ht="15.75">
      <c r="B36" s="30" t="s">
        <v>66</v>
      </c>
      <c r="C36" s="257" t="s">
        <v>273</v>
      </c>
      <c r="E36" s="66">
        <v>3226010</v>
      </c>
      <c r="F36" s="66">
        <v>0</v>
      </c>
      <c r="G36" s="66">
        <f t="shared" si="0"/>
        <v>3226010</v>
      </c>
      <c r="H36" s="66"/>
      <c r="I36" s="66">
        <v>2178829</v>
      </c>
      <c r="J36" s="66">
        <v>0</v>
      </c>
      <c r="K36" s="66">
        <f t="shared" si="2"/>
        <v>2178829</v>
      </c>
    </row>
    <row r="37" spans="2:11" s="29" customFormat="1" ht="16.5">
      <c r="B37" s="92" t="s">
        <v>22</v>
      </c>
      <c r="C37" s="255" t="s">
        <v>274</v>
      </c>
      <c r="D37" s="95"/>
      <c r="E37" s="99">
        <v>0</v>
      </c>
      <c r="F37" s="99">
        <v>0</v>
      </c>
      <c r="G37" s="67">
        <f t="shared" si="0"/>
        <v>0</v>
      </c>
      <c r="H37" s="93"/>
      <c r="I37" s="99">
        <v>0</v>
      </c>
      <c r="J37" s="99">
        <v>0</v>
      </c>
      <c r="K37" s="67">
        <f t="shared" si="2"/>
        <v>0</v>
      </c>
    </row>
    <row r="38" spans="1:11" s="29" customFormat="1" ht="16.5">
      <c r="A38" s="92"/>
      <c r="B38" s="92" t="s">
        <v>23</v>
      </c>
      <c r="C38" s="256" t="s">
        <v>275</v>
      </c>
      <c r="D38" s="82" t="s">
        <v>70</v>
      </c>
      <c r="E38" s="93">
        <f>SUM(E39:E40)</f>
        <v>5184561</v>
      </c>
      <c r="F38" s="93">
        <f>SUM(F39:F40)</f>
        <v>5503681</v>
      </c>
      <c r="G38" s="93">
        <f t="shared" si="0"/>
        <v>10688242</v>
      </c>
      <c r="H38" s="93"/>
      <c r="I38" s="93">
        <f>SUM(I39:I40)</f>
        <v>5790449</v>
      </c>
      <c r="J38" s="93">
        <f>SUM(J39:J40)</f>
        <v>5009456</v>
      </c>
      <c r="K38" s="93">
        <f t="shared" si="2"/>
        <v>10799905</v>
      </c>
    </row>
    <row r="39" spans="2:11" ht="15.75">
      <c r="B39" s="30" t="s">
        <v>68</v>
      </c>
      <c r="C39" s="257" t="s">
        <v>257</v>
      </c>
      <c r="E39" s="66">
        <v>5184561</v>
      </c>
      <c r="F39" s="66">
        <v>5503681</v>
      </c>
      <c r="G39" s="66">
        <f t="shared" si="0"/>
        <v>10688242</v>
      </c>
      <c r="H39" s="66"/>
      <c r="I39" s="66">
        <v>5790449</v>
      </c>
      <c r="J39" s="66">
        <v>5009456</v>
      </c>
      <c r="K39" s="66">
        <f t="shared" si="2"/>
        <v>10799905</v>
      </c>
    </row>
    <row r="40" spans="2:11" ht="15.75">
      <c r="B40" s="30" t="s">
        <v>69</v>
      </c>
      <c r="C40" s="257" t="s">
        <v>260</v>
      </c>
      <c r="E40" s="66">
        <v>0</v>
      </c>
      <c r="F40" s="66">
        <v>0</v>
      </c>
      <c r="G40" s="66">
        <f t="shared" si="0"/>
        <v>0</v>
      </c>
      <c r="H40" s="66"/>
      <c r="I40" s="66">
        <v>0</v>
      </c>
      <c r="J40" s="66">
        <v>0</v>
      </c>
      <c r="K40" s="66">
        <v>0</v>
      </c>
    </row>
    <row r="41" spans="2:11" s="29" customFormat="1" ht="16.5">
      <c r="B41" s="94" t="s">
        <v>24</v>
      </c>
      <c r="C41" s="256" t="s">
        <v>276</v>
      </c>
      <c r="D41" s="82" t="s">
        <v>73</v>
      </c>
      <c r="E41" s="93">
        <f>SUM(E42:E43)</f>
        <v>3923</v>
      </c>
      <c r="F41" s="93">
        <f>SUM(F42:F43)</f>
        <v>0</v>
      </c>
      <c r="G41" s="93">
        <f t="shared" si="0"/>
        <v>3923</v>
      </c>
      <c r="H41" s="93"/>
      <c r="I41" s="93">
        <f>SUM(I42:I43)</f>
        <v>3923</v>
      </c>
      <c r="J41" s="93">
        <f>SUM(J42:J43)</f>
        <v>0</v>
      </c>
      <c r="K41" s="93">
        <f>I41+J41</f>
        <v>3923</v>
      </c>
    </row>
    <row r="42" spans="2:11" ht="15.75">
      <c r="B42" s="30" t="s">
        <v>71</v>
      </c>
      <c r="C42" s="257" t="s">
        <v>277</v>
      </c>
      <c r="E42" s="66">
        <v>0</v>
      </c>
      <c r="F42" s="66">
        <v>0</v>
      </c>
      <c r="G42" s="66">
        <f t="shared" si="0"/>
        <v>0</v>
      </c>
      <c r="H42" s="66"/>
      <c r="I42" s="66">
        <v>0</v>
      </c>
      <c r="J42" s="66">
        <v>0</v>
      </c>
      <c r="K42" s="66">
        <v>0</v>
      </c>
    </row>
    <row r="43" spans="2:11" ht="15.75">
      <c r="B43" s="30" t="s">
        <v>72</v>
      </c>
      <c r="C43" s="257" t="s">
        <v>278</v>
      </c>
      <c r="E43" s="66">
        <f>SUM(E44:E45)</f>
        <v>3923</v>
      </c>
      <c r="F43" s="66">
        <f>SUM(F44:F45)</f>
        <v>0</v>
      </c>
      <c r="G43" s="66">
        <f t="shared" si="0"/>
        <v>3923</v>
      </c>
      <c r="H43" s="66"/>
      <c r="I43" s="66">
        <f>SUM(I44:I45)</f>
        <v>3923</v>
      </c>
      <c r="J43" s="66">
        <f>SUM(J44:J45)</f>
        <v>0</v>
      </c>
      <c r="K43" s="66">
        <f>I43+J43</f>
        <v>3923</v>
      </c>
    </row>
    <row r="44" spans="2:11" ht="15.75">
      <c r="B44" s="30" t="s">
        <v>134</v>
      </c>
      <c r="C44" s="257" t="s">
        <v>279</v>
      </c>
      <c r="E44" s="66">
        <v>0</v>
      </c>
      <c r="F44" s="66">
        <v>0</v>
      </c>
      <c r="G44" s="66">
        <f t="shared" si="0"/>
        <v>0</v>
      </c>
      <c r="H44" s="66"/>
      <c r="I44" s="66">
        <v>0</v>
      </c>
      <c r="J44" s="66">
        <v>0</v>
      </c>
      <c r="K44" s="66">
        <f>I44+J44</f>
        <v>0</v>
      </c>
    </row>
    <row r="45" spans="2:11" ht="15.75">
      <c r="B45" s="30" t="s">
        <v>135</v>
      </c>
      <c r="C45" s="257" t="s">
        <v>280</v>
      </c>
      <c r="E45" s="66">
        <v>3923</v>
      </c>
      <c r="F45" s="66">
        <v>0</v>
      </c>
      <c r="G45" s="66">
        <f t="shared" si="0"/>
        <v>3923</v>
      </c>
      <c r="H45" s="66"/>
      <c r="I45" s="66">
        <v>3923</v>
      </c>
      <c r="J45" s="66">
        <v>0</v>
      </c>
      <c r="K45" s="66">
        <f>I45+J45</f>
        <v>3923</v>
      </c>
    </row>
    <row r="46" spans="1:11" s="29" customFormat="1" ht="16.5">
      <c r="A46" s="92"/>
      <c r="B46" s="94" t="s">
        <v>25</v>
      </c>
      <c r="C46" s="256" t="s">
        <v>281</v>
      </c>
      <c r="D46" s="82" t="s">
        <v>76</v>
      </c>
      <c r="E46" s="93">
        <f>SUM(E47:E48)</f>
        <v>347316</v>
      </c>
      <c r="F46" s="93">
        <f>SUM(F47:F48)</f>
        <v>1003425</v>
      </c>
      <c r="G46" s="93">
        <f t="shared" si="0"/>
        <v>1350741</v>
      </c>
      <c r="H46" s="93"/>
      <c r="I46" s="93">
        <f>SUM(I47:I48)</f>
        <v>287325</v>
      </c>
      <c r="J46" s="93">
        <f>SUM(J47:J48)</f>
        <v>619905</v>
      </c>
      <c r="K46" s="93">
        <f>I46+J46</f>
        <v>907230</v>
      </c>
    </row>
    <row r="47" spans="2:11" ht="15.75">
      <c r="B47" s="30" t="s">
        <v>74</v>
      </c>
      <c r="C47" s="257" t="s">
        <v>282</v>
      </c>
      <c r="E47" s="66">
        <v>347316</v>
      </c>
      <c r="F47" s="66">
        <v>1003425</v>
      </c>
      <c r="G47" s="66">
        <f t="shared" si="0"/>
        <v>1350741</v>
      </c>
      <c r="H47" s="66"/>
      <c r="I47" s="66">
        <v>287325</v>
      </c>
      <c r="J47" s="66">
        <v>619905</v>
      </c>
      <c r="K47" s="66">
        <f>I47+J47</f>
        <v>907230</v>
      </c>
    </row>
    <row r="48" spans="2:11" ht="15.75">
      <c r="B48" s="30" t="s">
        <v>75</v>
      </c>
      <c r="C48" s="257" t="s">
        <v>283</v>
      </c>
      <c r="E48" s="66">
        <v>0</v>
      </c>
      <c r="F48" s="66">
        <v>0</v>
      </c>
      <c r="G48" s="66">
        <f t="shared" si="0"/>
        <v>0</v>
      </c>
      <c r="H48" s="66"/>
      <c r="I48" s="66">
        <v>0</v>
      </c>
      <c r="J48" s="66">
        <v>0</v>
      </c>
      <c r="K48" s="66">
        <v>0</v>
      </c>
    </row>
    <row r="49" spans="1:11" s="29" customFormat="1" ht="16.5">
      <c r="A49" s="92"/>
      <c r="B49" s="94" t="s">
        <v>26</v>
      </c>
      <c r="C49" s="256" t="s">
        <v>284</v>
      </c>
      <c r="D49" s="95"/>
      <c r="E49" s="93">
        <f>+E50+E51</f>
        <v>0</v>
      </c>
      <c r="F49" s="93">
        <f>+F50+F51</f>
        <v>0</v>
      </c>
      <c r="G49" s="93">
        <f t="shared" si="0"/>
        <v>0</v>
      </c>
      <c r="H49" s="93"/>
      <c r="I49" s="93">
        <f>+I50+I51</f>
        <v>0</v>
      </c>
      <c r="J49" s="93">
        <f>+J50+J51</f>
        <v>0</v>
      </c>
      <c r="K49" s="93">
        <v>0</v>
      </c>
    </row>
    <row r="50" spans="2:11" ht="15.75">
      <c r="B50" s="30" t="s">
        <v>94</v>
      </c>
      <c r="C50" s="257" t="s">
        <v>285</v>
      </c>
      <c r="E50" s="66">
        <v>0</v>
      </c>
      <c r="F50" s="66">
        <v>0</v>
      </c>
      <c r="G50" s="66">
        <f t="shared" si="0"/>
        <v>0</v>
      </c>
      <c r="H50" s="66"/>
      <c r="I50" s="66">
        <v>0</v>
      </c>
      <c r="J50" s="66">
        <v>0</v>
      </c>
      <c r="K50" s="66">
        <v>0</v>
      </c>
    </row>
    <row r="51" spans="2:11" ht="15.75">
      <c r="B51" s="30" t="s">
        <v>95</v>
      </c>
      <c r="C51" s="257" t="s">
        <v>286</v>
      </c>
      <c r="E51" s="66">
        <f>SUM(E52:E53)</f>
        <v>0</v>
      </c>
      <c r="F51" s="66">
        <f>SUM(F52:F53)</f>
        <v>0</v>
      </c>
      <c r="G51" s="66">
        <f t="shared" si="0"/>
        <v>0</v>
      </c>
      <c r="H51" s="66"/>
      <c r="I51" s="66">
        <f>SUM(I52:I53)</f>
        <v>0</v>
      </c>
      <c r="J51" s="66">
        <f>SUM(J52:J53)</f>
        <v>0</v>
      </c>
      <c r="K51" s="66">
        <f aca="true" t="shared" si="3" ref="K51:K70">I51+J51</f>
        <v>0</v>
      </c>
    </row>
    <row r="52" spans="2:11" ht="15.75">
      <c r="B52" s="30" t="s">
        <v>136</v>
      </c>
      <c r="C52" s="257" t="s">
        <v>287</v>
      </c>
      <c r="E52" s="66">
        <v>0</v>
      </c>
      <c r="F52" s="66">
        <v>0</v>
      </c>
      <c r="G52" s="66">
        <f t="shared" si="0"/>
        <v>0</v>
      </c>
      <c r="H52" s="66"/>
      <c r="I52" s="66">
        <v>0</v>
      </c>
      <c r="J52" s="66">
        <v>0</v>
      </c>
      <c r="K52" s="66">
        <f t="shared" si="3"/>
        <v>0</v>
      </c>
    </row>
    <row r="53" spans="2:11" ht="15.75">
      <c r="B53" s="30" t="s">
        <v>137</v>
      </c>
      <c r="C53" s="257" t="s">
        <v>288</v>
      </c>
      <c r="E53" s="66">
        <v>0</v>
      </c>
      <c r="F53" s="66">
        <v>0</v>
      </c>
      <c r="G53" s="66">
        <f t="shared" si="0"/>
        <v>0</v>
      </c>
      <c r="H53" s="66"/>
      <c r="I53" s="66">
        <v>0</v>
      </c>
      <c r="J53" s="66">
        <v>0</v>
      </c>
      <c r="K53" s="66">
        <f t="shared" si="3"/>
        <v>0</v>
      </c>
    </row>
    <row r="54" spans="1:11" s="29" customFormat="1" ht="16.5">
      <c r="A54" s="92"/>
      <c r="B54" s="92" t="s">
        <v>27</v>
      </c>
      <c r="C54" s="256" t="s">
        <v>289</v>
      </c>
      <c r="D54" s="98" t="s">
        <v>79</v>
      </c>
      <c r="E54" s="93">
        <f>SUM(E55:E57)-E58</f>
        <v>0</v>
      </c>
      <c r="F54" s="93">
        <f>SUM(F55:F57)-F58</f>
        <v>0</v>
      </c>
      <c r="G54" s="93">
        <f t="shared" si="0"/>
        <v>0</v>
      </c>
      <c r="H54" s="93"/>
      <c r="I54" s="93">
        <f>SUM(I55:I57)-I58</f>
        <v>0</v>
      </c>
      <c r="J54" s="93">
        <f>SUM(J55:J57)-J58</f>
        <v>0</v>
      </c>
      <c r="K54" s="93">
        <f t="shared" si="3"/>
        <v>0</v>
      </c>
    </row>
    <row r="55" spans="2:11" ht="15.75">
      <c r="B55" s="30" t="s">
        <v>77</v>
      </c>
      <c r="C55" s="257" t="s">
        <v>290</v>
      </c>
      <c r="E55" s="66">
        <v>0</v>
      </c>
      <c r="F55" s="66">
        <v>0</v>
      </c>
      <c r="G55" s="66">
        <f t="shared" si="0"/>
        <v>0</v>
      </c>
      <c r="H55" s="66"/>
      <c r="I55" s="66">
        <v>0</v>
      </c>
      <c r="J55" s="66">
        <v>0</v>
      </c>
      <c r="K55" s="66">
        <f t="shared" si="3"/>
        <v>0</v>
      </c>
    </row>
    <row r="56" spans="2:11" ht="15.75">
      <c r="B56" s="30" t="s">
        <v>78</v>
      </c>
      <c r="C56" s="257" t="s">
        <v>291</v>
      </c>
      <c r="E56" s="66">
        <v>0</v>
      </c>
      <c r="F56" s="66">
        <v>0</v>
      </c>
      <c r="G56" s="66">
        <f t="shared" si="0"/>
        <v>0</v>
      </c>
      <c r="H56" s="66"/>
      <c r="I56" s="66">
        <v>0</v>
      </c>
      <c r="J56" s="66">
        <v>0</v>
      </c>
      <c r="K56" s="66">
        <f t="shared" si="3"/>
        <v>0</v>
      </c>
    </row>
    <row r="57" spans="2:11" ht="15.75">
      <c r="B57" s="30" t="s">
        <v>98</v>
      </c>
      <c r="C57" s="257" t="s">
        <v>271</v>
      </c>
      <c r="E57" s="66">
        <v>0</v>
      </c>
      <c r="F57" s="66">
        <v>0</v>
      </c>
      <c r="G57" s="66">
        <f t="shared" si="0"/>
        <v>0</v>
      </c>
      <c r="H57" s="66"/>
      <c r="I57" s="66">
        <v>0</v>
      </c>
      <c r="J57" s="66">
        <v>0</v>
      </c>
      <c r="K57" s="66">
        <f t="shared" si="3"/>
        <v>0</v>
      </c>
    </row>
    <row r="58" spans="2:11" ht="15.75">
      <c r="B58" s="30" t="s">
        <v>99</v>
      </c>
      <c r="C58" s="257" t="s">
        <v>292</v>
      </c>
      <c r="E58" s="66">
        <v>0</v>
      </c>
      <c r="F58" s="66">
        <v>0</v>
      </c>
      <c r="G58" s="66">
        <f t="shared" si="0"/>
        <v>0</v>
      </c>
      <c r="H58" s="66"/>
      <c r="I58" s="66">
        <v>0</v>
      </c>
      <c r="J58" s="66">
        <v>0</v>
      </c>
      <c r="K58" s="66">
        <f t="shared" si="3"/>
        <v>0</v>
      </c>
    </row>
    <row r="59" spans="1:11" s="29" customFormat="1" ht="16.5">
      <c r="A59" s="92"/>
      <c r="B59" s="92" t="s">
        <v>28</v>
      </c>
      <c r="C59" s="256" t="s">
        <v>293</v>
      </c>
      <c r="D59" s="98" t="s">
        <v>82</v>
      </c>
      <c r="E59" s="93">
        <f>SUM(E60:E62)</f>
        <v>648858</v>
      </c>
      <c r="F59" s="93">
        <f>SUM(F60:F62)</f>
        <v>0</v>
      </c>
      <c r="G59" s="93">
        <f t="shared" si="0"/>
        <v>648858</v>
      </c>
      <c r="H59" s="93"/>
      <c r="I59" s="93">
        <f>SUM(I60:I62)</f>
        <v>284135</v>
      </c>
      <c r="J59" s="93">
        <f>SUM(J60:J62)</f>
        <v>0</v>
      </c>
      <c r="K59" s="93">
        <f t="shared" si="3"/>
        <v>284135</v>
      </c>
    </row>
    <row r="60" spans="1:11" ht="16.5">
      <c r="A60" s="27"/>
      <c r="B60" s="30" t="s">
        <v>138</v>
      </c>
      <c r="C60" s="257" t="s">
        <v>294</v>
      </c>
      <c r="E60" s="66">
        <v>648858</v>
      </c>
      <c r="F60" s="66">
        <v>0</v>
      </c>
      <c r="G60" s="66">
        <f t="shared" si="0"/>
        <v>648858</v>
      </c>
      <c r="H60" s="66"/>
      <c r="I60" s="66">
        <v>284135</v>
      </c>
      <c r="J60" s="66">
        <v>0</v>
      </c>
      <c r="K60" s="66">
        <f t="shared" si="3"/>
        <v>284135</v>
      </c>
    </row>
    <row r="61" spans="1:11" ht="16.5">
      <c r="A61" s="27"/>
      <c r="B61" s="30" t="s">
        <v>139</v>
      </c>
      <c r="C61" s="257" t="s">
        <v>295</v>
      </c>
      <c r="E61" s="66">
        <v>0</v>
      </c>
      <c r="F61" s="66">
        <v>0</v>
      </c>
      <c r="G61" s="66">
        <f t="shared" si="0"/>
        <v>0</v>
      </c>
      <c r="H61" s="66"/>
      <c r="I61" s="66">
        <v>0</v>
      </c>
      <c r="J61" s="66">
        <v>0</v>
      </c>
      <c r="K61" s="66">
        <f t="shared" si="3"/>
        <v>0</v>
      </c>
    </row>
    <row r="62" spans="1:11" ht="16.5">
      <c r="A62" s="27"/>
      <c r="B62" s="30" t="s">
        <v>140</v>
      </c>
      <c r="C62" s="257" t="s">
        <v>296</v>
      </c>
      <c r="D62" s="96"/>
      <c r="E62" s="66">
        <v>0</v>
      </c>
      <c r="F62" s="66">
        <v>0</v>
      </c>
      <c r="G62" s="66">
        <f t="shared" si="0"/>
        <v>0</v>
      </c>
      <c r="H62" s="66"/>
      <c r="I62" s="66">
        <v>0</v>
      </c>
      <c r="J62" s="66">
        <v>0</v>
      </c>
      <c r="K62" s="66">
        <f t="shared" si="3"/>
        <v>0</v>
      </c>
    </row>
    <row r="63" spans="1:11" s="29" customFormat="1" ht="16.5">
      <c r="A63" s="92"/>
      <c r="B63" s="94" t="s">
        <v>29</v>
      </c>
      <c r="C63" s="256" t="s">
        <v>297</v>
      </c>
      <c r="D63" s="82" t="s">
        <v>211</v>
      </c>
      <c r="E63" s="93">
        <v>788655</v>
      </c>
      <c r="F63" s="93">
        <v>1746</v>
      </c>
      <c r="G63" s="93">
        <f t="shared" si="0"/>
        <v>790401</v>
      </c>
      <c r="H63" s="93"/>
      <c r="I63" s="93">
        <v>858420</v>
      </c>
      <c r="J63" s="93">
        <v>1768</v>
      </c>
      <c r="K63" s="93">
        <f t="shared" si="3"/>
        <v>860188</v>
      </c>
    </row>
    <row r="64" spans="1:11" s="29" customFormat="1" ht="16.5">
      <c r="A64" s="92"/>
      <c r="B64" s="92" t="s">
        <v>30</v>
      </c>
      <c r="C64" s="256" t="s">
        <v>298</v>
      </c>
      <c r="D64" s="82" t="s">
        <v>209</v>
      </c>
      <c r="E64" s="93">
        <f>SUM(E65:E66)</f>
        <v>220664</v>
      </c>
      <c r="F64" s="93">
        <f>SUM(F65:F66)</f>
        <v>0</v>
      </c>
      <c r="G64" s="93">
        <f t="shared" si="0"/>
        <v>220664</v>
      </c>
      <c r="H64" s="93"/>
      <c r="I64" s="93">
        <f>SUM(I65:I66)</f>
        <v>226855</v>
      </c>
      <c r="J64" s="93">
        <f>SUM(J65:J66)</f>
        <v>9</v>
      </c>
      <c r="K64" s="93">
        <f t="shared" si="3"/>
        <v>226864</v>
      </c>
    </row>
    <row r="65" spans="2:11" ht="15.75">
      <c r="B65" s="30" t="s">
        <v>179</v>
      </c>
      <c r="C65" s="258" t="s">
        <v>299</v>
      </c>
      <c r="E65" s="66">
        <v>0</v>
      </c>
      <c r="F65" s="66">
        <v>0</v>
      </c>
      <c r="G65" s="66">
        <f t="shared" si="0"/>
        <v>0</v>
      </c>
      <c r="H65" s="66"/>
      <c r="I65" s="66">
        <v>0</v>
      </c>
      <c r="J65" s="66">
        <v>0</v>
      </c>
      <c r="K65" s="66">
        <f t="shared" si="3"/>
        <v>0</v>
      </c>
    </row>
    <row r="66" spans="2:11" ht="15.75">
      <c r="B66" s="30" t="s">
        <v>180</v>
      </c>
      <c r="C66" s="258" t="s">
        <v>271</v>
      </c>
      <c r="E66" s="66">
        <v>220664</v>
      </c>
      <c r="F66" s="66">
        <v>0</v>
      </c>
      <c r="G66" s="66">
        <f t="shared" si="0"/>
        <v>220664</v>
      </c>
      <c r="H66" s="66"/>
      <c r="I66" s="66">
        <v>226855</v>
      </c>
      <c r="J66" s="66">
        <v>9</v>
      </c>
      <c r="K66" s="66">
        <f t="shared" si="3"/>
        <v>226864</v>
      </c>
    </row>
    <row r="67" spans="2:11" s="29" customFormat="1" ht="16.5">
      <c r="B67" s="92" t="s">
        <v>31</v>
      </c>
      <c r="C67" s="256" t="s">
        <v>300</v>
      </c>
      <c r="D67" s="82" t="s">
        <v>210</v>
      </c>
      <c r="E67" s="99">
        <v>0</v>
      </c>
      <c r="F67" s="99">
        <v>0</v>
      </c>
      <c r="G67" s="93">
        <f t="shared" si="0"/>
        <v>0</v>
      </c>
      <c r="H67" s="99"/>
      <c r="I67" s="99">
        <v>0</v>
      </c>
      <c r="J67" s="99">
        <v>0</v>
      </c>
      <c r="K67" s="93">
        <f t="shared" si="3"/>
        <v>0</v>
      </c>
    </row>
    <row r="68" spans="2:11" s="29" customFormat="1" ht="16.5">
      <c r="B68" s="92" t="s">
        <v>32</v>
      </c>
      <c r="C68" s="256" t="s">
        <v>301</v>
      </c>
      <c r="D68" s="95"/>
      <c r="E68" s="93">
        <f>SUM(E69:E70)</f>
        <v>132508</v>
      </c>
      <c r="F68" s="93">
        <f>SUM(F69:F70)</f>
        <v>13676</v>
      </c>
      <c r="G68" s="93">
        <f t="shared" si="0"/>
        <v>146184</v>
      </c>
      <c r="H68" s="93"/>
      <c r="I68" s="93">
        <f>SUM(I69:I70)</f>
        <v>10041</v>
      </c>
      <c r="J68" s="93">
        <f>SUM(J69:J70)</f>
        <v>1608</v>
      </c>
      <c r="K68" s="93">
        <f t="shared" si="3"/>
        <v>11649</v>
      </c>
    </row>
    <row r="69" spans="2:11" ht="15.75">
      <c r="B69" s="30" t="s">
        <v>33</v>
      </c>
      <c r="C69" s="258" t="s">
        <v>302</v>
      </c>
      <c r="E69" s="66">
        <v>0</v>
      </c>
      <c r="F69" s="66">
        <v>0</v>
      </c>
      <c r="G69" s="66">
        <f>E69+F69</f>
        <v>0</v>
      </c>
      <c r="H69" s="66"/>
      <c r="I69" s="66">
        <v>0</v>
      </c>
      <c r="J69" s="66">
        <v>0</v>
      </c>
      <c r="K69" s="66">
        <f t="shared" si="3"/>
        <v>0</v>
      </c>
    </row>
    <row r="70" spans="2:11" ht="16.5">
      <c r="B70" s="30" t="s">
        <v>34</v>
      </c>
      <c r="C70" s="258" t="s">
        <v>303</v>
      </c>
      <c r="D70" s="82" t="s">
        <v>231</v>
      </c>
      <c r="E70" s="66">
        <v>132508</v>
      </c>
      <c r="F70" s="66">
        <v>13676</v>
      </c>
      <c r="G70" s="66">
        <f>E70+F70</f>
        <v>146184</v>
      </c>
      <c r="H70" s="66"/>
      <c r="I70" s="66">
        <v>10041</v>
      </c>
      <c r="J70" s="66">
        <v>1608</v>
      </c>
      <c r="K70" s="66">
        <f t="shared" si="3"/>
        <v>11649</v>
      </c>
    </row>
    <row r="71" spans="2:11" s="29" customFormat="1" ht="16.5">
      <c r="B71" s="92" t="s">
        <v>35</v>
      </c>
      <c r="C71" s="256" t="s">
        <v>304</v>
      </c>
      <c r="D71" s="95"/>
      <c r="E71" s="99"/>
      <c r="F71" s="99"/>
      <c r="G71" s="99"/>
      <c r="H71" s="93"/>
      <c r="I71" s="99"/>
      <c r="J71" s="99"/>
      <c r="K71" s="99"/>
    </row>
    <row r="72" spans="2:11" s="29" customFormat="1" ht="16.5">
      <c r="B72" s="92"/>
      <c r="C72" s="256" t="s">
        <v>305</v>
      </c>
      <c r="D72" s="82" t="s">
        <v>691</v>
      </c>
      <c r="E72" s="93">
        <f>+SUM(E73:E74)</f>
        <v>179537</v>
      </c>
      <c r="F72" s="93">
        <f>+SUM(F73:F74)</f>
        <v>0</v>
      </c>
      <c r="G72" s="93">
        <f>E72+F72</f>
        <v>179537</v>
      </c>
      <c r="H72" s="93"/>
      <c r="I72" s="93">
        <f>+SUM(I73:I74)</f>
        <v>158294</v>
      </c>
      <c r="J72" s="93">
        <f>+SUM(J73:J74)</f>
        <v>0</v>
      </c>
      <c r="K72" s="93">
        <f>I72+J72</f>
        <v>158294</v>
      </c>
    </row>
    <row r="73" spans="2:11" ht="16.5">
      <c r="B73" s="25" t="s">
        <v>191</v>
      </c>
      <c r="C73" s="258" t="s">
        <v>306</v>
      </c>
      <c r="D73" s="96"/>
      <c r="E73" s="66">
        <v>179537</v>
      </c>
      <c r="F73" s="66">
        <v>0</v>
      </c>
      <c r="G73" s="66">
        <f>E73+F73</f>
        <v>179537</v>
      </c>
      <c r="H73" s="67"/>
      <c r="I73" s="66">
        <v>158294</v>
      </c>
      <c r="J73" s="66">
        <v>0</v>
      </c>
      <c r="K73" s="66">
        <f>I73+J73</f>
        <v>158294</v>
      </c>
    </row>
    <row r="74" spans="2:11" ht="16.5">
      <c r="B74" s="25" t="s">
        <v>192</v>
      </c>
      <c r="C74" s="258" t="s">
        <v>307</v>
      </c>
      <c r="D74" s="96"/>
      <c r="E74" s="66">
        <v>0</v>
      </c>
      <c r="F74" s="66">
        <v>0</v>
      </c>
      <c r="G74" s="66">
        <f>E74+F74</f>
        <v>0</v>
      </c>
      <c r="H74" s="67"/>
      <c r="I74" s="66">
        <v>0</v>
      </c>
      <c r="J74" s="66">
        <v>0</v>
      </c>
      <c r="K74" s="66">
        <v>0</v>
      </c>
    </row>
    <row r="75" spans="1:11" s="29" customFormat="1" ht="16.5">
      <c r="A75" s="92"/>
      <c r="B75" s="94" t="s">
        <v>190</v>
      </c>
      <c r="C75" s="256" t="s">
        <v>308</v>
      </c>
      <c r="D75" s="82" t="s">
        <v>692</v>
      </c>
      <c r="E75" s="93">
        <v>929214</v>
      </c>
      <c r="F75" s="93">
        <v>568402</v>
      </c>
      <c r="G75" s="93">
        <f>E75+F75</f>
        <v>1497616</v>
      </c>
      <c r="H75" s="93"/>
      <c r="I75" s="93">
        <v>796735</v>
      </c>
      <c r="J75" s="93">
        <v>48879</v>
      </c>
      <c r="K75" s="93">
        <f>I75+J75</f>
        <v>845614</v>
      </c>
    </row>
    <row r="76" spans="3:11" ht="16.5">
      <c r="C76" s="32"/>
      <c r="E76" s="93"/>
      <c r="F76" s="93"/>
      <c r="G76" s="66"/>
      <c r="H76" s="67"/>
      <c r="I76" s="66"/>
      <c r="J76" s="66"/>
      <c r="K76" s="66"/>
    </row>
    <row r="77" spans="2:11" s="29" customFormat="1" ht="20.25" customHeight="1">
      <c r="B77" s="100"/>
      <c r="C77" s="261" t="s">
        <v>309</v>
      </c>
      <c r="D77" s="101"/>
      <c r="E77" s="102">
        <f>E75+E64+E63+E59+E54+E49+E46+E41+E38+E37+E30+E26+E22+E21+E10+E9+E68+E72+E67</f>
        <v>125451396</v>
      </c>
      <c r="F77" s="102">
        <f>F75+F64+F63+F59+F54+F49+F46+F41+F38+F37+F30+F26+F22+F21+F10+F9+F68+F72+F67</f>
        <v>109357592</v>
      </c>
      <c r="G77" s="102">
        <f>G75+G64+G63+G59+G54+G49+G46+G41+G38+G37+G30+G26+G22+G21+G10+G9+G68+G72+G67</f>
        <v>234808988</v>
      </c>
      <c r="H77" s="102"/>
      <c r="I77" s="102">
        <f>I75+I64+I63+I59+I54+I49+I46+I41+I38+I37+I30+I26+I22+I21+I10+I9+I68+I72+I67</f>
        <v>121184572</v>
      </c>
      <c r="J77" s="102">
        <f>J75+J64+J63+J59+J54+J49+J46+J41+J38+J37+J30+J26+J22+J21+J10+J9+J68+J72+J67</f>
        <v>84266048</v>
      </c>
      <c r="K77" s="102">
        <f>K75+K64+K63+K59+K54+K49+K46+K41+K38+K37+K30+K26+K22+K21+K10+K9+K68+K72+K67</f>
        <v>205450620</v>
      </c>
    </row>
    <row r="78" spans="1:11" ht="15.75" customHeight="1">
      <c r="A78" s="27"/>
      <c r="B78" s="27"/>
      <c r="C78" s="35"/>
      <c r="D78" s="103"/>
      <c r="I78" s="34"/>
      <c r="J78" s="34"/>
      <c r="K78" s="34"/>
    </row>
    <row r="79" spans="1:11" ht="15.75" customHeight="1">
      <c r="A79" s="27"/>
      <c r="B79" s="27"/>
      <c r="C79" s="35"/>
      <c r="D79" s="103"/>
      <c r="E79" s="66"/>
      <c r="F79" s="66"/>
      <c r="G79" s="66"/>
      <c r="I79" s="34"/>
      <c r="J79" s="34"/>
      <c r="K79" s="34"/>
    </row>
    <row r="80" spans="1:11" ht="15.75" customHeight="1">
      <c r="A80" s="27"/>
      <c r="B80" s="27"/>
      <c r="C80" s="35"/>
      <c r="D80" s="103"/>
      <c r="E80" s="66"/>
      <c r="I80" s="34"/>
      <c r="J80" s="34"/>
      <c r="K80" s="34"/>
    </row>
    <row r="81" spans="1:11" ht="16.5">
      <c r="A81" s="27"/>
      <c r="B81" s="27"/>
      <c r="C81" s="35"/>
      <c r="D81" s="103"/>
      <c r="I81" s="34"/>
      <c r="J81" s="34"/>
      <c r="K81" s="34"/>
    </row>
    <row r="82" spans="1:11" ht="16.5">
      <c r="A82" s="27"/>
      <c r="B82" s="27"/>
      <c r="C82" s="35"/>
      <c r="D82" s="103"/>
      <c r="I82" s="34"/>
      <c r="J82" s="34"/>
      <c r="K82" s="34"/>
    </row>
    <row r="83" spans="1:11" ht="16.5">
      <c r="A83" s="27"/>
      <c r="B83" s="27"/>
      <c r="C83" s="35"/>
      <c r="D83" s="103"/>
      <c r="I83" s="34"/>
      <c r="J83" s="34"/>
      <c r="K83" s="34"/>
    </row>
    <row r="84" spans="1:11" ht="15.75">
      <c r="A84" s="337" t="s">
        <v>310</v>
      </c>
      <c r="B84" s="338"/>
      <c r="C84" s="338"/>
      <c r="D84" s="338"/>
      <c r="E84" s="338"/>
      <c r="F84" s="338"/>
      <c r="G84" s="338"/>
      <c r="H84" s="338"/>
      <c r="I84" s="338"/>
      <c r="J84" s="338"/>
      <c r="K84" s="338"/>
    </row>
    <row r="85" spans="1:11" ht="16.5">
      <c r="A85" s="27"/>
      <c r="B85" s="27"/>
      <c r="C85" s="35"/>
      <c r="D85" s="103"/>
      <c r="I85" s="34"/>
      <c r="J85" s="34"/>
      <c r="K85" s="34"/>
    </row>
    <row r="86" spans="1:11" ht="16.5">
      <c r="A86" s="27"/>
      <c r="B86" s="27"/>
      <c r="C86" s="35"/>
      <c r="D86" s="103"/>
      <c r="I86" s="34"/>
      <c r="J86" s="34"/>
      <c r="K86" s="34"/>
    </row>
    <row r="87" spans="1:11" ht="16.5">
      <c r="A87" s="27"/>
      <c r="B87" s="27"/>
      <c r="C87" s="35"/>
      <c r="D87" s="103"/>
      <c r="I87" s="34"/>
      <c r="J87" s="34"/>
      <c r="K87" s="34"/>
    </row>
    <row r="88" spans="1:11" ht="16.5">
      <c r="A88" s="27"/>
      <c r="B88" s="27"/>
      <c r="C88" s="35"/>
      <c r="D88" s="103"/>
      <c r="I88" s="34"/>
      <c r="J88" s="34"/>
      <c r="K88" s="34"/>
    </row>
    <row r="89" spans="1:11" ht="16.5">
      <c r="A89" s="27"/>
      <c r="B89" s="27"/>
      <c r="C89" s="35"/>
      <c r="D89" s="103"/>
      <c r="I89" s="34"/>
      <c r="J89" s="34"/>
      <c r="K89" s="34"/>
    </row>
    <row r="90" spans="1:11" ht="16.5">
      <c r="A90" s="27"/>
      <c r="B90" s="27"/>
      <c r="C90" s="35"/>
      <c r="D90" s="103"/>
      <c r="I90" s="34"/>
      <c r="J90" s="34"/>
      <c r="K90" s="34"/>
    </row>
    <row r="91" spans="1:11" ht="16.5">
      <c r="A91" s="27"/>
      <c r="B91" s="27"/>
      <c r="C91" s="35"/>
      <c r="D91" s="103"/>
      <c r="I91" s="34"/>
      <c r="J91" s="34"/>
      <c r="K91" s="34"/>
    </row>
    <row r="92" spans="1:11" ht="16.5">
      <c r="A92" s="27"/>
      <c r="B92" s="27"/>
      <c r="C92" s="35"/>
      <c r="D92" s="103"/>
      <c r="I92" s="34"/>
      <c r="J92" s="34"/>
      <c r="K92" s="34"/>
    </row>
    <row r="93" spans="1:11" ht="16.5">
      <c r="A93" s="27"/>
      <c r="B93" s="27"/>
      <c r="C93" s="35"/>
      <c r="D93" s="103"/>
      <c r="I93" s="34"/>
      <c r="J93" s="34"/>
      <c r="K93" s="34"/>
    </row>
    <row r="94" spans="1:11" ht="16.5">
      <c r="A94" s="27"/>
      <c r="B94" s="27"/>
      <c r="C94" s="35"/>
      <c r="D94" s="103"/>
      <c r="I94" s="34"/>
      <c r="J94" s="34"/>
      <c r="K94" s="34"/>
    </row>
    <row r="101" spans="2:11" ht="15.75">
      <c r="B101" s="70"/>
      <c r="C101" s="70"/>
      <c r="D101" s="104"/>
      <c r="E101" s="70"/>
      <c r="F101" s="70"/>
      <c r="G101" s="70"/>
      <c r="H101" s="70"/>
      <c r="I101" s="70"/>
      <c r="J101" s="70"/>
      <c r="K101" s="70"/>
    </row>
  </sheetData>
  <sheetProtection/>
  <mergeCells count="1">
    <mergeCell ref="A84:K84"/>
  </mergeCells>
  <printOptions horizontalCentered="1"/>
  <pageMargins left="0.5905511811023623" right="0.2755905511811024" top="0.7480314960629921" bottom="0.5905511811023623" header="0.5118110236220472" footer="0.3937007874015748"/>
  <pageSetup fitToHeight="1" fitToWidth="1" horizontalDpi="600" verticalDpi="600" orientation="portrait" paperSize="9" scale="42" r:id="rId1"/>
  <headerFooter alignWithMargins="0">
    <oddFooter>&amp;C&amp;"DINPro-Medium,Regular"&amp;14 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99"/>
  <sheetViews>
    <sheetView view="pageBreakPreview" zoomScale="75" zoomScaleNormal="75" zoomScaleSheetLayoutView="75" zoomScalePageLayoutView="0" workbookViewId="0" topLeftCell="A1">
      <pane xSplit="3" ySplit="8" topLeftCell="D9" activePane="bottomRight" state="frozen"/>
      <selection pane="topLeft" activeCell="E18" sqref="E18"/>
      <selection pane="topRight" activeCell="E18" sqref="E18"/>
      <selection pane="bottomLeft" activeCell="E18" sqref="E18"/>
      <selection pane="bottomRight" activeCell="E18" sqref="E18"/>
    </sheetView>
  </sheetViews>
  <sheetFormatPr defaultColWidth="9.140625" defaultRowHeight="12.75"/>
  <cols>
    <col min="1" max="1" width="2.421875" style="13" customWidth="1"/>
    <col min="2" max="2" width="7.8515625" style="13" customWidth="1"/>
    <col min="3" max="3" width="82.421875" style="13" customWidth="1"/>
    <col min="4" max="4" width="23.421875" style="166" customWidth="1"/>
    <col min="5" max="6" width="16.7109375" style="13" customWidth="1"/>
    <col min="7" max="7" width="20.140625" style="13" bestFit="1" customWidth="1"/>
    <col min="8" max="8" width="1.28515625" style="13" customWidth="1"/>
    <col min="9" max="9" width="20.140625" style="13" bestFit="1" customWidth="1"/>
    <col min="10" max="10" width="18.7109375" style="13" bestFit="1" customWidth="1"/>
    <col min="11" max="11" width="20.140625" style="13" bestFit="1" customWidth="1"/>
    <col min="12" max="12" width="9.140625" style="13" customWidth="1"/>
    <col min="13" max="13" width="11.57421875" style="13" bestFit="1" customWidth="1"/>
    <col min="14" max="16384" width="9.140625" style="13" customWidth="1"/>
  </cols>
  <sheetData>
    <row r="1" spans="1:11" ht="17.25" customHeight="1">
      <c r="A1" s="2"/>
      <c r="B1" s="2"/>
      <c r="C1" s="2"/>
      <c r="D1" s="41"/>
      <c r="E1" s="2"/>
      <c r="F1" s="11"/>
      <c r="G1" s="2"/>
      <c r="H1" s="2"/>
      <c r="I1" s="2"/>
      <c r="J1" s="2"/>
      <c r="K1" s="2"/>
    </row>
    <row r="2" spans="2:11" s="39" customFormat="1" ht="17.25" customHeight="1">
      <c r="B2" s="238" t="s">
        <v>0</v>
      </c>
      <c r="C2" s="262"/>
      <c r="D2" s="263"/>
      <c r="E2" s="262"/>
      <c r="F2" s="262"/>
      <c r="G2" s="106"/>
      <c r="H2" s="106"/>
      <c r="I2" s="106"/>
      <c r="J2" s="106"/>
      <c r="K2" s="106"/>
    </row>
    <row r="3" spans="2:6" s="39" customFormat="1" ht="17.25" customHeight="1">
      <c r="B3" s="241" t="s">
        <v>616</v>
      </c>
      <c r="C3" s="264"/>
      <c r="D3" s="265"/>
      <c r="E3" s="264"/>
      <c r="F3" s="264"/>
    </row>
    <row r="4" spans="2:11" s="29" customFormat="1" ht="17.25" customHeight="1">
      <c r="B4" s="244" t="s">
        <v>246</v>
      </c>
      <c r="C4" s="244"/>
      <c r="D4" s="245"/>
      <c r="E4" s="246"/>
      <c r="F4" s="246"/>
      <c r="G4" s="87"/>
      <c r="H4" s="87"/>
      <c r="I4" s="87"/>
      <c r="J4" s="87"/>
      <c r="K4" s="87"/>
    </row>
    <row r="5" spans="1:11" ht="17.25" customHeight="1">
      <c r="A5" s="2"/>
      <c r="B5" s="2"/>
      <c r="C5" s="2"/>
      <c r="D5" s="41"/>
      <c r="E5" s="162"/>
      <c r="F5" s="162"/>
      <c r="G5" s="163"/>
      <c r="H5" s="163"/>
      <c r="I5" s="163"/>
      <c r="J5" s="163"/>
      <c r="K5" s="163"/>
    </row>
    <row r="6" spans="4:11" s="28" customFormat="1" ht="15.75" customHeight="1">
      <c r="D6" s="243"/>
      <c r="E6" s="252"/>
      <c r="F6" s="248" t="s">
        <v>248</v>
      </c>
      <c r="G6" s="252"/>
      <c r="H6" s="240"/>
      <c r="I6" s="252"/>
      <c r="J6" s="248" t="s">
        <v>249</v>
      </c>
      <c r="K6" s="252"/>
    </row>
    <row r="7" spans="3:11" s="28" customFormat="1" ht="15.75" customHeight="1">
      <c r="C7" s="247" t="s">
        <v>365</v>
      </c>
      <c r="D7" s="243" t="s">
        <v>250</v>
      </c>
      <c r="E7" s="252"/>
      <c r="F7" s="248" t="s">
        <v>615</v>
      </c>
      <c r="G7" s="250"/>
      <c r="H7" s="251"/>
      <c r="I7" s="252"/>
      <c r="J7" s="248" t="s">
        <v>245</v>
      </c>
      <c r="K7" s="252"/>
    </row>
    <row r="8" spans="2:11" s="28" customFormat="1" ht="15.75" customHeight="1">
      <c r="B8" s="89"/>
      <c r="C8" s="90"/>
      <c r="D8" s="253" t="s">
        <v>251</v>
      </c>
      <c r="E8" s="254" t="s">
        <v>417</v>
      </c>
      <c r="F8" s="254" t="s">
        <v>252</v>
      </c>
      <c r="G8" s="254" t="s">
        <v>253</v>
      </c>
      <c r="H8" s="254"/>
      <c r="I8" s="254" t="s">
        <v>417</v>
      </c>
      <c r="J8" s="254" t="s">
        <v>252</v>
      </c>
      <c r="K8" s="254" t="s">
        <v>253</v>
      </c>
    </row>
    <row r="9" spans="1:24" s="29" customFormat="1" ht="16.5">
      <c r="A9" s="92"/>
      <c r="B9" s="92" t="s">
        <v>1</v>
      </c>
      <c r="C9" s="255" t="s">
        <v>311</v>
      </c>
      <c r="D9" s="150" t="s">
        <v>83</v>
      </c>
      <c r="E9" s="93">
        <f>SUM(E10:E11)</f>
        <v>68696386</v>
      </c>
      <c r="F9" s="93">
        <f>SUM(F10:F11)</f>
        <v>70246111</v>
      </c>
      <c r="G9" s="93">
        <f>E9+F9</f>
        <v>138942497</v>
      </c>
      <c r="H9" s="93"/>
      <c r="I9" s="93">
        <f>SUM(I10:I11)</f>
        <v>65603145</v>
      </c>
      <c r="J9" s="93">
        <f>SUM(J10:J11)</f>
        <v>47770256</v>
      </c>
      <c r="K9" s="93">
        <f>I9+J9</f>
        <v>113373401</v>
      </c>
      <c r="M9" s="99"/>
      <c r="N9" s="99"/>
      <c r="O9" s="99"/>
      <c r="P9" s="99"/>
      <c r="Q9" s="99"/>
      <c r="R9" s="99"/>
      <c r="S9" s="99"/>
      <c r="T9" s="99"/>
      <c r="U9" s="99"/>
      <c r="V9" s="99"/>
      <c r="W9" s="99"/>
      <c r="X9" s="99"/>
    </row>
    <row r="10" spans="1:24" s="25" customFormat="1" ht="16.5">
      <c r="A10" s="27"/>
      <c r="B10" s="25" t="s">
        <v>2</v>
      </c>
      <c r="C10" s="257" t="s">
        <v>312</v>
      </c>
      <c r="D10" s="150" t="s">
        <v>690</v>
      </c>
      <c r="E10" s="66">
        <v>2552668</v>
      </c>
      <c r="F10" s="66">
        <v>2182629</v>
      </c>
      <c r="G10" s="66">
        <f>E10+F10</f>
        <v>4735297</v>
      </c>
      <c r="H10" s="67"/>
      <c r="I10" s="66">
        <v>2465830</v>
      </c>
      <c r="J10" s="66">
        <v>1415992</v>
      </c>
      <c r="K10" s="66">
        <f>I10+J10</f>
        <v>3881822</v>
      </c>
      <c r="M10" s="99"/>
      <c r="N10" s="99"/>
      <c r="O10" s="99"/>
      <c r="P10" s="99"/>
      <c r="Q10" s="99"/>
      <c r="R10" s="99"/>
      <c r="S10" s="99"/>
      <c r="T10" s="99"/>
      <c r="U10" s="99"/>
      <c r="V10" s="99"/>
      <c r="W10" s="99"/>
      <c r="X10" s="99"/>
    </row>
    <row r="11" spans="1:24" s="25" customFormat="1" ht="16.5">
      <c r="A11" s="27"/>
      <c r="B11" s="25" t="s">
        <v>3</v>
      </c>
      <c r="C11" s="257" t="s">
        <v>271</v>
      </c>
      <c r="D11" s="103"/>
      <c r="E11" s="66">
        <v>66143718</v>
      </c>
      <c r="F11" s="66">
        <v>68063482</v>
      </c>
      <c r="G11" s="66">
        <f>E11+F11</f>
        <v>134207200</v>
      </c>
      <c r="H11" s="67"/>
      <c r="I11" s="66">
        <v>63137315</v>
      </c>
      <c r="J11" s="66">
        <v>46354264</v>
      </c>
      <c r="K11" s="66">
        <f>I11+J11</f>
        <v>109491579</v>
      </c>
      <c r="M11" s="99"/>
      <c r="N11" s="99"/>
      <c r="O11" s="99"/>
      <c r="P11" s="99"/>
      <c r="Q11" s="99"/>
      <c r="R11" s="99"/>
      <c r="S11" s="99"/>
      <c r="T11" s="99"/>
      <c r="U11" s="99"/>
      <c r="V11" s="99"/>
      <c r="W11" s="99"/>
      <c r="X11" s="99"/>
    </row>
    <row r="12" spans="1:24" s="29" customFormat="1" ht="16.5">
      <c r="A12" s="92"/>
      <c r="B12" s="92" t="s">
        <v>5</v>
      </c>
      <c r="C12" s="256" t="s">
        <v>313</v>
      </c>
      <c r="D12" s="150" t="s">
        <v>85</v>
      </c>
      <c r="E12" s="93">
        <v>479349</v>
      </c>
      <c r="F12" s="93">
        <v>967525</v>
      </c>
      <c r="G12" s="93">
        <f aca="true" t="shared" si="0" ref="G12:G61">E12+F12</f>
        <v>1446874</v>
      </c>
      <c r="H12" s="93"/>
      <c r="I12" s="93">
        <v>225223</v>
      </c>
      <c r="J12" s="93">
        <v>682763</v>
      </c>
      <c r="K12" s="93">
        <f aca="true" t="shared" si="1" ref="K12:K42">I12+J12</f>
        <v>907986</v>
      </c>
      <c r="M12" s="99"/>
      <c r="N12" s="99"/>
      <c r="O12" s="99"/>
      <c r="P12" s="99"/>
      <c r="Q12" s="99"/>
      <c r="R12" s="99"/>
      <c r="S12" s="99"/>
      <c r="T12" s="99"/>
      <c r="U12" s="99"/>
      <c r="V12" s="99"/>
      <c r="W12" s="99"/>
      <c r="X12" s="99"/>
    </row>
    <row r="13" spans="1:24" s="29" customFormat="1" ht="16.5">
      <c r="A13" s="92"/>
      <c r="B13" s="92" t="s">
        <v>12</v>
      </c>
      <c r="C13" s="256" t="s">
        <v>314</v>
      </c>
      <c r="D13" s="150" t="s">
        <v>183</v>
      </c>
      <c r="E13" s="93">
        <v>193130</v>
      </c>
      <c r="F13" s="93">
        <v>23520208</v>
      </c>
      <c r="G13" s="93">
        <f t="shared" si="0"/>
        <v>23713338</v>
      </c>
      <c r="H13" s="93"/>
      <c r="I13" s="93">
        <v>301761</v>
      </c>
      <c r="J13" s="93">
        <v>20686965</v>
      </c>
      <c r="K13" s="93">
        <f t="shared" si="1"/>
        <v>20988726</v>
      </c>
      <c r="M13" s="99"/>
      <c r="N13" s="99"/>
      <c r="O13" s="99"/>
      <c r="P13" s="99"/>
      <c r="Q13" s="99"/>
      <c r="R13" s="99"/>
      <c r="S13" s="99"/>
      <c r="T13" s="99"/>
      <c r="U13" s="99"/>
      <c r="V13" s="99"/>
      <c r="W13" s="99"/>
      <c r="X13" s="99"/>
    </row>
    <row r="14" spans="1:24" s="29" customFormat="1" ht="16.5">
      <c r="A14" s="92"/>
      <c r="B14" s="92" t="s">
        <v>13</v>
      </c>
      <c r="C14" s="256" t="s">
        <v>264</v>
      </c>
      <c r="D14" s="147"/>
      <c r="E14" s="93">
        <f>SUM(E15:E17)</f>
        <v>6169189</v>
      </c>
      <c r="F14" s="93">
        <f>SUM(F15:F17)</f>
        <v>16659919</v>
      </c>
      <c r="G14" s="93">
        <f t="shared" si="0"/>
        <v>22829108</v>
      </c>
      <c r="H14" s="93"/>
      <c r="I14" s="93">
        <f>SUM(I15:I17)</f>
        <v>4430973</v>
      </c>
      <c r="J14" s="93">
        <f>SUM(J15:J17)</f>
        <v>23009630</v>
      </c>
      <c r="K14" s="93">
        <f t="shared" si="1"/>
        <v>27440603</v>
      </c>
      <c r="M14" s="99"/>
      <c r="N14" s="99"/>
      <c r="O14" s="99"/>
      <c r="P14" s="99"/>
      <c r="Q14" s="99"/>
      <c r="R14" s="99"/>
      <c r="S14" s="99"/>
      <c r="T14" s="99"/>
      <c r="U14" s="99"/>
      <c r="V14" s="99"/>
      <c r="W14" s="99"/>
      <c r="X14" s="99"/>
    </row>
    <row r="15" spans="1:24" s="25" customFormat="1" ht="16.5">
      <c r="A15" s="27"/>
      <c r="B15" s="30" t="s">
        <v>14</v>
      </c>
      <c r="C15" s="258" t="s">
        <v>315</v>
      </c>
      <c r="D15" s="103"/>
      <c r="E15" s="66">
        <v>0</v>
      </c>
      <c r="F15" s="66">
        <v>0</v>
      </c>
      <c r="G15" s="66">
        <f t="shared" si="0"/>
        <v>0</v>
      </c>
      <c r="H15" s="66"/>
      <c r="I15" s="66">
        <v>0</v>
      </c>
      <c r="J15" s="66">
        <v>0</v>
      </c>
      <c r="K15" s="66">
        <f t="shared" si="1"/>
        <v>0</v>
      </c>
      <c r="M15" s="99"/>
      <c r="N15" s="99"/>
      <c r="O15" s="99"/>
      <c r="P15" s="99"/>
      <c r="Q15" s="99"/>
      <c r="R15" s="99"/>
      <c r="S15" s="99"/>
      <c r="T15" s="99"/>
      <c r="U15" s="99"/>
      <c r="V15" s="99"/>
      <c r="W15" s="99"/>
      <c r="X15" s="99"/>
    </row>
    <row r="16" spans="1:24" s="25" customFormat="1" ht="16.5">
      <c r="A16" s="27"/>
      <c r="B16" s="30" t="s">
        <v>15</v>
      </c>
      <c r="C16" s="258" t="s">
        <v>316</v>
      </c>
      <c r="D16" s="103"/>
      <c r="E16" s="66">
        <v>0</v>
      </c>
      <c r="F16" s="66">
        <v>0</v>
      </c>
      <c r="G16" s="66">
        <f t="shared" si="0"/>
        <v>0</v>
      </c>
      <c r="H16" s="66"/>
      <c r="I16" s="66">
        <v>0</v>
      </c>
      <c r="J16" s="66">
        <v>0</v>
      </c>
      <c r="K16" s="66">
        <f t="shared" si="1"/>
        <v>0</v>
      </c>
      <c r="M16" s="99"/>
      <c r="N16" s="99"/>
      <c r="O16" s="99"/>
      <c r="P16" s="99"/>
      <c r="Q16" s="99"/>
      <c r="R16" s="99"/>
      <c r="S16" s="99"/>
      <c r="T16" s="99"/>
      <c r="U16" s="99"/>
      <c r="V16" s="99"/>
      <c r="W16" s="99"/>
      <c r="X16" s="99"/>
    </row>
    <row r="17" spans="1:24" s="25" customFormat="1" ht="16.5">
      <c r="A17" s="27"/>
      <c r="B17" s="30" t="s">
        <v>63</v>
      </c>
      <c r="C17" s="258" t="s">
        <v>317</v>
      </c>
      <c r="D17" s="103"/>
      <c r="E17" s="66">
        <v>6169189</v>
      </c>
      <c r="F17" s="66">
        <v>16659919</v>
      </c>
      <c r="G17" s="66">
        <f t="shared" si="0"/>
        <v>22829108</v>
      </c>
      <c r="H17" s="66"/>
      <c r="I17" s="66">
        <v>4430973</v>
      </c>
      <c r="J17" s="66">
        <v>23009630</v>
      </c>
      <c r="K17" s="66">
        <f t="shared" si="1"/>
        <v>27440603</v>
      </c>
      <c r="M17" s="99"/>
      <c r="N17" s="99"/>
      <c r="O17" s="99"/>
      <c r="P17" s="99"/>
      <c r="Q17" s="99"/>
      <c r="R17" s="99"/>
      <c r="S17" s="99"/>
      <c r="T17" s="99"/>
      <c r="U17" s="99"/>
      <c r="V17" s="99"/>
      <c r="W17" s="99"/>
      <c r="X17" s="99"/>
    </row>
    <row r="18" spans="1:24" s="29" customFormat="1" ht="16.5">
      <c r="A18" s="92"/>
      <c r="B18" s="92" t="s">
        <v>16</v>
      </c>
      <c r="C18" s="256" t="s">
        <v>318</v>
      </c>
      <c r="D18" s="150" t="s">
        <v>242</v>
      </c>
      <c r="E18" s="93">
        <f>SUM(E19:E21)</f>
        <v>3182038</v>
      </c>
      <c r="F18" s="93">
        <f>SUM(F19:F21)</f>
        <v>8084029</v>
      </c>
      <c r="G18" s="93">
        <f t="shared" si="0"/>
        <v>11266067</v>
      </c>
      <c r="H18" s="93"/>
      <c r="I18" s="93">
        <f>SUM(I19:I21)</f>
        <v>3055236</v>
      </c>
      <c r="J18" s="93">
        <f>SUM(J19:J21)</f>
        <v>6460607</v>
      </c>
      <c r="K18" s="93">
        <f t="shared" si="1"/>
        <v>9515843</v>
      </c>
      <c r="M18" s="99"/>
      <c r="N18" s="99"/>
      <c r="O18" s="99"/>
      <c r="P18" s="99"/>
      <c r="Q18" s="99"/>
      <c r="R18" s="99"/>
      <c r="S18" s="99"/>
      <c r="T18" s="99"/>
      <c r="U18" s="99"/>
      <c r="V18" s="99"/>
      <c r="W18" s="99"/>
      <c r="X18" s="99"/>
    </row>
    <row r="19" spans="2:24" s="25" customFormat="1" ht="15.75">
      <c r="B19" s="30" t="s">
        <v>17</v>
      </c>
      <c r="C19" s="257" t="s">
        <v>319</v>
      </c>
      <c r="D19" s="97"/>
      <c r="E19" s="66">
        <v>1545846</v>
      </c>
      <c r="F19" s="66">
        <v>892932</v>
      </c>
      <c r="G19" s="66">
        <f t="shared" si="0"/>
        <v>2438778</v>
      </c>
      <c r="H19" s="66"/>
      <c r="I19" s="66">
        <v>1485525</v>
      </c>
      <c r="J19" s="66">
        <v>769015</v>
      </c>
      <c r="K19" s="66">
        <f t="shared" si="1"/>
        <v>2254540</v>
      </c>
      <c r="M19" s="99"/>
      <c r="N19" s="99"/>
      <c r="O19" s="99"/>
      <c r="P19" s="99"/>
      <c r="Q19" s="99"/>
      <c r="R19" s="99"/>
      <c r="S19" s="99"/>
      <c r="T19" s="99"/>
      <c r="U19" s="99"/>
      <c r="V19" s="99"/>
      <c r="W19" s="99"/>
      <c r="X19" s="99"/>
    </row>
    <row r="20" spans="2:24" s="25" customFormat="1" ht="15.75">
      <c r="B20" s="30" t="s">
        <v>18</v>
      </c>
      <c r="C20" s="257" t="s">
        <v>320</v>
      </c>
      <c r="D20" s="97"/>
      <c r="E20" s="66">
        <v>0</v>
      </c>
      <c r="F20" s="66">
        <v>0</v>
      </c>
      <c r="G20" s="66">
        <f t="shared" si="0"/>
        <v>0</v>
      </c>
      <c r="H20" s="66"/>
      <c r="I20" s="66">
        <v>0</v>
      </c>
      <c r="J20" s="66">
        <v>0</v>
      </c>
      <c r="K20" s="66">
        <f t="shared" si="1"/>
        <v>0</v>
      </c>
      <c r="M20" s="99"/>
      <c r="N20" s="99"/>
      <c r="O20" s="99"/>
      <c r="P20" s="99"/>
      <c r="Q20" s="99"/>
      <c r="R20" s="99"/>
      <c r="S20" s="99"/>
      <c r="T20" s="99"/>
      <c r="U20" s="99"/>
      <c r="V20" s="99"/>
      <c r="W20" s="99"/>
      <c r="X20" s="99"/>
    </row>
    <row r="21" spans="2:24" s="25" customFormat="1" ht="15.75">
      <c r="B21" s="30" t="s">
        <v>101</v>
      </c>
      <c r="C21" s="257" t="s">
        <v>321</v>
      </c>
      <c r="D21" s="97"/>
      <c r="E21" s="66">
        <v>1636192</v>
      </c>
      <c r="F21" s="66">
        <v>7191097</v>
      </c>
      <c r="G21" s="66">
        <f t="shared" si="0"/>
        <v>8827289</v>
      </c>
      <c r="H21" s="66"/>
      <c r="I21" s="66">
        <v>1569711</v>
      </c>
      <c r="J21" s="66">
        <v>5691592</v>
      </c>
      <c r="K21" s="66">
        <f t="shared" si="1"/>
        <v>7261303</v>
      </c>
      <c r="M21" s="99"/>
      <c r="N21" s="99"/>
      <c r="O21" s="99"/>
      <c r="P21" s="99"/>
      <c r="Q21" s="99"/>
      <c r="R21" s="99"/>
      <c r="S21" s="99"/>
      <c r="T21" s="99"/>
      <c r="U21" s="99"/>
      <c r="V21" s="99"/>
      <c r="W21" s="99"/>
      <c r="X21" s="99"/>
    </row>
    <row r="22" spans="1:24" s="29" customFormat="1" ht="16.5">
      <c r="A22" s="92"/>
      <c r="B22" s="92" t="s">
        <v>19</v>
      </c>
      <c r="C22" s="256" t="s">
        <v>322</v>
      </c>
      <c r="D22" s="147"/>
      <c r="E22" s="93">
        <f>+SUM(E23:E24)</f>
        <v>0</v>
      </c>
      <c r="F22" s="93">
        <f>+SUM(F23:F24)</f>
        <v>0</v>
      </c>
      <c r="G22" s="93">
        <f t="shared" si="0"/>
        <v>0</v>
      </c>
      <c r="H22" s="93"/>
      <c r="I22" s="93">
        <f>+SUM(I23:I24)</f>
        <v>0</v>
      </c>
      <c r="J22" s="93">
        <f>+SUM(J23:J24)</f>
        <v>0</v>
      </c>
      <c r="K22" s="93">
        <f t="shared" si="1"/>
        <v>0</v>
      </c>
      <c r="M22" s="99"/>
      <c r="N22" s="99"/>
      <c r="O22" s="99"/>
      <c r="P22" s="99"/>
      <c r="Q22" s="99"/>
      <c r="R22" s="99"/>
      <c r="S22" s="99"/>
      <c r="T22" s="99"/>
      <c r="U22" s="99"/>
      <c r="V22" s="99"/>
      <c r="W22" s="99"/>
      <c r="X22" s="99"/>
    </row>
    <row r="23" spans="1:24" s="25" customFormat="1" ht="16.5">
      <c r="A23" s="27"/>
      <c r="B23" s="25" t="s">
        <v>20</v>
      </c>
      <c r="C23" s="258" t="s">
        <v>323</v>
      </c>
      <c r="D23" s="103"/>
      <c r="E23" s="66">
        <v>0</v>
      </c>
      <c r="F23" s="66">
        <v>0</v>
      </c>
      <c r="G23" s="66">
        <f t="shared" si="0"/>
        <v>0</v>
      </c>
      <c r="H23" s="66"/>
      <c r="I23" s="66">
        <v>0</v>
      </c>
      <c r="J23" s="66">
        <v>0</v>
      </c>
      <c r="K23" s="66">
        <f t="shared" si="1"/>
        <v>0</v>
      </c>
      <c r="M23" s="99"/>
      <c r="N23" s="99"/>
      <c r="O23" s="99"/>
      <c r="P23" s="99"/>
      <c r="Q23" s="99"/>
      <c r="R23" s="99"/>
      <c r="S23" s="99"/>
      <c r="T23" s="99"/>
      <c r="U23" s="99"/>
      <c r="V23" s="99"/>
      <c r="W23" s="99"/>
      <c r="X23" s="99"/>
    </row>
    <row r="24" spans="1:24" s="25" customFormat="1" ht="16.5">
      <c r="A24" s="27"/>
      <c r="B24" s="25" t="s">
        <v>21</v>
      </c>
      <c r="C24" s="258" t="s">
        <v>271</v>
      </c>
      <c r="D24" s="103"/>
      <c r="E24" s="66">
        <v>0</v>
      </c>
      <c r="F24" s="66">
        <v>0</v>
      </c>
      <c r="G24" s="66">
        <f t="shared" si="0"/>
        <v>0</v>
      </c>
      <c r="H24" s="66"/>
      <c r="I24" s="66">
        <v>0</v>
      </c>
      <c r="J24" s="66">
        <v>0</v>
      </c>
      <c r="K24" s="66">
        <f t="shared" si="1"/>
        <v>0</v>
      </c>
      <c r="M24" s="99"/>
      <c r="N24" s="99"/>
      <c r="O24" s="99"/>
      <c r="P24" s="99"/>
      <c r="Q24" s="99"/>
      <c r="R24" s="99"/>
      <c r="S24" s="99"/>
      <c r="T24" s="99"/>
      <c r="U24" s="99"/>
      <c r="V24" s="99"/>
      <c r="W24" s="99"/>
      <c r="X24" s="99"/>
    </row>
    <row r="25" spans="1:24" s="29" customFormat="1" ht="16.5">
      <c r="A25" s="92"/>
      <c r="B25" s="92" t="s">
        <v>22</v>
      </c>
      <c r="C25" s="256" t="s">
        <v>324</v>
      </c>
      <c r="D25" s="147"/>
      <c r="E25" s="93">
        <v>3508887</v>
      </c>
      <c r="F25" s="93">
        <v>952862</v>
      </c>
      <c r="G25" s="93">
        <f t="shared" si="0"/>
        <v>4461749</v>
      </c>
      <c r="H25" s="93"/>
      <c r="I25" s="93">
        <v>2845919</v>
      </c>
      <c r="J25" s="93">
        <v>451454</v>
      </c>
      <c r="K25" s="93">
        <f t="shared" si="1"/>
        <v>3297373</v>
      </c>
      <c r="M25" s="99"/>
      <c r="N25" s="99"/>
      <c r="O25" s="99"/>
      <c r="P25" s="99"/>
      <c r="Q25" s="99"/>
      <c r="R25" s="99"/>
      <c r="S25" s="99"/>
      <c r="T25" s="99"/>
      <c r="U25" s="99"/>
      <c r="V25" s="99"/>
      <c r="W25" s="99"/>
      <c r="X25" s="99"/>
    </row>
    <row r="26" spans="1:24" s="29" customFormat="1" ht="16.5">
      <c r="A26" s="92"/>
      <c r="B26" s="92" t="s">
        <v>23</v>
      </c>
      <c r="C26" s="260" t="s">
        <v>325</v>
      </c>
      <c r="D26" s="150" t="s">
        <v>88</v>
      </c>
      <c r="E26" s="93">
        <v>1350110</v>
      </c>
      <c r="F26" s="93">
        <v>118766</v>
      </c>
      <c r="G26" s="93">
        <f t="shared" si="0"/>
        <v>1468876</v>
      </c>
      <c r="H26" s="93"/>
      <c r="I26" s="93">
        <v>1319540</v>
      </c>
      <c r="J26" s="93">
        <v>127756</v>
      </c>
      <c r="K26" s="93">
        <f t="shared" si="1"/>
        <v>1447296</v>
      </c>
      <c r="M26" s="99"/>
      <c r="N26" s="99"/>
      <c r="O26" s="99"/>
      <c r="P26" s="99"/>
      <c r="Q26" s="99"/>
      <c r="R26" s="99"/>
      <c r="S26" s="99"/>
      <c r="T26" s="99"/>
      <c r="U26" s="99"/>
      <c r="V26" s="99"/>
      <c r="W26" s="99"/>
      <c r="X26" s="99"/>
    </row>
    <row r="27" spans="1:24" s="29" customFormat="1" ht="16.5">
      <c r="A27" s="92"/>
      <c r="B27" s="92" t="s">
        <v>24</v>
      </c>
      <c r="C27" s="256" t="s">
        <v>326</v>
      </c>
      <c r="D27" s="147"/>
      <c r="E27" s="93">
        <v>0</v>
      </c>
      <c r="F27" s="93">
        <v>0</v>
      </c>
      <c r="G27" s="93">
        <f t="shared" si="0"/>
        <v>0</v>
      </c>
      <c r="H27" s="93"/>
      <c r="I27" s="93">
        <v>0</v>
      </c>
      <c r="J27" s="93">
        <v>0</v>
      </c>
      <c r="K27" s="93">
        <f t="shared" si="1"/>
        <v>0</v>
      </c>
      <c r="M27" s="99"/>
      <c r="N27" s="99"/>
      <c r="O27" s="99"/>
      <c r="P27" s="99"/>
      <c r="Q27" s="99"/>
      <c r="R27" s="99"/>
      <c r="S27" s="99"/>
      <c r="T27" s="99"/>
      <c r="U27" s="99"/>
      <c r="V27" s="99"/>
      <c r="W27" s="99"/>
      <c r="X27" s="99"/>
    </row>
    <row r="28" spans="1:24" s="29" customFormat="1" ht="16.5">
      <c r="A28" s="92"/>
      <c r="B28" s="92" t="s">
        <v>25</v>
      </c>
      <c r="C28" s="260" t="s">
        <v>327</v>
      </c>
      <c r="D28" s="150" t="s">
        <v>89</v>
      </c>
      <c r="E28" s="93">
        <f>SUM(E29:E31)-E32</f>
        <v>63970</v>
      </c>
      <c r="F28" s="93">
        <f>SUM(F29:F31)-F32</f>
        <v>0</v>
      </c>
      <c r="G28" s="93">
        <f t="shared" si="0"/>
        <v>63970</v>
      </c>
      <c r="H28" s="93"/>
      <c r="I28" s="93">
        <f>SUM(I29:I31)-I32</f>
        <v>109431</v>
      </c>
      <c r="J28" s="93">
        <f>SUM(J29:J31)-J32</f>
        <v>0</v>
      </c>
      <c r="K28" s="93">
        <f t="shared" si="1"/>
        <v>109431</v>
      </c>
      <c r="M28" s="99"/>
      <c r="N28" s="99"/>
      <c r="O28" s="99"/>
      <c r="P28" s="99"/>
      <c r="Q28" s="99"/>
      <c r="R28" s="99"/>
      <c r="S28" s="99"/>
      <c r="T28" s="99"/>
      <c r="U28" s="99"/>
      <c r="V28" s="99"/>
      <c r="W28" s="99"/>
      <c r="X28" s="99"/>
    </row>
    <row r="29" spans="2:24" s="25" customFormat="1" ht="15.75">
      <c r="B29" s="30" t="s">
        <v>74</v>
      </c>
      <c r="C29" s="257" t="s">
        <v>328</v>
      </c>
      <c r="D29" s="97"/>
      <c r="E29" s="66">
        <v>82124</v>
      </c>
      <c r="F29" s="66">
        <v>0</v>
      </c>
      <c r="G29" s="66">
        <f t="shared" si="0"/>
        <v>82124</v>
      </c>
      <c r="H29" s="66"/>
      <c r="I29" s="66">
        <v>141198</v>
      </c>
      <c r="J29" s="66">
        <v>0</v>
      </c>
      <c r="K29" s="66">
        <f t="shared" si="1"/>
        <v>141198</v>
      </c>
      <c r="M29" s="99"/>
      <c r="N29" s="99"/>
      <c r="O29" s="99"/>
      <c r="P29" s="99"/>
      <c r="Q29" s="99"/>
      <c r="R29" s="99"/>
      <c r="S29" s="99"/>
      <c r="T29" s="99"/>
      <c r="U29" s="99"/>
      <c r="V29" s="99"/>
      <c r="W29" s="99"/>
      <c r="X29" s="99"/>
    </row>
    <row r="30" spans="2:24" s="25" customFormat="1" ht="15.75">
      <c r="B30" s="30" t="s">
        <v>75</v>
      </c>
      <c r="C30" s="257" t="s">
        <v>329</v>
      </c>
      <c r="D30" s="97"/>
      <c r="E30" s="66">
        <v>0</v>
      </c>
      <c r="F30" s="66">
        <v>0</v>
      </c>
      <c r="G30" s="66">
        <f t="shared" si="0"/>
        <v>0</v>
      </c>
      <c r="H30" s="66"/>
      <c r="I30" s="66">
        <v>0</v>
      </c>
      <c r="J30" s="66">
        <v>0</v>
      </c>
      <c r="K30" s="66">
        <f t="shared" si="1"/>
        <v>0</v>
      </c>
      <c r="M30" s="99"/>
      <c r="N30" s="99"/>
      <c r="O30" s="99"/>
      <c r="P30" s="99"/>
      <c r="Q30" s="99"/>
      <c r="R30" s="99"/>
      <c r="S30" s="99"/>
      <c r="T30" s="99"/>
      <c r="U30" s="99"/>
      <c r="V30" s="99"/>
      <c r="W30" s="99"/>
      <c r="X30" s="99"/>
    </row>
    <row r="31" spans="2:24" s="25" customFormat="1" ht="15.75">
      <c r="B31" s="30" t="s">
        <v>129</v>
      </c>
      <c r="C31" s="257" t="s">
        <v>271</v>
      </c>
      <c r="D31" s="97"/>
      <c r="E31" s="66">
        <v>0</v>
      </c>
      <c r="F31" s="66">
        <v>0</v>
      </c>
      <c r="G31" s="66">
        <f t="shared" si="0"/>
        <v>0</v>
      </c>
      <c r="H31" s="66"/>
      <c r="I31" s="66">
        <v>0</v>
      </c>
      <c r="J31" s="66">
        <v>0</v>
      </c>
      <c r="K31" s="66">
        <f t="shared" si="1"/>
        <v>0</v>
      </c>
      <c r="M31" s="99"/>
      <c r="N31" s="99"/>
      <c r="O31" s="99"/>
      <c r="P31" s="99"/>
      <c r="Q31" s="99"/>
      <c r="R31" s="99"/>
      <c r="S31" s="99"/>
      <c r="T31" s="99"/>
      <c r="U31" s="99"/>
      <c r="V31" s="99"/>
      <c r="W31" s="99"/>
      <c r="X31" s="99"/>
    </row>
    <row r="32" spans="2:24" s="25" customFormat="1" ht="15.75">
      <c r="B32" s="30" t="s">
        <v>130</v>
      </c>
      <c r="C32" s="257" t="s">
        <v>330</v>
      </c>
      <c r="D32" s="97"/>
      <c r="E32" s="66">
        <v>18154</v>
      </c>
      <c r="F32" s="66">
        <v>0</v>
      </c>
      <c r="G32" s="66">
        <f t="shared" si="0"/>
        <v>18154</v>
      </c>
      <c r="H32" s="66"/>
      <c r="I32" s="66">
        <v>31767</v>
      </c>
      <c r="J32" s="66">
        <v>0</v>
      </c>
      <c r="K32" s="66">
        <f t="shared" si="1"/>
        <v>31767</v>
      </c>
      <c r="M32" s="99"/>
      <c r="N32" s="99"/>
      <c r="O32" s="99"/>
      <c r="P32" s="99"/>
      <c r="Q32" s="99"/>
      <c r="R32" s="99"/>
      <c r="S32" s="99"/>
      <c r="T32" s="99"/>
      <c r="U32" s="99"/>
      <c r="V32" s="99"/>
      <c r="W32" s="99"/>
      <c r="X32" s="99"/>
    </row>
    <row r="33" spans="1:24" s="29" customFormat="1" ht="16.5">
      <c r="A33" s="92"/>
      <c r="B33" s="92" t="s">
        <v>92</v>
      </c>
      <c r="C33" s="260" t="s">
        <v>331</v>
      </c>
      <c r="D33" s="82" t="s">
        <v>90</v>
      </c>
      <c r="E33" s="93">
        <f>SUM(E34:E36)</f>
        <v>0</v>
      </c>
      <c r="F33" s="93">
        <f>SUM(F34:F36)</f>
        <v>157528</v>
      </c>
      <c r="G33" s="93">
        <f t="shared" si="0"/>
        <v>157528</v>
      </c>
      <c r="H33" s="93"/>
      <c r="I33" s="93">
        <f>SUM(I34:I36)</f>
        <v>0</v>
      </c>
      <c r="J33" s="93">
        <f>SUM(J34:J36)</f>
        <v>105952</v>
      </c>
      <c r="K33" s="93">
        <f t="shared" si="1"/>
        <v>105952</v>
      </c>
      <c r="M33" s="99"/>
      <c r="N33" s="99"/>
      <c r="O33" s="99"/>
      <c r="P33" s="99"/>
      <c r="Q33" s="99"/>
      <c r="R33" s="99"/>
      <c r="S33" s="99"/>
      <c r="T33" s="99"/>
      <c r="U33" s="99"/>
      <c r="V33" s="99"/>
      <c r="W33" s="99"/>
      <c r="X33" s="99"/>
    </row>
    <row r="34" spans="2:24" s="25" customFormat="1" ht="15.75">
      <c r="B34" s="30" t="s">
        <v>94</v>
      </c>
      <c r="C34" s="257" t="s">
        <v>294</v>
      </c>
      <c r="D34" s="97"/>
      <c r="E34" s="66">
        <v>0</v>
      </c>
      <c r="F34" s="66">
        <v>157528</v>
      </c>
      <c r="G34" s="66">
        <f t="shared" si="0"/>
        <v>157528</v>
      </c>
      <c r="H34" s="66"/>
      <c r="I34" s="66">
        <v>0</v>
      </c>
      <c r="J34" s="66">
        <v>105952</v>
      </c>
      <c r="K34" s="66">
        <f t="shared" si="1"/>
        <v>105952</v>
      </c>
      <c r="M34" s="99"/>
      <c r="N34" s="99"/>
      <c r="O34" s="99"/>
      <c r="P34" s="99"/>
      <c r="Q34" s="99"/>
      <c r="R34" s="99"/>
      <c r="S34" s="99"/>
      <c r="T34" s="99"/>
      <c r="U34" s="99"/>
      <c r="V34" s="99"/>
      <c r="W34" s="99"/>
      <c r="X34" s="99"/>
    </row>
    <row r="35" spans="2:24" s="25" customFormat="1" ht="15.75">
      <c r="B35" s="30" t="s">
        <v>95</v>
      </c>
      <c r="C35" s="257" t="s">
        <v>332</v>
      </c>
      <c r="D35" s="97"/>
      <c r="E35" s="66">
        <v>0</v>
      </c>
      <c r="F35" s="66">
        <v>0</v>
      </c>
      <c r="G35" s="66">
        <f t="shared" si="0"/>
        <v>0</v>
      </c>
      <c r="H35" s="66"/>
      <c r="I35" s="66">
        <v>0</v>
      </c>
      <c r="J35" s="66">
        <v>0</v>
      </c>
      <c r="K35" s="66">
        <f t="shared" si="1"/>
        <v>0</v>
      </c>
      <c r="M35" s="99"/>
      <c r="N35" s="99"/>
      <c r="O35" s="99"/>
      <c r="P35" s="99"/>
      <c r="Q35" s="99"/>
      <c r="R35" s="99"/>
      <c r="S35" s="99"/>
      <c r="T35" s="99"/>
      <c r="U35" s="99"/>
      <c r="V35" s="99"/>
      <c r="W35" s="99"/>
      <c r="X35" s="99"/>
    </row>
    <row r="36" spans="2:24" s="25" customFormat="1" ht="15.75">
      <c r="B36" s="30" t="s">
        <v>96</v>
      </c>
      <c r="C36" s="257" t="s">
        <v>296</v>
      </c>
      <c r="D36" s="97"/>
      <c r="E36" s="66">
        <v>0</v>
      </c>
      <c r="F36" s="66">
        <v>0</v>
      </c>
      <c r="G36" s="66">
        <f t="shared" si="0"/>
        <v>0</v>
      </c>
      <c r="H36" s="66"/>
      <c r="I36" s="66">
        <v>0</v>
      </c>
      <c r="J36" s="66">
        <v>0</v>
      </c>
      <c r="K36" s="66">
        <f t="shared" si="1"/>
        <v>0</v>
      </c>
      <c r="M36" s="99"/>
      <c r="N36" s="99"/>
      <c r="O36" s="99"/>
      <c r="P36" s="99"/>
      <c r="Q36" s="99"/>
      <c r="R36" s="99"/>
      <c r="S36" s="99"/>
      <c r="T36" s="99"/>
      <c r="U36" s="99"/>
      <c r="V36" s="99"/>
      <c r="W36" s="99"/>
      <c r="X36" s="99"/>
    </row>
    <row r="37" spans="1:24" s="29" customFormat="1" ht="18" customHeight="1">
      <c r="A37" s="92"/>
      <c r="B37" s="92" t="s">
        <v>97</v>
      </c>
      <c r="C37" s="256" t="s">
        <v>333</v>
      </c>
      <c r="D37" s="150" t="s">
        <v>91</v>
      </c>
      <c r="E37" s="93">
        <f>SUM(E38:E42)</f>
        <v>2471640</v>
      </c>
      <c r="F37" s="93">
        <f>SUM(F38:F42)</f>
        <v>694086</v>
      </c>
      <c r="G37" s="93">
        <f t="shared" si="0"/>
        <v>3165726</v>
      </c>
      <c r="H37" s="93"/>
      <c r="I37" s="93">
        <f>SUM(I38:I42)</f>
        <v>2090849</v>
      </c>
      <c r="J37" s="93">
        <f>SUM(J38:J42)</f>
        <v>551983</v>
      </c>
      <c r="K37" s="93">
        <f t="shared" si="1"/>
        <v>2642832</v>
      </c>
      <c r="M37" s="99"/>
      <c r="N37" s="99"/>
      <c r="O37" s="99"/>
      <c r="P37" s="99"/>
      <c r="Q37" s="99"/>
      <c r="R37" s="99"/>
      <c r="S37" s="99"/>
      <c r="T37" s="99"/>
      <c r="U37" s="99"/>
      <c r="V37" s="99"/>
      <c r="W37" s="99"/>
      <c r="X37" s="99"/>
    </row>
    <row r="38" spans="2:24" s="25" customFormat="1" ht="15.75">
      <c r="B38" s="30" t="s">
        <v>77</v>
      </c>
      <c r="C38" s="258" t="s">
        <v>334</v>
      </c>
      <c r="D38" s="103"/>
      <c r="E38" s="66">
        <v>1856322</v>
      </c>
      <c r="F38" s="66">
        <v>688380</v>
      </c>
      <c r="G38" s="66">
        <f t="shared" si="0"/>
        <v>2544702</v>
      </c>
      <c r="H38" s="66"/>
      <c r="I38" s="66">
        <v>1581266</v>
      </c>
      <c r="J38" s="66">
        <v>541678</v>
      </c>
      <c r="K38" s="66">
        <f t="shared" si="1"/>
        <v>2122944</v>
      </c>
      <c r="M38" s="99"/>
      <c r="N38" s="99"/>
      <c r="O38" s="99"/>
      <c r="P38" s="99"/>
      <c r="Q38" s="99"/>
      <c r="R38" s="99"/>
      <c r="S38" s="99"/>
      <c r="T38" s="99"/>
      <c r="U38" s="99"/>
      <c r="V38" s="99"/>
      <c r="W38" s="99"/>
      <c r="X38" s="99"/>
    </row>
    <row r="39" spans="2:24" s="25" customFormat="1" ht="15.75">
      <c r="B39" s="30" t="s">
        <v>78</v>
      </c>
      <c r="C39" s="257" t="s">
        <v>335</v>
      </c>
      <c r="D39" s="97"/>
      <c r="E39" s="66">
        <v>0</v>
      </c>
      <c r="F39" s="66">
        <v>0</v>
      </c>
      <c r="G39" s="66">
        <f t="shared" si="0"/>
        <v>0</v>
      </c>
      <c r="H39" s="66"/>
      <c r="I39" s="66">
        <v>0</v>
      </c>
      <c r="J39" s="66">
        <v>0</v>
      </c>
      <c r="K39" s="66">
        <f t="shared" si="1"/>
        <v>0</v>
      </c>
      <c r="M39" s="99"/>
      <c r="N39" s="99"/>
      <c r="O39" s="99"/>
      <c r="P39" s="99"/>
      <c r="Q39" s="99"/>
      <c r="R39" s="99"/>
      <c r="S39" s="99"/>
      <c r="T39" s="99"/>
      <c r="U39" s="99"/>
      <c r="V39" s="99"/>
      <c r="W39" s="99"/>
      <c r="X39" s="99"/>
    </row>
    <row r="40" spans="2:24" s="25" customFormat="1" ht="15.75">
      <c r="B40" s="30" t="s">
        <v>98</v>
      </c>
      <c r="C40" s="257" t="s">
        <v>336</v>
      </c>
      <c r="D40" s="103"/>
      <c r="E40" s="66">
        <v>187178</v>
      </c>
      <c r="F40" s="66">
        <v>0</v>
      </c>
      <c r="G40" s="66">
        <f t="shared" si="0"/>
        <v>187178</v>
      </c>
      <c r="H40" s="66"/>
      <c r="I40" s="66">
        <v>124445</v>
      </c>
      <c r="J40" s="66">
        <v>0</v>
      </c>
      <c r="K40" s="66">
        <f t="shared" si="1"/>
        <v>124445</v>
      </c>
      <c r="M40" s="99"/>
      <c r="N40" s="99"/>
      <c r="O40" s="99"/>
      <c r="P40" s="99"/>
      <c r="Q40" s="99"/>
      <c r="R40" s="99"/>
      <c r="S40" s="99"/>
      <c r="T40" s="99"/>
      <c r="U40" s="99"/>
      <c r="V40" s="99"/>
      <c r="W40" s="99"/>
      <c r="X40" s="99"/>
    </row>
    <row r="41" spans="2:24" s="25" customFormat="1" ht="15.75">
      <c r="B41" s="30" t="s">
        <v>99</v>
      </c>
      <c r="C41" s="257" t="s">
        <v>337</v>
      </c>
      <c r="D41" s="97"/>
      <c r="E41" s="66">
        <v>0</v>
      </c>
      <c r="F41" s="66">
        <v>0</v>
      </c>
      <c r="G41" s="66">
        <f t="shared" si="0"/>
        <v>0</v>
      </c>
      <c r="H41" s="66"/>
      <c r="I41" s="66">
        <v>0</v>
      </c>
      <c r="J41" s="66">
        <v>0</v>
      </c>
      <c r="K41" s="66">
        <f t="shared" si="1"/>
        <v>0</v>
      </c>
      <c r="M41" s="99"/>
      <c r="N41" s="99"/>
      <c r="O41" s="99"/>
      <c r="P41" s="99"/>
      <c r="Q41" s="99"/>
      <c r="R41" s="99"/>
      <c r="S41" s="99"/>
      <c r="T41" s="99"/>
      <c r="U41" s="99"/>
      <c r="V41" s="99"/>
      <c r="W41" s="99"/>
      <c r="X41" s="99"/>
    </row>
    <row r="42" spans="2:24" s="25" customFormat="1" ht="15.75">
      <c r="B42" s="30" t="s">
        <v>100</v>
      </c>
      <c r="C42" s="257" t="s">
        <v>338</v>
      </c>
      <c r="D42" s="97"/>
      <c r="E42" s="66">
        <v>428140</v>
      </c>
      <c r="F42" s="66">
        <v>5706</v>
      </c>
      <c r="G42" s="66">
        <f t="shared" si="0"/>
        <v>433846</v>
      </c>
      <c r="H42" s="66"/>
      <c r="I42" s="66">
        <v>385138</v>
      </c>
      <c r="J42" s="66">
        <v>10305</v>
      </c>
      <c r="K42" s="66">
        <f t="shared" si="1"/>
        <v>395443</v>
      </c>
      <c r="M42" s="99"/>
      <c r="N42" s="99"/>
      <c r="O42" s="99"/>
      <c r="P42" s="99"/>
      <c r="Q42" s="99"/>
      <c r="R42" s="99"/>
      <c r="S42" s="99"/>
      <c r="T42" s="99"/>
      <c r="U42" s="99"/>
      <c r="V42" s="99"/>
      <c r="W42" s="99"/>
      <c r="X42" s="99"/>
    </row>
    <row r="43" spans="2:24" s="29" customFormat="1" ht="16.5">
      <c r="B43" s="92" t="s">
        <v>28</v>
      </c>
      <c r="C43" s="255" t="s">
        <v>339</v>
      </c>
      <c r="D43" s="150" t="s">
        <v>93</v>
      </c>
      <c r="E43" s="93">
        <f>SUM(E44:E45)</f>
        <v>593181</v>
      </c>
      <c r="F43" s="93">
        <f>SUM(F44:F45)</f>
        <v>10897</v>
      </c>
      <c r="G43" s="93">
        <f t="shared" si="0"/>
        <v>604078</v>
      </c>
      <c r="H43" s="93"/>
      <c r="I43" s="93">
        <f>SUM(I44:I45)</f>
        <v>501330</v>
      </c>
      <c r="J43" s="93">
        <f>SUM(J44:J45)</f>
        <v>8021</v>
      </c>
      <c r="K43" s="93">
        <f>I43+J43</f>
        <v>509351</v>
      </c>
      <c r="M43" s="99"/>
      <c r="N43" s="99"/>
      <c r="O43" s="99"/>
      <c r="P43" s="99"/>
      <c r="Q43" s="99"/>
      <c r="R43" s="99"/>
      <c r="S43" s="99"/>
      <c r="T43" s="99"/>
      <c r="U43" s="99"/>
      <c r="V43" s="99"/>
      <c r="W43" s="99"/>
      <c r="X43" s="99"/>
    </row>
    <row r="44" spans="2:24" s="25" customFormat="1" ht="15.75">
      <c r="B44" s="30" t="s">
        <v>138</v>
      </c>
      <c r="C44" s="257" t="s">
        <v>340</v>
      </c>
      <c r="D44" s="97"/>
      <c r="E44" s="66">
        <v>593181</v>
      </c>
      <c r="F44" s="66">
        <v>10897</v>
      </c>
      <c r="G44" s="66">
        <f t="shared" si="0"/>
        <v>604078</v>
      </c>
      <c r="H44" s="66"/>
      <c r="I44" s="66">
        <v>501330</v>
      </c>
      <c r="J44" s="66">
        <v>8021</v>
      </c>
      <c r="K44" s="66">
        <f>I44+J44</f>
        <v>509351</v>
      </c>
      <c r="M44" s="99"/>
      <c r="N44" s="99"/>
      <c r="O44" s="99"/>
      <c r="P44" s="99"/>
      <c r="Q44" s="99"/>
      <c r="R44" s="99"/>
      <c r="S44" s="99"/>
      <c r="T44" s="99"/>
      <c r="U44" s="99"/>
      <c r="V44" s="99"/>
      <c r="W44" s="99"/>
      <c r="X44" s="99"/>
    </row>
    <row r="45" spans="2:24" s="25" customFormat="1" ht="15.75">
      <c r="B45" s="30" t="s">
        <v>139</v>
      </c>
      <c r="C45" s="257" t="s">
        <v>341</v>
      </c>
      <c r="D45" s="97"/>
      <c r="E45" s="66">
        <v>0</v>
      </c>
      <c r="F45" s="66">
        <v>0</v>
      </c>
      <c r="G45" s="66">
        <f t="shared" si="0"/>
        <v>0</v>
      </c>
      <c r="H45" s="66"/>
      <c r="I45" s="66">
        <v>0</v>
      </c>
      <c r="J45" s="66">
        <v>0</v>
      </c>
      <c r="K45" s="66">
        <f>I45+J45</f>
        <v>0</v>
      </c>
      <c r="M45" s="99"/>
      <c r="N45" s="99"/>
      <c r="O45" s="99"/>
      <c r="P45" s="99"/>
      <c r="Q45" s="99"/>
      <c r="R45" s="99"/>
      <c r="S45" s="99"/>
      <c r="T45" s="99"/>
      <c r="U45" s="99"/>
      <c r="V45" s="99"/>
      <c r="W45" s="99"/>
      <c r="X45" s="99"/>
    </row>
    <row r="46" spans="2:24" s="29" customFormat="1" ht="15.75" customHeight="1">
      <c r="B46" s="92" t="s">
        <v>29</v>
      </c>
      <c r="C46" s="255" t="s">
        <v>342</v>
      </c>
      <c r="D46" s="147"/>
      <c r="E46" s="93"/>
      <c r="F46" s="93"/>
      <c r="G46" s="93"/>
      <c r="H46" s="93"/>
      <c r="I46" s="93"/>
      <c r="J46" s="93"/>
      <c r="K46" s="93"/>
      <c r="M46" s="99"/>
      <c r="N46" s="99"/>
      <c r="O46" s="99"/>
      <c r="P46" s="99"/>
      <c r="Q46" s="99"/>
      <c r="R46" s="99"/>
      <c r="S46" s="99"/>
      <c r="T46" s="99"/>
      <c r="U46" s="99"/>
      <c r="V46" s="99"/>
      <c r="W46" s="99"/>
      <c r="X46" s="99"/>
    </row>
    <row r="47" spans="2:24" s="29" customFormat="1" ht="15.75" customHeight="1">
      <c r="B47" s="92"/>
      <c r="C47" s="255" t="s">
        <v>343</v>
      </c>
      <c r="D47" s="147"/>
      <c r="E47" s="93">
        <f>+SUM(E48:E49)</f>
        <v>0</v>
      </c>
      <c r="F47" s="93">
        <f>+SUM(F48:F49)</f>
        <v>0</v>
      </c>
      <c r="G47" s="93">
        <f>E47+F47</f>
        <v>0</v>
      </c>
      <c r="H47" s="93"/>
      <c r="I47" s="93">
        <f>+SUM(I48:I49)</f>
        <v>0</v>
      </c>
      <c r="J47" s="93">
        <f>+SUM(J48:J49)</f>
        <v>0</v>
      </c>
      <c r="K47" s="93">
        <f aca="true" t="shared" si="2" ref="K47:K54">I47+J47</f>
        <v>0</v>
      </c>
      <c r="M47" s="99"/>
      <c r="N47" s="99"/>
      <c r="O47" s="99"/>
      <c r="P47" s="99"/>
      <c r="Q47" s="99"/>
      <c r="R47" s="99"/>
      <c r="S47" s="99"/>
      <c r="T47" s="99"/>
      <c r="U47" s="99"/>
      <c r="V47" s="99"/>
      <c r="W47" s="99"/>
      <c r="X47" s="99"/>
    </row>
    <row r="48" spans="2:24" s="25" customFormat="1" ht="15.75" customHeight="1">
      <c r="B48" s="25" t="s">
        <v>193</v>
      </c>
      <c r="C48" s="257" t="s">
        <v>306</v>
      </c>
      <c r="D48" s="103"/>
      <c r="E48" s="66">
        <v>0</v>
      </c>
      <c r="F48" s="66">
        <v>0</v>
      </c>
      <c r="G48" s="66">
        <f>E48+F48</f>
        <v>0</v>
      </c>
      <c r="H48" s="66"/>
      <c r="I48" s="66">
        <v>0</v>
      </c>
      <c r="J48" s="66">
        <v>0</v>
      </c>
      <c r="K48" s="66">
        <f t="shared" si="2"/>
        <v>0</v>
      </c>
      <c r="M48" s="99"/>
      <c r="N48" s="99"/>
      <c r="O48" s="99"/>
      <c r="P48" s="99"/>
      <c r="Q48" s="99"/>
      <c r="R48" s="99"/>
      <c r="S48" s="99"/>
      <c r="T48" s="99"/>
      <c r="U48" s="99"/>
      <c r="V48" s="99"/>
      <c r="W48" s="99"/>
      <c r="X48" s="99"/>
    </row>
    <row r="49" spans="2:24" s="25" customFormat="1" ht="15.75" customHeight="1">
      <c r="B49" s="25" t="s">
        <v>194</v>
      </c>
      <c r="C49" s="257" t="s">
        <v>307</v>
      </c>
      <c r="D49" s="103"/>
      <c r="E49" s="66">
        <v>0</v>
      </c>
      <c r="F49" s="66">
        <v>0</v>
      </c>
      <c r="G49" s="66">
        <f>E49+F49</f>
        <v>0</v>
      </c>
      <c r="H49" s="66"/>
      <c r="I49" s="66">
        <v>0</v>
      </c>
      <c r="J49" s="66">
        <v>0</v>
      </c>
      <c r="K49" s="66">
        <f t="shared" si="2"/>
        <v>0</v>
      </c>
      <c r="M49" s="99"/>
      <c r="N49" s="99"/>
      <c r="O49" s="99"/>
      <c r="P49" s="99"/>
      <c r="Q49" s="99"/>
      <c r="R49" s="99"/>
      <c r="S49" s="99"/>
      <c r="T49" s="99"/>
      <c r="U49" s="99"/>
      <c r="V49" s="99"/>
      <c r="W49" s="99"/>
      <c r="X49" s="99"/>
    </row>
    <row r="50" spans="2:24" s="29" customFormat="1" ht="16.5">
      <c r="B50" s="92" t="s">
        <v>181</v>
      </c>
      <c r="C50" s="255" t="s">
        <v>344</v>
      </c>
      <c r="D50" s="147"/>
      <c r="E50" s="93">
        <v>0</v>
      </c>
      <c r="F50" s="93">
        <v>0</v>
      </c>
      <c r="G50" s="93">
        <f t="shared" si="0"/>
        <v>0</v>
      </c>
      <c r="H50" s="93"/>
      <c r="I50" s="93">
        <v>0</v>
      </c>
      <c r="J50" s="93">
        <v>0</v>
      </c>
      <c r="K50" s="93">
        <f t="shared" si="2"/>
        <v>0</v>
      </c>
      <c r="M50" s="99"/>
      <c r="N50" s="99"/>
      <c r="O50" s="99"/>
      <c r="P50" s="99"/>
      <c r="Q50" s="99"/>
      <c r="R50" s="99"/>
      <c r="S50" s="99"/>
      <c r="T50" s="99"/>
      <c r="U50" s="99"/>
      <c r="V50" s="99"/>
      <c r="W50" s="99"/>
      <c r="X50" s="99"/>
    </row>
    <row r="51" spans="2:24" s="29" customFormat="1" ht="16.5">
      <c r="B51" s="92" t="s">
        <v>31</v>
      </c>
      <c r="C51" s="255" t="s">
        <v>345</v>
      </c>
      <c r="D51" s="150" t="s">
        <v>212</v>
      </c>
      <c r="E51" s="93">
        <f>E52+E53+E65+E70</f>
        <v>27199518</v>
      </c>
      <c r="F51" s="168">
        <f>F52+F53+F65+F70</f>
        <v>-510341</v>
      </c>
      <c r="G51" s="93">
        <f t="shared" si="0"/>
        <v>26689177</v>
      </c>
      <c r="H51" s="93"/>
      <c r="I51" s="93">
        <f>I52+I53+I65+I70</f>
        <v>25253297</v>
      </c>
      <c r="J51" s="168">
        <f>J52+J53+J65+J70</f>
        <v>-141471</v>
      </c>
      <c r="K51" s="93">
        <f t="shared" si="2"/>
        <v>25111826</v>
      </c>
      <c r="M51" s="99"/>
      <c r="N51" s="99"/>
      <c r="O51" s="99"/>
      <c r="P51" s="99"/>
      <c r="Q51" s="99"/>
      <c r="R51" s="99"/>
      <c r="S51" s="99"/>
      <c r="T51" s="99"/>
      <c r="U51" s="99"/>
      <c r="V51" s="99"/>
      <c r="W51" s="99"/>
      <c r="X51" s="99"/>
    </row>
    <row r="52" spans="2:24" s="25" customFormat="1" ht="15.75">
      <c r="B52" s="30" t="s">
        <v>80</v>
      </c>
      <c r="C52" s="257" t="s">
        <v>346</v>
      </c>
      <c r="D52" s="97"/>
      <c r="E52" s="169">
        <v>4000000</v>
      </c>
      <c r="F52" s="169">
        <v>0</v>
      </c>
      <c r="G52" s="66">
        <f t="shared" si="0"/>
        <v>4000000</v>
      </c>
      <c r="H52" s="66"/>
      <c r="I52" s="169">
        <v>4000000</v>
      </c>
      <c r="J52" s="169">
        <v>0</v>
      </c>
      <c r="K52" s="66">
        <f t="shared" si="2"/>
        <v>4000000</v>
      </c>
      <c r="M52" s="99"/>
      <c r="N52" s="99"/>
      <c r="O52" s="99"/>
      <c r="P52" s="99"/>
      <c r="Q52" s="99"/>
      <c r="R52" s="99"/>
      <c r="S52" s="99"/>
      <c r="T52" s="99"/>
      <c r="U52" s="99"/>
      <c r="V52" s="99"/>
      <c r="W52" s="99"/>
      <c r="X52" s="99"/>
    </row>
    <row r="53" spans="2:24" s="25" customFormat="1" ht="15.75">
      <c r="B53" s="30" t="s">
        <v>81</v>
      </c>
      <c r="C53" s="257" t="s">
        <v>347</v>
      </c>
      <c r="D53" s="103"/>
      <c r="E53" s="66">
        <f>SUM(E54:E64)</f>
        <v>2438167</v>
      </c>
      <c r="F53" s="169">
        <f>SUM(F54:F64)</f>
        <v>-510341</v>
      </c>
      <c r="G53" s="66">
        <f t="shared" si="0"/>
        <v>1927826</v>
      </c>
      <c r="H53" s="66"/>
      <c r="I53" s="66">
        <f>SUM(I54:I64)</f>
        <v>2923097</v>
      </c>
      <c r="J53" s="169">
        <f>SUM(J54:J64)</f>
        <v>-141471</v>
      </c>
      <c r="K53" s="66">
        <f t="shared" si="2"/>
        <v>2781626</v>
      </c>
      <c r="M53" s="99"/>
      <c r="N53" s="99"/>
      <c r="O53" s="99"/>
      <c r="P53" s="99"/>
      <c r="Q53" s="99"/>
      <c r="R53" s="99"/>
      <c r="S53" s="99"/>
      <c r="T53" s="99"/>
      <c r="U53" s="99"/>
      <c r="V53" s="99"/>
      <c r="W53" s="99"/>
      <c r="X53" s="99"/>
    </row>
    <row r="54" spans="2:24" s="25" customFormat="1" ht="15.75">
      <c r="B54" s="30" t="s">
        <v>141</v>
      </c>
      <c r="C54" s="257" t="s">
        <v>348</v>
      </c>
      <c r="D54" s="103"/>
      <c r="E54" s="169">
        <v>1700000</v>
      </c>
      <c r="F54" s="169">
        <v>0</v>
      </c>
      <c r="G54" s="66">
        <f t="shared" si="0"/>
        <v>1700000</v>
      </c>
      <c r="H54" s="66"/>
      <c r="I54" s="169">
        <v>1700000</v>
      </c>
      <c r="J54" s="169">
        <v>0</v>
      </c>
      <c r="K54" s="66">
        <f t="shared" si="2"/>
        <v>1700000</v>
      </c>
      <c r="M54" s="99"/>
      <c r="N54" s="99"/>
      <c r="O54" s="99"/>
      <c r="P54" s="99"/>
      <c r="Q54" s="99"/>
      <c r="R54" s="99"/>
      <c r="S54" s="99"/>
      <c r="T54" s="99"/>
      <c r="U54" s="99"/>
      <c r="V54" s="99"/>
      <c r="W54" s="99"/>
      <c r="X54" s="99"/>
    </row>
    <row r="55" spans="2:24" s="25" customFormat="1" ht="15.75">
      <c r="B55" s="30" t="s">
        <v>142</v>
      </c>
      <c r="C55" s="257" t="s">
        <v>349</v>
      </c>
      <c r="D55" s="97"/>
      <c r="E55" s="169">
        <v>0</v>
      </c>
      <c r="F55" s="169">
        <v>0</v>
      </c>
      <c r="G55" s="66">
        <f t="shared" si="0"/>
        <v>0</v>
      </c>
      <c r="H55" s="66"/>
      <c r="I55" s="169">
        <v>0</v>
      </c>
      <c r="J55" s="169">
        <v>0</v>
      </c>
      <c r="K55" s="66">
        <v>0</v>
      </c>
      <c r="M55" s="99"/>
      <c r="N55" s="99"/>
      <c r="O55" s="99"/>
      <c r="P55" s="99"/>
      <c r="Q55" s="99"/>
      <c r="R55" s="99"/>
      <c r="S55" s="99"/>
      <c r="T55" s="99"/>
      <c r="U55" s="99"/>
      <c r="V55" s="99"/>
      <c r="W55" s="99"/>
      <c r="X55" s="99"/>
    </row>
    <row r="56" spans="2:24" s="25" customFormat="1" ht="16.5">
      <c r="B56" s="30" t="s">
        <v>143</v>
      </c>
      <c r="C56" s="257" t="s">
        <v>350</v>
      </c>
      <c r="D56" s="82" t="s">
        <v>243</v>
      </c>
      <c r="E56" s="169">
        <v>-627540</v>
      </c>
      <c r="F56" s="169">
        <v>-485221</v>
      </c>
      <c r="G56" s="66">
        <f t="shared" si="0"/>
        <v>-1112761</v>
      </c>
      <c r="H56" s="66"/>
      <c r="I56" s="169">
        <v>-181747</v>
      </c>
      <c r="J56" s="169">
        <v>-112073</v>
      </c>
      <c r="K56" s="66">
        <f aca="true" t="shared" si="3" ref="K56:K61">I56+J56</f>
        <v>-293820</v>
      </c>
      <c r="M56" s="99"/>
      <c r="N56" s="99"/>
      <c r="O56" s="99"/>
      <c r="P56" s="99"/>
      <c r="Q56" s="99"/>
      <c r="R56" s="99"/>
      <c r="S56" s="99"/>
      <c r="T56" s="99"/>
      <c r="U56" s="99"/>
      <c r="V56" s="99"/>
      <c r="W56" s="99"/>
      <c r="X56" s="99"/>
    </row>
    <row r="57" spans="2:24" s="25" customFormat="1" ht="16.5">
      <c r="B57" s="30" t="s">
        <v>144</v>
      </c>
      <c r="C57" s="257" t="s">
        <v>351</v>
      </c>
      <c r="D57" s="82"/>
      <c r="E57" s="169">
        <v>47106</v>
      </c>
      <c r="F57" s="169">
        <v>0</v>
      </c>
      <c r="G57" s="66">
        <f t="shared" si="0"/>
        <v>47106</v>
      </c>
      <c r="H57" s="66"/>
      <c r="I57" s="169">
        <v>47106</v>
      </c>
      <c r="J57" s="169">
        <v>0</v>
      </c>
      <c r="K57" s="66">
        <f t="shared" si="3"/>
        <v>47106</v>
      </c>
      <c r="M57" s="99"/>
      <c r="N57" s="99"/>
      <c r="O57" s="99"/>
      <c r="P57" s="99"/>
      <c r="Q57" s="99"/>
      <c r="R57" s="99"/>
      <c r="S57" s="99"/>
      <c r="T57" s="99"/>
      <c r="U57" s="99"/>
      <c r="V57" s="99"/>
      <c r="W57" s="99"/>
      <c r="X57" s="99"/>
    </row>
    <row r="58" spans="2:24" s="25" customFormat="1" ht="15.75">
      <c r="B58" s="30" t="s">
        <v>145</v>
      </c>
      <c r="C58" s="257" t="s">
        <v>352</v>
      </c>
      <c r="D58" s="103"/>
      <c r="E58" s="169"/>
      <c r="F58" s="169">
        <v>0</v>
      </c>
      <c r="G58" s="66">
        <f t="shared" si="0"/>
        <v>0</v>
      </c>
      <c r="H58" s="66"/>
      <c r="I58" s="169">
        <v>0</v>
      </c>
      <c r="J58" s="169">
        <v>0</v>
      </c>
      <c r="K58" s="66">
        <f t="shared" si="3"/>
        <v>0</v>
      </c>
      <c r="M58" s="99"/>
      <c r="N58" s="99"/>
      <c r="O58" s="99"/>
      <c r="P58" s="99"/>
      <c r="Q58" s="99"/>
      <c r="R58" s="99"/>
      <c r="S58" s="99"/>
      <c r="T58" s="99"/>
      <c r="U58" s="99"/>
      <c r="V58" s="99"/>
      <c r="W58" s="99"/>
      <c r="X58" s="99"/>
    </row>
    <row r="59" spans="2:24" s="25" customFormat="1" ht="15.75">
      <c r="B59" s="30" t="s">
        <v>146</v>
      </c>
      <c r="C59" s="257" t="s">
        <v>353</v>
      </c>
      <c r="D59" s="103"/>
      <c r="E59" s="169">
        <v>0</v>
      </c>
      <c r="F59" s="169">
        <v>0</v>
      </c>
      <c r="G59" s="66">
        <f t="shared" si="0"/>
        <v>0</v>
      </c>
      <c r="H59" s="66"/>
      <c r="I59" s="169">
        <v>0</v>
      </c>
      <c r="J59" s="169">
        <v>0</v>
      </c>
      <c r="K59" s="66">
        <f t="shared" si="3"/>
        <v>0</v>
      </c>
      <c r="M59" s="99"/>
      <c r="N59" s="99"/>
      <c r="O59" s="99"/>
      <c r="P59" s="99"/>
      <c r="Q59" s="99"/>
      <c r="R59" s="99"/>
      <c r="S59" s="99"/>
      <c r="T59" s="99"/>
      <c r="U59" s="99"/>
      <c r="V59" s="99"/>
      <c r="W59" s="99"/>
      <c r="X59" s="99"/>
    </row>
    <row r="60" spans="2:24" s="25" customFormat="1" ht="15.75" customHeight="1">
      <c r="B60" s="30" t="s">
        <v>147</v>
      </c>
      <c r="C60" s="266" t="s">
        <v>354</v>
      </c>
      <c r="D60" s="103"/>
      <c r="E60" s="169">
        <v>4895</v>
      </c>
      <c r="F60" s="169">
        <v>0</v>
      </c>
      <c r="G60" s="66">
        <f t="shared" si="0"/>
        <v>4895</v>
      </c>
      <c r="H60" s="66"/>
      <c r="I60" s="169">
        <v>4895</v>
      </c>
      <c r="J60" s="169">
        <v>0</v>
      </c>
      <c r="K60" s="66">
        <f t="shared" si="3"/>
        <v>4895</v>
      </c>
      <c r="M60" s="99"/>
      <c r="N60" s="99"/>
      <c r="O60" s="99"/>
      <c r="P60" s="99"/>
      <c r="Q60" s="99"/>
      <c r="R60" s="99"/>
      <c r="S60" s="99"/>
      <c r="T60" s="99"/>
      <c r="U60" s="99"/>
      <c r="V60" s="99"/>
      <c r="W60" s="99"/>
      <c r="X60" s="99"/>
    </row>
    <row r="61" spans="2:24" s="25" customFormat="1" ht="15.75">
      <c r="B61" s="38" t="s">
        <v>148</v>
      </c>
      <c r="C61" s="266" t="s">
        <v>355</v>
      </c>
      <c r="D61" s="103"/>
      <c r="E61" s="169">
        <v>-35257</v>
      </c>
      <c r="F61" s="169">
        <v>-25120</v>
      </c>
      <c r="G61" s="66">
        <f t="shared" si="0"/>
        <v>-60377</v>
      </c>
      <c r="H61" s="66"/>
      <c r="I61" s="169">
        <v>-53049</v>
      </c>
      <c r="J61" s="169">
        <v>-29398</v>
      </c>
      <c r="K61" s="66">
        <f t="shared" si="3"/>
        <v>-82447</v>
      </c>
      <c r="M61" s="99"/>
      <c r="N61" s="99"/>
      <c r="O61" s="99"/>
      <c r="P61" s="99"/>
      <c r="Q61" s="99"/>
      <c r="R61" s="99"/>
      <c r="S61" s="99"/>
      <c r="T61" s="99"/>
      <c r="U61" s="99"/>
      <c r="V61" s="99"/>
      <c r="W61" s="99"/>
      <c r="X61" s="99"/>
    </row>
    <row r="62" spans="2:24" s="25" customFormat="1" ht="15.75">
      <c r="B62" s="38" t="s">
        <v>149</v>
      </c>
      <c r="C62" s="266" t="s">
        <v>611</v>
      </c>
      <c r="D62" s="103"/>
      <c r="E62" s="66"/>
      <c r="F62" s="66"/>
      <c r="G62" s="66"/>
      <c r="H62" s="66"/>
      <c r="I62" s="169"/>
      <c r="J62" s="169"/>
      <c r="K62" s="66"/>
      <c r="M62" s="99"/>
      <c r="N62" s="99"/>
      <c r="O62" s="99"/>
      <c r="P62" s="99"/>
      <c r="Q62" s="99"/>
      <c r="R62" s="99"/>
      <c r="S62" s="99"/>
      <c r="T62" s="99"/>
      <c r="U62" s="99"/>
      <c r="V62" s="99"/>
      <c r="W62" s="99"/>
      <c r="X62" s="99"/>
    </row>
    <row r="63" spans="2:24" s="25" customFormat="1" ht="15.75">
      <c r="B63" s="38"/>
      <c r="C63" s="266" t="s">
        <v>610</v>
      </c>
      <c r="D63" s="103"/>
      <c r="E63" s="169">
        <v>0</v>
      </c>
      <c r="F63" s="169">
        <v>0</v>
      </c>
      <c r="G63" s="66">
        <f aca="true" t="shared" si="4" ref="G63:G71">E63+F63</f>
        <v>0</v>
      </c>
      <c r="H63" s="66"/>
      <c r="I63" s="169">
        <v>0</v>
      </c>
      <c r="J63" s="169">
        <v>0</v>
      </c>
      <c r="K63" s="66">
        <f aca="true" t="shared" si="5" ref="K63:K69">I63+J63</f>
        <v>0</v>
      </c>
      <c r="M63" s="99"/>
      <c r="N63" s="99"/>
      <c r="O63" s="99"/>
      <c r="P63" s="99"/>
      <c r="Q63" s="99"/>
      <c r="R63" s="99"/>
      <c r="S63" s="99"/>
      <c r="T63" s="99"/>
      <c r="U63" s="99"/>
      <c r="V63" s="99"/>
      <c r="W63" s="99"/>
      <c r="X63" s="99"/>
    </row>
    <row r="64" spans="2:24" s="25" customFormat="1" ht="15.75">
      <c r="B64" s="38" t="s">
        <v>195</v>
      </c>
      <c r="C64" s="266" t="s">
        <v>608</v>
      </c>
      <c r="D64" s="97"/>
      <c r="E64" s="169">
        <v>1348963</v>
      </c>
      <c r="F64" s="169">
        <v>0</v>
      </c>
      <c r="G64" s="66">
        <f t="shared" si="4"/>
        <v>1348963</v>
      </c>
      <c r="H64" s="66"/>
      <c r="I64" s="169">
        <v>1405892</v>
      </c>
      <c r="J64" s="169">
        <v>0</v>
      </c>
      <c r="K64" s="66">
        <f t="shared" si="5"/>
        <v>1405892</v>
      </c>
      <c r="M64" s="99"/>
      <c r="N64" s="99"/>
      <c r="O64" s="99"/>
      <c r="P64" s="99"/>
      <c r="Q64" s="99"/>
      <c r="R64" s="99"/>
      <c r="S64" s="99"/>
      <c r="T64" s="99"/>
      <c r="U64" s="99"/>
      <c r="V64" s="99"/>
      <c r="W64" s="99"/>
      <c r="X64" s="99"/>
    </row>
    <row r="65" spans="2:24" s="25" customFormat="1" ht="15.75">
      <c r="B65" s="30" t="s">
        <v>150</v>
      </c>
      <c r="C65" s="257" t="s">
        <v>356</v>
      </c>
      <c r="D65" s="103"/>
      <c r="E65" s="66">
        <f>SUM(E66:E69)</f>
        <v>17766503</v>
      </c>
      <c r="F65" s="66">
        <f>SUM(F66:F69)</f>
        <v>0</v>
      </c>
      <c r="G65" s="66">
        <f t="shared" si="4"/>
        <v>17766503</v>
      </c>
      <c r="H65" s="66"/>
      <c r="I65" s="66">
        <f>SUM(I66:I69)</f>
        <v>15170522</v>
      </c>
      <c r="J65" s="66">
        <f>SUM(J66:J69)</f>
        <v>0</v>
      </c>
      <c r="K65" s="66">
        <f t="shared" si="5"/>
        <v>15170522</v>
      </c>
      <c r="M65" s="99"/>
      <c r="N65" s="99"/>
      <c r="O65" s="99"/>
      <c r="P65" s="99"/>
      <c r="Q65" s="99"/>
      <c r="R65" s="99"/>
      <c r="S65" s="99"/>
      <c r="T65" s="99"/>
      <c r="U65" s="99"/>
      <c r="V65" s="99"/>
      <c r="W65" s="99"/>
      <c r="X65" s="99"/>
    </row>
    <row r="66" spans="2:24" s="25" customFormat="1" ht="15.75">
      <c r="B66" s="30" t="s">
        <v>151</v>
      </c>
      <c r="C66" s="257" t="s">
        <v>357</v>
      </c>
      <c r="D66" s="103"/>
      <c r="E66" s="169">
        <v>1282027</v>
      </c>
      <c r="F66" s="169">
        <v>0</v>
      </c>
      <c r="G66" s="66">
        <f t="shared" si="4"/>
        <v>1282027</v>
      </c>
      <c r="H66" s="66"/>
      <c r="I66" s="169">
        <v>1245067</v>
      </c>
      <c r="J66" s="169">
        <v>0</v>
      </c>
      <c r="K66" s="66">
        <f t="shared" si="5"/>
        <v>1245067</v>
      </c>
      <c r="M66" s="99"/>
      <c r="N66" s="99"/>
      <c r="O66" s="99"/>
      <c r="P66" s="99"/>
      <c r="Q66" s="99"/>
      <c r="R66" s="99"/>
      <c r="S66" s="99"/>
      <c r="T66" s="99"/>
      <c r="U66" s="99"/>
      <c r="V66" s="99"/>
      <c r="W66" s="99"/>
      <c r="X66" s="99"/>
    </row>
    <row r="67" spans="2:24" s="25" customFormat="1" ht="15.75">
      <c r="B67" s="30" t="s">
        <v>152</v>
      </c>
      <c r="C67" s="257" t="s">
        <v>358</v>
      </c>
      <c r="D67" s="97"/>
      <c r="E67" s="169">
        <v>0</v>
      </c>
      <c r="F67" s="169">
        <v>0</v>
      </c>
      <c r="G67" s="66">
        <f t="shared" si="4"/>
        <v>0</v>
      </c>
      <c r="H67" s="66"/>
      <c r="I67" s="169">
        <v>0</v>
      </c>
      <c r="J67" s="169">
        <v>0</v>
      </c>
      <c r="K67" s="66">
        <f t="shared" si="5"/>
        <v>0</v>
      </c>
      <c r="M67" s="99"/>
      <c r="N67" s="99"/>
      <c r="O67" s="99"/>
      <c r="P67" s="99"/>
      <c r="Q67" s="99"/>
      <c r="R67" s="99"/>
      <c r="S67" s="99"/>
      <c r="T67" s="99"/>
      <c r="U67" s="99"/>
      <c r="V67" s="99"/>
      <c r="W67" s="99"/>
      <c r="X67" s="99"/>
    </row>
    <row r="68" spans="2:24" s="25" customFormat="1" ht="15.75">
      <c r="B68" s="30" t="s">
        <v>153</v>
      </c>
      <c r="C68" s="257" t="s">
        <v>359</v>
      </c>
      <c r="D68" s="103"/>
      <c r="E68" s="169">
        <v>16372097</v>
      </c>
      <c r="F68" s="169">
        <v>0</v>
      </c>
      <c r="G68" s="66">
        <f t="shared" si="4"/>
        <v>16372097</v>
      </c>
      <c r="H68" s="66"/>
      <c r="I68" s="169">
        <v>13823484</v>
      </c>
      <c r="J68" s="169">
        <v>0</v>
      </c>
      <c r="K68" s="66">
        <f t="shared" si="5"/>
        <v>13823484</v>
      </c>
      <c r="M68" s="99"/>
      <c r="N68" s="99"/>
      <c r="O68" s="99"/>
      <c r="P68" s="99"/>
      <c r="Q68" s="99"/>
      <c r="R68" s="99"/>
      <c r="S68" s="99"/>
      <c r="T68" s="99"/>
      <c r="U68" s="99"/>
      <c r="V68" s="99"/>
      <c r="W68" s="99"/>
      <c r="X68" s="99"/>
    </row>
    <row r="69" spans="2:24" s="25" customFormat="1" ht="16.5">
      <c r="B69" s="30" t="s">
        <v>154</v>
      </c>
      <c r="C69" s="257" t="s">
        <v>360</v>
      </c>
      <c r="D69" s="164"/>
      <c r="E69" s="169">
        <v>112379</v>
      </c>
      <c r="F69" s="169">
        <v>0</v>
      </c>
      <c r="G69" s="169">
        <f t="shared" si="4"/>
        <v>112379</v>
      </c>
      <c r="H69" s="66"/>
      <c r="I69" s="169">
        <v>101971</v>
      </c>
      <c r="J69" s="169">
        <v>0</v>
      </c>
      <c r="K69" s="169">
        <f t="shared" si="5"/>
        <v>101971</v>
      </c>
      <c r="M69" s="99"/>
      <c r="N69" s="99"/>
      <c r="O69" s="99"/>
      <c r="P69" s="99"/>
      <c r="Q69" s="99"/>
      <c r="R69" s="99"/>
      <c r="S69" s="99"/>
      <c r="T69" s="99"/>
      <c r="U69" s="99"/>
      <c r="V69" s="99"/>
      <c r="W69" s="99"/>
      <c r="X69" s="99"/>
    </row>
    <row r="70" spans="2:24" s="25" customFormat="1" ht="15.75">
      <c r="B70" s="30" t="s">
        <v>155</v>
      </c>
      <c r="C70" s="257" t="s">
        <v>361</v>
      </c>
      <c r="D70" s="97"/>
      <c r="E70" s="66">
        <f>SUM(E71:E72)</f>
        <v>2994848</v>
      </c>
      <c r="F70" s="66">
        <f>SUM(F71:F72)</f>
        <v>0</v>
      </c>
      <c r="G70" s="66">
        <f t="shared" si="4"/>
        <v>2994848</v>
      </c>
      <c r="H70" s="66"/>
      <c r="I70" s="66">
        <f>SUM(I71:I72)</f>
        <v>3159678</v>
      </c>
      <c r="J70" s="66">
        <f>SUM(J71:J72)</f>
        <v>0</v>
      </c>
      <c r="K70" s="66">
        <f>I70+J70</f>
        <v>3159678</v>
      </c>
      <c r="M70" s="99"/>
      <c r="N70" s="99"/>
      <c r="O70" s="99"/>
      <c r="P70" s="99"/>
      <c r="Q70" s="99"/>
      <c r="R70" s="99"/>
      <c r="S70" s="99"/>
      <c r="T70" s="99"/>
      <c r="U70" s="99"/>
      <c r="V70" s="99"/>
      <c r="W70" s="99"/>
      <c r="X70" s="99"/>
    </row>
    <row r="71" spans="2:24" s="25" customFormat="1" ht="15.75">
      <c r="B71" s="30" t="s">
        <v>156</v>
      </c>
      <c r="C71" s="258" t="s">
        <v>362</v>
      </c>
      <c r="D71" s="103"/>
      <c r="E71" s="169">
        <v>0</v>
      </c>
      <c r="F71" s="169">
        <v>0</v>
      </c>
      <c r="G71" s="66">
        <f t="shared" si="4"/>
        <v>0</v>
      </c>
      <c r="H71" s="66"/>
      <c r="I71" s="169">
        <v>0</v>
      </c>
      <c r="J71" s="169">
        <v>0</v>
      </c>
      <c r="K71" s="66">
        <v>0</v>
      </c>
      <c r="M71" s="99"/>
      <c r="N71" s="99"/>
      <c r="O71" s="99"/>
      <c r="P71" s="99"/>
      <c r="Q71" s="99"/>
      <c r="R71" s="99"/>
      <c r="S71" s="99"/>
      <c r="T71" s="99"/>
      <c r="U71" s="99"/>
      <c r="V71" s="99"/>
      <c r="W71" s="99"/>
      <c r="X71" s="99"/>
    </row>
    <row r="72" spans="2:24" s="25" customFormat="1" ht="15.75">
      <c r="B72" s="30" t="s">
        <v>157</v>
      </c>
      <c r="C72" s="258" t="s">
        <v>363</v>
      </c>
      <c r="D72" s="103"/>
      <c r="E72" s="169">
        <v>2994848</v>
      </c>
      <c r="F72" s="169">
        <v>0</v>
      </c>
      <c r="G72" s="66">
        <f>E72+F72</f>
        <v>2994848</v>
      </c>
      <c r="H72" s="66"/>
      <c r="I72" s="169">
        <v>3159678</v>
      </c>
      <c r="J72" s="169">
        <v>0</v>
      </c>
      <c r="K72" s="66">
        <f>I72+J72</f>
        <v>3159678</v>
      </c>
      <c r="M72" s="99"/>
      <c r="N72" s="99"/>
      <c r="O72" s="99"/>
      <c r="P72" s="99"/>
      <c r="Q72" s="99"/>
      <c r="R72" s="99"/>
      <c r="S72" s="99"/>
      <c r="T72" s="99"/>
      <c r="U72" s="99"/>
      <c r="V72" s="99"/>
      <c r="W72" s="99"/>
      <c r="X72" s="99"/>
    </row>
    <row r="73" spans="1:24" ht="15.75">
      <c r="A73" s="2"/>
      <c r="B73" s="2"/>
      <c r="C73" s="12"/>
      <c r="D73" s="109"/>
      <c r="E73" s="169"/>
      <c r="F73" s="169"/>
      <c r="G73" s="81"/>
      <c r="H73" s="81"/>
      <c r="I73" s="170"/>
      <c r="J73" s="170"/>
      <c r="K73" s="81"/>
      <c r="M73" s="99"/>
      <c r="N73" s="99"/>
      <c r="O73" s="99"/>
      <c r="P73" s="99"/>
      <c r="Q73" s="99"/>
      <c r="R73" s="99"/>
      <c r="S73" s="99"/>
      <c r="T73" s="99"/>
      <c r="U73" s="99"/>
      <c r="V73" s="99"/>
      <c r="W73" s="99"/>
      <c r="X73" s="99"/>
    </row>
    <row r="74" spans="2:24" s="29" customFormat="1" ht="16.5">
      <c r="B74" s="100"/>
      <c r="C74" s="261" t="s">
        <v>364</v>
      </c>
      <c r="D74" s="165"/>
      <c r="E74" s="102">
        <f>E51+E50+E37+E33+E28+E27+E26+E25+E22+E18+E14+E9+E12+E13+E43+E47</f>
        <v>113907398</v>
      </c>
      <c r="F74" s="102">
        <f>F51+F50+F37+F33+F28+F27+F26+F25+F22+F18+F14+F9+F12+F13+F43+F47</f>
        <v>120901590</v>
      </c>
      <c r="G74" s="102">
        <f>G51+G50+G37+G33+G28+G27+G26+G25+G22+G18+G14+G9+G12+G13+G43+G47</f>
        <v>234808988</v>
      </c>
      <c r="H74" s="102"/>
      <c r="I74" s="102">
        <f>I51+I50+I37+I33+I28+I27+I26+I25+I22+I18+I14+I9+I12+I13+I43+I47</f>
        <v>105736704</v>
      </c>
      <c r="J74" s="102">
        <f>J51+J50+J37+J33+J28+J27+J26+J25+J22+J18+J14+J9+J12+J13+J43+J47</f>
        <v>99713916</v>
      </c>
      <c r="K74" s="102">
        <f>K51+K50+K37+K33+K28+K27+K26+K25+K22+K18+K14+K9+K12+K13+K43+K47</f>
        <v>205450620</v>
      </c>
      <c r="M74" s="99"/>
      <c r="N74" s="99"/>
      <c r="O74" s="99"/>
      <c r="P74" s="99"/>
      <c r="Q74" s="99"/>
      <c r="R74" s="99"/>
      <c r="S74" s="99"/>
      <c r="T74" s="99"/>
      <c r="U74" s="99"/>
      <c r="V74" s="99"/>
      <c r="W74" s="99"/>
      <c r="X74" s="99"/>
    </row>
    <row r="75" spans="1:24" ht="15.75">
      <c r="A75" s="14"/>
      <c r="B75" s="14"/>
      <c r="C75" s="15"/>
      <c r="D75" s="42"/>
      <c r="I75" s="16"/>
      <c r="J75" s="16"/>
      <c r="K75" s="16"/>
      <c r="M75" s="99"/>
      <c r="N75" s="99"/>
      <c r="O75" s="99"/>
      <c r="P75" s="99"/>
      <c r="Q75" s="99"/>
      <c r="R75" s="99"/>
      <c r="S75" s="99"/>
      <c r="T75" s="99"/>
      <c r="U75" s="99"/>
      <c r="V75" s="99"/>
      <c r="W75" s="99"/>
      <c r="X75" s="99"/>
    </row>
    <row r="76" spans="1:24" ht="15.75">
      <c r="A76" s="14"/>
      <c r="B76" s="14"/>
      <c r="C76" s="15"/>
      <c r="D76" s="42"/>
      <c r="I76" s="16"/>
      <c r="J76" s="16"/>
      <c r="K76" s="16"/>
      <c r="M76" s="99"/>
      <c r="N76" s="99"/>
      <c r="O76" s="99"/>
      <c r="P76" s="99"/>
      <c r="Q76" s="99"/>
      <c r="R76" s="99"/>
      <c r="S76" s="99"/>
      <c r="T76" s="99"/>
      <c r="U76" s="99"/>
      <c r="V76" s="99"/>
      <c r="W76" s="99"/>
      <c r="X76" s="99"/>
    </row>
    <row r="77" spans="1:24" ht="15.75">
      <c r="A77" s="14"/>
      <c r="B77" s="14"/>
      <c r="C77" s="15"/>
      <c r="D77" s="42"/>
      <c r="I77" s="16"/>
      <c r="J77" s="16"/>
      <c r="K77" s="16"/>
      <c r="M77" s="99"/>
      <c r="N77" s="99"/>
      <c r="O77" s="99"/>
      <c r="P77" s="99"/>
      <c r="Q77" s="99"/>
      <c r="R77" s="99"/>
      <c r="S77" s="99"/>
      <c r="T77" s="99"/>
      <c r="U77" s="99"/>
      <c r="V77" s="99"/>
      <c r="W77" s="99"/>
      <c r="X77" s="99"/>
    </row>
    <row r="78" spans="1:24" ht="15.75">
      <c r="A78" s="14"/>
      <c r="B78" s="14"/>
      <c r="C78" s="15"/>
      <c r="D78" s="42"/>
      <c r="I78" s="16"/>
      <c r="J78" s="16"/>
      <c r="K78" s="16"/>
      <c r="M78" s="99"/>
      <c r="N78" s="99"/>
      <c r="O78" s="99"/>
      <c r="P78" s="99"/>
      <c r="Q78" s="99"/>
      <c r="R78" s="99"/>
      <c r="S78" s="99"/>
      <c r="T78" s="99"/>
      <c r="U78" s="99"/>
      <c r="V78" s="99"/>
      <c r="W78" s="99"/>
      <c r="X78" s="99"/>
    </row>
    <row r="79" spans="1:24" ht="15.75">
      <c r="A79" s="14"/>
      <c r="B79" s="14"/>
      <c r="C79" s="15"/>
      <c r="D79" s="42"/>
      <c r="I79" s="16"/>
      <c r="J79" s="16"/>
      <c r="K79" s="16"/>
      <c r="M79" s="99"/>
      <c r="N79" s="99"/>
      <c r="O79" s="99"/>
      <c r="P79" s="99"/>
      <c r="Q79" s="99"/>
      <c r="R79" s="99"/>
      <c r="S79" s="99"/>
      <c r="T79" s="99"/>
      <c r="U79" s="99"/>
      <c r="V79" s="99"/>
      <c r="W79" s="99"/>
      <c r="X79" s="99"/>
    </row>
    <row r="80" spans="1:24" ht="15.75">
      <c r="A80" s="14"/>
      <c r="B80" s="14"/>
      <c r="C80" s="15"/>
      <c r="D80" s="42"/>
      <c r="I80" s="16"/>
      <c r="J80" s="16"/>
      <c r="K80" s="16"/>
      <c r="M80" s="99"/>
      <c r="N80" s="99"/>
      <c r="O80" s="99"/>
      <c r="P80" s="99"/>
      <c r="Q80" s="99"/>
      <c r="R80" s="99"/>
      <c r="S80" s="99"/>
      <c r="T80" s="99"/>
      <c r="U80" s="99"/>
      <c r="V80" s="99"/>
      <c r="W80" s="99"/>
      <c r="X80" s="99"/>
    </row>
    <row r="81" spans="1:24" ht="15.75">
      <c r="A81" s="14"/>
      <c r="B81" s="14"/>
      <c r="C81" s="15"/>
      <c r="D81" s="42"/>
      <c r="I81" s="16"/>
      <c r="J81" s="16"/>
      <c r="K81" s="16"/>
      <c r="M81" s="99"/>
      <c r="N81" s="99"/>
      <c r="O81" s="99"/>
      <c r="P81" s="99"/>
      <c r="Q81" s="99"/>
      <c r="R81" s="99"/>
      <c r="S81" s="99"/>
      <c r="T81" s="99"/>
      <c r="U81" s="99"/>
      <c r="V81" s="99"/>
      <c r="W81" s="99"/>
      <c r="X81" s="99"/>
    </row>
    <row r="82" spans="1:24" ht="15.75">
      <c r="A82" s="14"/>
      <c r="B82" s="14"/>
      <c r="C82" s="15"/>
      <c r="D82" s="42"/>
      <c r="I82" s="16"/>
      <c r="J82" s="16"/>
      <c r="K82" s="16"/>
      <c r="M82" s="99"/>
      <c r="N82" s="99"/>
      <c r="O82" s="99"/>
      <c r="P82" s="99"/>
      <c r="Q82" s="99"/>
      <c r="R82" s="99"/>
      <c r="S82" s="99"/>
      <c r="T82" s="99"/>
      <c r="U82" s="99"/>
      <c r="V82" s="99"/>
      <c r="W82" s="99"/>
      <c r="X82" s="99"/>
    </row>
    <row r="83" spans="1:24" ht="15.75">
      <c r="A83" s="14"/>
      <c r="B83" s="14"/>
      <c r="C83" s="15"/>
      <c r="D83" s="42"/>
      <c r="I83" s="16"/>
      <c r="J83" s="16"/>
      <c r="K83" s="16"/>
      <c r="M83" s="99"/>
      <c r="N83" s="99"/>
      <c r="O83" s="99"/>
      <c r="P83" s="99"/>
      <c r="Q83" s="99"/>
      <c r="R83" s="99"/>
      <c r="S83" s="99"/>
      <c r="T83" s="99"/>
      <c r="U83" s="99"/>
      <c r="V83" s="99"/>
      <c r="W83" s="99"/>
      <c r="X83" s="99"/>
    </row>
    <row r="84" spans="1:24" s="21" customFormat="1" ht="15.75">
      <c r="A84" s="337" t="s">
        <v>310</v>
      </c>
      <c r="B84" s="337"/>
      <c r="C84" s="337"/>
      <c r="D84" s="337"/>
      <c r="E84" s="337"/>
      <c r="F84" s="337"/>
      <c r="G84" s="337"/>
      <c r="H84" s="337"/>
      <c r="I84" s="337"/>
      <c r="J84" s="337"/>
      <c r="K84" s="337"/>
      <c r="M84" s="99"/>
      <c r="N84" s="99"/>
      <c r="O84" s="99"/>
      <c r="P84" s="99"/>
      <c r="Q84" s="99"/>
      <c r="R84" s="99"/>
      <c r="S84" s="99"/>
      <c r="T84" s="99"/>
      <c r="U84" s="99"/>
      <c r="V84" s="99"/>
      <c r="W84" s="99"/>
      <c r="X84" s="99"/>
    </row>
    <row r="85" spans="1:24" ht="15.75">
      <c r="A85" s="14"/>
      <c r="B85" s="14"/>
      <c r="C85" s="15"/>
      <c r="D85" s="42"/>
      <c r="I85" s="16"/>
      <c r="J85" s="16"/>
      <c r="K85" s="16"/>
      <c r="M85" s="99"/>
      <c r="N85" s="99"/>
      <c r="O85" s="99"/>
      <c r="P85" s="99"/>
      <c r="Q85" s="99"/>
      <c r="R85" s="99"/>
      <c r="S85" s="99"/>
      <c r="T85" s="99"/>
      <c r="U85" s="99"/>
      <c r="V85" s="99"/>
      <c r="W85" s="99"/>
      <c r="X85" s="99"/>
    </row>
    <row r="86" spans="1:24" ht="15.75">
      <c r="A86" s="14"/>
      <c r="B86" s="14"/>
      <c r="C86" s="15"/>
      <c r="D86" s="42"/>
      <c r="I86" s="16"/>
      <c r="J86" s="16"/>
      <c r="K86" s="16"/>
      <c r="M86" s="99"/>
      <c r="N86" s="99"/>
      <c r="O86" s="99"/>
      <c r="P86" s="99"/>
      <c r="Q86" s="99"/>
      <c r="R86" s="99"/>
      <c r="S86" s="99"/>
      <c r="T86" s="99"/>
      <c r="U86" s="99"/>
      <c r="V86" s="99"/>
      <c r="W86" s="99"/>
      <c r="X86" s="99"/>
    </row>
    <row r="87" spans="1:24" ht="13.5" customHeight="1">
      <c r="A87" s="14"/>
      <c r="B87" s="14"/>
      <c r="C87" s="15"/>
      <c r="D87" s="42"/>
      <c r="I87" s="16"/>
      <c r="J87" s="16"/>
      <c r="K87" s="16"/>
      <c r="M87" s="99"/>
      <c r="N87" s="99"/>
      <c r="O87" s="99"/>
      <c r="P87" s="99"/>
      <c r="Q87" s="99"/>
      <c r="R87" s="99"/>
      <c r="S87" s="99"/>
      <c r="T87" s="99"/>
      <c r="U87" s="99"/>
      <c r="V87" s="99"/>
      <c r="W87" s="99"/>
      <c r="X87" s="99"/>
    </row>
    <row r="88" spans="1:24" ht="13.5" customHeight="1">
      <c r="A88" s="14"/>
      <c r="B88" s="14"/>
      <c r="C88" s="15"/>
      <c r="D88" s="42"/>
      <c r="I88" s="16"/>
      <c r="J88" s="16"/>
      <c r="K88" s="16"/>
      <c r="M88" s="99"/>
      <c r="N88" s="99"/>
      <c r="O88" s="99"/>
      <c r="P88" s="99"/>
      <c r="Q88" s="99"/>
      <c r="R88" s="99"/>
      <c r="S88" s="99"/>
      <c r="T88" s="99"/>
      <c r="U88" s="99"/>
      <c r="V88" s="99"/>
      <c r="W88" s="99"/>
      <c r="X88" s="99"/>
    </row>
    <row r="89" spans="1:24" ht="13.5" customHeight="1">
      <c r="A89" s="14"/>
      <c r="B89" s="14"/>
      <c r="C89" s="15"/>
      <c r="D89" s="42"/>
      <c r="I89" s="16"/>
      <c r="J89" s="16"/>
      <c r="K89" s="16"/>
      <c r="M89" s="99"/>
      <c r="N89" s="99"/>
      <c r="O89" s="99"/>
      <c r="P89" s="99"/>
      <c r="Q89" s="99"/>
      <c r="R89" s="99"/>
      <c r="S89" s="99"/>
      <c r="T89" s="99"/>
      <c r="U89" s="99"/>
      <c r="V89" s="99"/>
      <c r="W89" s="99"/>
      <c r="X89" s="99"/>
    </row>
    <row r="90" spans="1:24" ht="13.5" customHeight="1">
      <c r="A90" s="14"/>
      <c r="B90" s="14"/>
      <c r="C90" s="15"/>
      <c r="D90" s="42"/>
      <c r="I90" s="16"/>
      <c r="J90" s="16"/>
      <c r="K90" s="16"/>
      <c r="M90" s="99"/>
      <c r="N90" s="99"/>
      <c r="O90" s="99"/>
      <c r="P90" s="99"/>
      <c r="Q90" s="99"/>
      <c r="R90" s="99"/>
      <c r="S90" s="99"/>
      <c r="T90" s="99"/>
      <c r="U90" s="99"/>
      <c r="V90" s="99"/>
      <c r="W90" s="99"/>
      <c r="X90" s="99"/>
    </row>
    <row r="91" spans="1:24" ht="13.5" customHeight="1">
      <c r="A91" s="14"/>
      <c r="B91" s="14"/>
      <c r="C91" s="15"/>
      <c r="D91" s="42"/>
      <c r="I91" s="16"/>
      <c r="J91" s="16"/>
      <c r="K91" s="16"/>
      <c r="M91" s="99"/>
      <c r="N91" s="99"/>
      <c r="O91" s="99"/>
      <c r="P91" s="99"/>
      <c r="Q91" s="99"/>
      <c r="R91" s="99"/>
      <c r="S91" s="99"/>
      <c r="T91" s="99"/>
      <c r="U91" s="99"/>
      <c r="V91" s="99"/>
      <c r="W91" s="99"/>
      <c r="X91" s="99"/>
    </row>
    <row r="92" spans="1:24" ht="13.5" customHeight="1">
      <c r="A92" s="14"/>
      <c r="B92" s="14"/>
      <c r="C92" s="15"/>
      <c r="D92" s="42"/>
      <c r="I92" s="16"/>
      <c r="J92" s="16"/>
      <c r="K92" s="16"/>
      <c r="M92" s="99"/>
      <c r="N92" s="99"/>
      <c r="O92" s="99"/>
      <c r="P92" s="99"/>
      <c r="Q92" s="99"/>
      <c r="R92" s="99"/>
      <c r="S92" s="99"/>
      <c r="T92" s="99"/>
      <c r="U92" s="99"/>
      <c r="V92" s="99"/>
      <c r="W92" s="99"/>
      <c r="X92" s="99"/>
    </row>
    <row r="93" spans="1:24" ht="13.5" customHeight="1">
      <c r="A93" s="14"/>
      <c r="B93" s="14"/>
      <c r="C93" s="15"/>
      <c r="D93" s="42"/>
      <c r="I93" s="16"/>
      <c r="J93" s="16"/>
      <c r="K93" s="16"/>
      <c r="M93" s="99"/>
      <c r="N93" s="99"/>
      <c r="O93" s="99"/>
      <c r="P93" s="99"/>
      <c r="Q93" s="99"/>
      <c r="R93" s="99"/>
      <c r="S93" s="99"/>
      <c r="T93" s="99"/>
      <c r="U93" s="99"/>
      <c r="V93" s="99"/>
      <c r="W93" s="99"/>
      <c r="X93" s="99"/>
    </row>
    <row r="94" spans="1:24" ht="13.5" customHeight="1">
      <c r="A94" s="14"/>
      <c r="B94" s="14"/>
      <c r="C94" s="15"/>
      <c r="D94" s="42"/>
      <c r="I94" s="16"/>
      <c r="J94" s="16"/>
      <c r="K94" s="16"/>
      <c r="M94" s="99"/>
      <c r="N94" s="99"/>
      <c r="O94" s="99"/>
      <c r="P94" s="99"/>
      <c r="Q94" s="99"/>
      <c r="R94" s="99"/>
      <c r="S94" s="99"/>
      <c r="T94" s="99"/>
      <c r="U94" s="99"/>
      <c r="V94" s="99"/>
      <c r="W94" s="99"/>
      <c r="X94" s="99"/>
    </row>
    <row r="95" spans="1:11" ht="13.5" customHeight="1">
      <c r="A95" s="14"/>
      <c r="B95" s="14"/>
      <c r="C95" s="15"/>
      <c r="D95" s="42"/>
      <c r="I95" s="16"/>
      <c r="J95" s="16"/>
      <c r="K95" s="16"/>
    </row>
    <row r="96" spans="1:11" ht="13.5" customHeight="1">
      <c r="A96" s="14"/>
      <c r="B96" s="14"/>
      <c r="C96" s="15"/>
      <c r="D96" s="42"/>
      <c r="I96" s="16"/>
      <c r="J96" s="16"/>
      <c r="K96" s="16"/>
    </row>
    <row r="97" spans="1:11" ht="13.5" customHeight="1">
      <c r="A97" s="14"/>
      <c r="B97" s="14"/>
      <c r="C97" s="15"/>
      <c r="D97" s="42"/>
      <c r="I97" s="16"/>
      <c r="J97" s="16"/>
      <c r="K97" s="16"/>
    </row>
    <row r="98" spans="1:11" ht="13.5" customHeight="1">
      <c r="A98" s="14"/>
      <c r="B98" s="14"/>
      <c r="C98" s="15"/>
      <c r="D98" s="42"/>
      <c r="I98" s="16"/>
      <c r="J98" s="16"/>
      <c r="K98" s="16"/>
    </row>
    <row r="99" spans="1:11" ht="13.5" customHeight="1">
      <c r="A99" s="14"/>
      <c r="B99" s="71"/>
      <c r="C99" s="72"/>
      <c r="D99" s="73"/>
      <c r="E99" s="3"/>
      <c r="F99" s="3"/>
      <c r="G99" s="3"/>
      <c r="H99" s="3"/>
      <c r="I99" s="74"/>
      <c r="J99" s="74"/>
      <c r="K99" s="74"/>
    </row>
    <row r="100" ht="13.5" customHeight="1"/>
  </sheetData>
  <sheetProtection/>
  <mergeCells count="1">
    <mergeCell ref="A84:K84"/>
  </mergeCells>
  <printOptions horizontalCentered="1"/>
  <pageMargins left="0.5905511811023623" right="0.31496062992125984" top="0.9055118110236221" bottom="0.5905511811023623" header="0.3937007874015748" footer="0.5905511811023623"/>
  <pageSetup fitToHeight="1" fitToWidth="1" horizontalDpi="600" verticalDpi="600" orientation="portrait" paperSize="9" scale="42" r:id="rId1"/>
  <headerFooter alignWithMargins="0">
    <oddFooter>&amp;C&amp;"DINPro-Medium,Regular"&amp;14 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26"/>
  <sheetViews>
    <sheetView view="pageBreakPreview" zoomScale="75" zoomScaleSheetLayoutView="75" zoomScalePageLayoutView="0" workbookViewId="0" topLeftCell="B1">
      <pane xSplit="2" ySplit="7" topLeftCell="D8" activePane="bottomRight" state="frozen"/>
      <selection pane="topLeft" activeCell="E18" sqref="E18"/>
      <selection pane="topRight" activeCell="E18" sqref="E18"/>
      <selection pane="bottomLeft" activeCell="E18" sqref="E18"/>
      <selection pane="bottomRight" activeCell="E18" sqref="E18"/>
    </sheetView>
  </sheetViews>
  <sheetFormatPr defaultColWidth="9.140625" defaultRowHeight="12.75"/>
  <cols>
    <col min="1" max="1" width="5.57421875" style="9" hidden="1" customWidth="1"/>
    <col min="2" max="2" width="8.421875" style="9" customWidth="1"/>
    <col min="3" max="3" width="92.7109375" style="9" customWidth="1"/>
    <col min="4" max="4" width="16.7109375" style="161" customWidth="1"/>
    <col min="5" max="6" width="22.57421875" style="9" customWidth="1"/>
    <col min="7" max="9" width="9.140625" style="9" customWidth="1"/>
    <col min="10" max="10" width="15.140625" style="9" bestFit="1" customWidth="1"/>
    <col min="11" max="16384" width="9.140625" style="9" customWidth="1"/>
  </cols>
  <sheetData>
    <row r="1" spans="1:6" s="1" customFormat="1" ht="17.25" customHeight="1">
      <c r="A1" s="2"/>
      <c r="B1" s="2"/>
      <c r="C1" s="2"/>
      <c r="D1" s="41"/>
      <c r="E1" s="2"/>
      <c r="F1" s="2"/>
    </row>
    <row r="2" spans="1:6" s="152" customFormat="1" ht="17.25" customHeight="1">
      <c r="A2" s="39"/>
      <c r="B2" s="238" t="s">
        <v>0</v>
      </c>
      <c r="C2" s="262"/>
      <c r="D2" s="107"/>
      <c r="E2" s="106"/>
      <c r="F2" s="106"/>
    </row>
    <row r="3" spans="1:6" s="152" customFormat="1" ht="17.25" customHeight="1">
      <c r="A3" s="39"/>
      <c r="B3" s="241" t="s">
        <v>619</v>
      </c>
      <c r="C3" s="264"/>
      <c r="D3" s="108"/>
      <c r="E3" s="39"/>
      <c r="F3" s="39"/>
    </row>
    <row r="4" spans="1:6" s="152" customFormat="1" ht="17.25" customHeight="1">
      <c r="A4" s="39"/>
      <c r="B4" s="244" t="s">
        <v>246</v>
      </c>
      <c r="C4" s="244"/>
      <c r="D4" s="108"/>
      <c r="E4" s="39"/>
      <c r="F4" s="39"/>
    </row>
    <row r="5" spans="1:6" s="155" customFormat="1" ht="18" customHeight="1">
      <c r="A5" s="143"/>
      <c r="B5" s="143"/>
      <c r="C5" s="143"/>
      <c r="D5" s="153"/>
      <c r="E5" s="154"/>
      <c r="F5" s="154"/>
    </row>
    <row r="6" spans="1:6" s="156" customFormat="1" ht="16.5">
      <c r="A6" s="28"/>
      <c r="B6" s="141"/>
      <c r="C6" s="255" t="s">
        <v>366</v>
      </c>
      <c r="D6" s="243" t="s">
        <v>250</v>
      </c>
      <c r="E6" s="252" t="s">
        <v>248</v>
      </c>
      <c r="F6" s="252" t="s">
        <v>249</v>
      </c>
    </row>
    <row r="7" spans="1:9" s="156" customFormat="1" ht="16.5">
      <c r="A7" s="28"/>
      <c r="B7" s="89"/>
      <c r="C7" s="89"/>
      <c r="D7" s="253" t="s">
        <v>251</v>
      </c>
      <c r="E7" s="267" t="s">
        <v>617</v>
      </c>
      <c r="F7" s="267" t="s">
        <v>618</v>
      </c>
      <c r="I7" s="333"/>
    </row>
    <row r="8" spans="1:11" s="157" customFormat="1" ht="16.5">
      <c r="A8" s="92"/>
      <c r="B8" s="92" t="s">
        <v>1</v>
      </c>
      <c r="C8" s="255" t="s">
        <v>367</v>
      </c>
      <c r="D8" s="98" t="s">
        <v>39</v>
      </c>
      <c r="E8" s="168">
        <f>SUM(E9:E13,E18:E19)</f>
        <v>15247388</v>
      </c>
      <c r="F8" s="168">
        <f>SUM(F9:F13,F18:F19)</f>
        <v>14093863</v>
      </c>
      <c r="H8" s="333"/>
      <c r="I8" s="333"/>
      <c r="J8" s="333"/>
      <c r="K8" s="333"/>
    </row>
    <row r="9" spans="1:11" s="37" customFormat="1" ht="16.5">
      <c r="A9" s="25"/>
      <c r="B9" s="30" t="s">
        <v>2</v>
      </c>
      <c r="C9" s="257" t="s">
        <v>368</v>
      </c>
      <c r="D9" s="98" t="s">
        <v>184</v>
      </c>
      <c r="E9" s="169">
        <v>11991681</v>
      </c>
      <c r="F9" s="169">
        <v>10303447</v>
      </c>
      <c r="I9" s="333"/>
      <c r="J9" s="333"/>
      <c r="K9" s="333"/>
    </row>
    <row r="10" spans="1:11" s="37" customFormat="1" ht="16.5">
      <c r="A10" s="25"/>
      <c r="B10" s="30" t="s">
        <v>3</v>
      </c>
      <c r="C10" s="257" t="s">
        <v>369</v>
      </c>
      <c r="D10" s="98"/>
      <c r="E10" s="169">
        <v>58992</v>
      </c>
      <c r="F10" s="169">
        <v>2915</v>
      </c>
      <c r="I10" s="333"/>
      <c r="J10" s="333"/>
      <c r="K10" s="333"/>
    </row>
    <row r="11" spans="1:11" s="37" customFormat="1" ht="16.5">
      <c r="A11" s="25"/>
      <c r="B11" s="30" t="s">
        <v>4</v>
      </c>
      <c r="C11" s="257" t="s">
        <v>370</v>
      </c>
      <c r="D11" s="98" t="s">
        <v>185</v>
      </c>
      <c r="E11" s="169">
        <v>50154</v>
      </c>
      <c r="F11" s="169">
        <v>8939</v>
      </c>
      <c r="I11" s="333"/>
      <c r="J11" s="333"/>
      <c r="K11" s="333"/>
    </row>
    <row r="12" spans="1:11" s="37" customFormat="1" ht="16.5">
      <c r="A12" s="25"/>
      <c r="B12" s="30" t="s">
        <v>36</v>
      </c>
      <c r="C12" s="259" t="s">
        <v>371</v>
      </c>
      <c r="D12" s="98"/>
      <c r="E12" s="169">
        <v>93883</v>
      </c>
      <c r="F12" s="169">
        <v>34491</v>
      </c>
      <c r="I12" s="333"/>
      <c r="J12" s="333"/>
      <c r="K12" s="333"/>
    </row>
    <row r="13" spans="1:11" s="37" customFormat="1" ht="16.5">
      <c r="A13" s="25"/>
      <c r="B13" s="30" t="s">
        <v>37</v>
      </c>
      <c r="C13" s="257" t="s">
        <v>372</v>
      </c>
      <c r="D13" s="98" t="s">
        <v>232</v>
      </c>
      <c r="E13" s="169">
        <f>SUM(E14:E17)</f>
        <v>3021903</v>
      </c>
      <c r="F13" s="169">
        <f>SUM(F14:F17)</f>
        <v>3706507</v>
      </c>
      <c r="I13" s="333"/>
      <c r="J13" s="333"/>
      <c r="K13" s="333"/>
    </row>
    <row r="14" spans="1:11" s="37" customFormat="1" ht="16.5">
      <c r="A14" s="25"/>
      <c r="B14" s="30" t="s">
        <v>44</v>
      </c>
      <c r="C14" s="257" t="s">
        <v>256</v>
      </c>
      <c r="D14" s="98"/>
      <c r="E14" s="169">
        <v>275</v>
      </c>
      <c r="F14" s="169">
        <v>434</v>
      </c>
      <c r="I14" s="333"/>
      <c r="J14" s="333"/>
      <c r="K14" s="333"/>
    </row>
    <row r="15" spans="1:11" s="37" customFormat="1" ht="16.5">
      <c r="A15" s="25"/>
      <c r="B15" s="30" t="s">
        <v>45</v>
      </c>
      <c r="C15" s="257" t="s">
        <v>373</v>
      </c>
      <c r="D15" s="98"/>
      <c r="E15" s="169">
        <v>0</v>
      </c>
      <c r="F15" s="169">
        <v>0</v>
      </c>
      <c r="I15" s="333"/>
      <c r="J15" s="333"/>
      <c r="K15" s="333"/>
    </row>
    <row r="16" spans="1:11" s="37" customFormat="1" ht="16.5">
      <c r="A16" s="25"/>
      <c r="B16" s="30" t="s">
        <v>46</v>
      </c>
      <c r="C16" s="257" t="s">
        <v>374</v>
      </c>
      <c r="D16" s="98"/>
      <c r="E16" s="169">
        <v>2378916</v>
      </c>
      <c r="F16" s="169">
        <v>3014965</v>
      </c>
      <c r="I16" s="333"/>
      <c r="J16" s="333"/>
      <c r="K16" s="333"/>
    </row>
    <row r="17" spans="1:11" s="37" customFormat="1" ht="16.5">
      <c r="A17" s="25"/>
      <c r="B17" s="30" t="s">
        <v>158</v>
      </c>
      <c r="C17" s="257" t="s">
        <v>375</v>
      </c>
      <c r="D17" s="98"/>
      <c r="E17" s="169">
        <v>642712</v>
      </c>
      <c r="F17" s="169">
        <v>691108</v>
      </c>
      <c r="I17" s="333"/>
      <c r="J17" s="333"/>
      <c r="K17" s="333"/>
    </row>
    <row r="18" spans="1:11" s="37" customFormat="1" ht="16.5">
      <c r="A18" s="25"/>
      <c r="B18" s="30" t="s">
        <v>38</v>
      </c>
      <c r="C18" s="257" t="s">
        <v>376</v>
      </c>
      <c r="D18" s="98"/>
      <c r="E18" s="169">
        <v>0</v>
      </c>
      <c r="F18" s="169">
        <v>0</v>
      </c>
      <c r="I18" s="333"/>
      <c r="J18" s="333"/>
      <c r="K18" s="333"/>
    </row>
    <row r="19" spans="1:11" s="37" customFormat="1" ht="16.5">
      <c r="A19" s="25"/>
      <c r="B19" s="30" t="s">
        <v>84</v>
      </c>
      <c r="C19" s="259" t="s">
        <v>377</v>
      </c>
      <c r="D19" s="98"/>
      <c r="E19" s="169">
        <v>30775</v>
      </c>
      <c r="F19" s="169">
        <v>37564</v>
      </c>
      <c r="I19" s="333"/>
      <c r="J19" s="333"/>
      <c r="K19" s="333"/>
    </row>
    <row r="20" spans="1:11" s="36" customFormat="1" ht="16.5">
      <c r="A20" s="92"/>
      <c r="B20" s="94" t="s">
        <v>5</v>
      </c>
      <c r="C20" s="260" t="s">
        <v>378</v>
      </c>
      <c r="D20" s="98" t="s">
        <v>47</v>
      </c>
      <c r="E20" s="168">
        <f>SUM(E21:E25)</f>
        <v>7909944</v>
      </c>
      <c r="F20" s="168">
        <f>SUM(F21:F25)</f>
        <v>7172591</v>
      </c>
      <c r="I20" s="333"/>
      <c r="J20" s="333"/>
      <c r="K20" s="333"/>
    </row>
    <row r="21" spans="1:11" s="37" customFormat="1" ht="16.5">
      <c r="A21" s="25"/>
      <c r="B21" s="30" t="s">
        <v>6</v>
      </c>
      <c r="C21" s="257" t="s">
        <v>379</v>
      </c>
      <c r="D21" s="98" t="s">
        <v>241</v>
      </c>
      <c r="E21" s="169">
        <v>5979397</v>
      </c>
      <c r="F21" s="169">
        <v>5316381</v>
      </c>
      <c r="I21" s="333"/>
      <c r="J21" s="333"/>
      <c r="K21" s="333"/>
    </row>
    <row r="22" spans="1:11" s="37" customFormat="1" ht="16.5">
      <c r="A22" s="25"/>
      <c r="B22" s="30" t="s">
        <v>10</v>
      </c>
      <c r="C22" s="259" t="s">
        <v>380</v>
      </c>
      <c r="D22" s="98" t="s">
        <v>186</v>
      </c>
      <c r="E22" s="169">
        <v>401517</v>
      </c>
      <c r="F22" s="169">
        <v>326327</v>
      </c>
      <c r="I22" s="333"/>
      <c r="J22" s="333"/>
      <c r="K22" s="333"/>
    </row>
    <row r="23" spans="1:11" s="37" customFormat="1" ht="16.5">
      <c r="A23" s="25"/>
      <c r="B23" s="30" t="s">
        <v>11</v>
      </c>
      <c r="C23" s="259" t="s">
        <v>381</v>
      </c>
      <c r="D23" s="98"/>
      <c r="E23" s="169">
        <v>812641</v>
      </c>
      <c r="F23" s="169">
        <v>926412</v>
      </c>
      <c r="I23" s="333"/>
      <c r="J23" s="333"/>
      <c r="K23" s="333"/>
    </row>
    <row r="24" spans="1:11" s="37" customFormat="1" ht="16.5">
      <c r="A24" s="25"/>
      <c r="B24" s="30" t="s">
        <v>48</v>
      </c>
      <c r="C24" s="257" t="s">
        <v>382</v>
      </c>
      <c r="D24" s="98" t="s">
        <v>55</v>
      </c>
      <c r="E24" s="169">
        <v>681358</v>
      </c>
      <c r="F24" s="169">
        <v>570729</v>
      </c>
      <c r="I24" s="333"/>
      <c r="J24" s="333"/>
      <c r="K24" s="333"/>
    </row>
    <row r="25" spans="1:11" s="37" customFormat="1" ht="16.5">
      <c r="A25" s="25"/>
      <c r="B25" s="30" t="s">
        <v>49</v>
      </c>
      <c r="C25" s="259" t="s">
        <v>383</v>
      </c>
      <c r="D25" s="98"/>
      <c r="E25" s="169">
        <v>35031</v>
      </c>
      <c r="F25" s="169">
        <v>32742</v>
      </c>
      <c r="I25" s="333"/>
      <c r="J25" s="333"/>
      <c r="K25" s="333"/>
    </row>
    <row r="26" spans="1:11" s="36" customFormat="1" ht="16.5">
      <c r="A26" s="92"/>
      <c r="B26" s="92" t="s">
        <v>12</v>
      </c>
      <c r="C26" s="256" t="s">
        <v>384</v>
      </c>
      <c r="D26" s="98"/>
      <c r="E26" s="168">
        <f>E8-E20</f>
        <v>7337444</v>
      </c>
      <c r="F26" s="168">
        <f>F8-F20</f>
        <v>6921272</v>
      </c>
      <c r="I26" s="333"/>
      <c r="J26" s="333"/>
      <c r="K26" s="333"/>
    </row>
    <row r="27" spans="1:11" s="36" customFormat="1" ht="16.5">
      <c r="A27" s="92"/>
      <c r="B27" s="92" t="s">
        <v>13</v>
      </c>
      <c r="C27" s="256" t="s">
        <v>385</v>
      </c>
      <c r="D27" s="98"/>
      <c r="E27" s="168">
        <f>E28-E31</f>
        <v>2354254</v>
      </c>
      <c r="F27" s="168">
        <f>F28-F31</f>
        <v>2358780</v>
      </c>
      <c r="I27" s="333"/>
      <c r="J27" s="333"/>
      <c r="K27" s="333"/>
    </row>
    <row r="28" spans="1:11" s="37" customFormat="1" ht="16.5">
      <c r="A28" s="25"/>
      <c r="B28" s="30" t="s">
        <v>14</v>
      </c>
      <c r="C28" s="257" t="s">
        <v>386</v>
      </c>
      <c r="D28" s="98"/>
      <c r="E28" s="169">
        <f>SUM(E29:E30)</f>
        <v>2821774</v>
      </c>
      <c r="F28" s="169">
        <f>SUM(F29:F30)</f>
        <v>2753364</v>
      </c>
      <c r="I28" s="333"/>
      <c r="J28" s="333"/>
      <c r="K28" s="333"/>
    </row>
    <row r="29" spans="1:11" s="43" customFormat="1" ht="16.5">
      <c r="A29" s="25"/>
      <c r="B29" s="30" t="s">
        <v>50</v>
      </c>
      <c r="C29" s="257" t="s">
        <v>387</v>
      </c>
      <c r="D29" s="98"/>
      <c r="E29" s="169">
        <v>179395</v>
      </c>
      <c r="F29" s="169">
        <v>155910</v>
      </c>
      <c r="I29" s="333"/>
      <c r="J29" s="333"/>
      <c r="K29" s="333"/>
    </row>
    <row r="30" spans="1:11" s="37" customFormat="1" ht="16.5">
      <c r="A30" s="25"/>
      <c r="B30" s="30" t="s">
        <v>51</v>
      </c>
      <c r="C30" s="257" t="s">
        <v>271</v>
      </c>
      <c r="D30" s="98"/>
      <c r="E30" s="169">
        <v>2642379</v>
      </c>
      <c r="F30" s="169">
        <v>2597454</v>
      </c>
      <c r="I30" s="333"/>
      <c r="J30" s="333"/>
      <c r="K30" s="333"/>
    </row>
    <row r="31" spans="1:11" s="37" customFormat="1" ht="16.5">
      <c r="A31" s="25"/>
      <c r="B31" s="30" t="s">
        <v>15</v>
      </c>
      <c r="C31" s="257" t="s">
        <v>388</v>
      </c>
      <c r="D31" s="98"/>
      <c r="E31" s="169">
        <f>SUM(E32:E33)</f>
        <v>467520</v>
      </c>
      <c r="F31" s="169">
        <f>SUM(F32:F33)</f>
        <v>394584</v>
      </c>
      <c r="I31" s="333"/>
      <c r="J31" s="333"/>
      <c r="K31" s="333"/>
    </row>
    <row r="32" spans="1:11" s="37" customFormat="1" ht="16.5">
      <c r="A32" s="25"/>
      <c r="B32" s="30" t="s">
        <v>52</v>
      </c>
      <c r="C32" s="258" t="s">
        <v>387</v>
      </c>
      <c r="D32" s="98"/>
      <c r="E32" s="169">
        <v>868</v>
      </c>
      <c r="F32" s="169">
        <v>667</v>
      </c>
      <c r="I32" s="333"/>
      <c r="J32" s="333"/>
      <c r="K32" s="333"/>
    </row>
    <row r="33" spans="1:11" s="37" customFormat="1" ht="16.5">
      <c r="A33" s="25"/>
      <c r="B33" s="30" t="s">
        <v>53</v>
      </c>
      <c r="C33" s="257" t="s">
        <v>271</v>
      </c>
      <c r="D33" s="98"/>
      <c r="E33" s="169">
        <v>466652</v>
      </c>
      <c r="F33" s="169">
        <v>393917</v>
      </c>
      <c r="I33" s="333"/>
      <c r="J33" s="333"/>
      <c r="K33" s="333"/>
    </row>
    <row r="34" spans="1:11" s="36" customFormat="1" ht="16.5">
      <c r="A34" s="92"/>
      <c r="B34" s="92" t="s">
        <v>16</v>
      </c>
      <c r="C34" s="256" t="s">
        <v>389</v>
      </c>
      <c r="D34" s="98" t="s">
        <v>240</v>
      </c>
      <c r="E34" s="168">
        <v>13337</v>
      </c>
      <c r="F34" s="168">
        <v>27552</v>
      </c>
      <c r="I34" s="333"/>
      <c r="J34" s="333"/>
      <c r="K34" s="333"/>
    </row>
    <row r="35" spans="1:11" s="36" customFormat="1" ht="16.5">
      <c r="A35" s="92"/>
      <c r="B35" s="92" t="s">
        <v>19</v>
      </c>
      <c r="C35" s="256" t="s">
        <v>609</v>
      </c>
      <c r="D35" s="98" t="s">
        <v>54</v>
      </c>
      <c r="E35" s="168">
        <f>+SUM(E36:E38)</f>
        <v>54812</v>
      </c>
      <c r="F35" s="168">
        <f>+SUM(F36:F38)</f>
        <v>-110723</v>
      </c>
      <c r="I35" s="333"/>
      <c r="J35" s="333"/>
      <c r="K35" s="333"/>
    </row>
    <row r="36" spans="1:11" s="37" customFormat="1" ht="16.5">
      <c r="A36" s="25"/>
      <c r="B36" s="30" t="s">
        <v>20</v>
      </c>
      <c r="C36" s="257" t="s">
        <v>390</v>
      </c>
      <c r="D36" s="98"/>
      <c r="E36" s="169">
        <v>211903</v>
      </c>
      <c r="F36" s="169">
        <v>707037</v>
      </c>
      <c r="I36" s="333"/>
      <c r="J36" s="333"/>
      <c r="K36" s="333"/>
    </row>
    <row r="37" spans="1:11" s="37" customFormat="1" ht="16.5">
      <c r="A37" s="25"/>
      <c r="B37" s="30" t="s">
        <v>21</v>
      </c>
      <c r="C37" s="257" t="s">
        <v>391</v>
      </c>
      <c r="D37" s="98"/>
      <c r="E37" s="169">
        <v>-529940</v>
      </c>
      <c r="F37" s="169">
        <v>-1352142</v>
      </c>
      <c r="I37" s="333"/>
      <c r="J37" s="333"/>
      <c r="K37" s="333"/>
    </row>
    <row r="38" spans="1:11" s="37" customFormat="1" ht="16.5">
      <c r="A38" s="25"/>
      <c r="B38" s="30" t="s">
        <v>66</v>
      </c>
      <c r="C38" s="257" t="s">
        <v>392</v>
      </c>
      <c r="D38" s="98"/>
      <c r="E38" s="169">
        <v>372849</v>
      </c>
      <c r="F38" s="169">
        <v>534382</v>
      </c>
      <c r="I38" s="333"/>
      <c r="J38" s="333"/>
      <c r="K38" s="333"/>
    </row>
    <row r="39" spans="1:11" s="36" customFormat="1" ht="16.5">
      <c r="A39" s="92"/>
      <c r="B39" s="92" t="s">
        <v>22</v>
      </c>
      <c r="C39" s="256" t="s">
        <v>393</v>
      </c>
      <c r="D39" s="98" t="s">
        <v>187</v>
      </c>
      <c r="E39" s="168">
        <v>603839</v>
      </c>
      <c r="F39" s="168">
        <v>607066</v>
      </c>
      <c r="I39" s="333"/>
      <c r="J39" s="333"/>
      <c r="K39" s="333"/>
    </row>
    <row r="40" spans="1:11" s="36" customFormat="1" ht="16.5">
      <c r="A40" s="92"/>
      <c r="B40" s="92" t="s">
        <v>23</v>
      </c>
      <c r="C40" s="256" t="s">
        <v>394</v>
      </c>
      <c r="D40" s="98"/>
      <c r="E40" s="168">
        <f>E26+E27+E34+E35+E39</f>
        <v>10363686</v>
      </c>
      <c r="F40" s="168">
        <f>F26+F27+F34+F35+F39</f>
        <v>9803947</v>
      </c>
      <c r="I40" s="333"/>
      <c r="J40" s="333"/>
      <c r="K40" s="333"/>
    </row>
    <row r="41" spans="1:11" s="36" customFormat="1" ht="16.5">
      <c r="A41" s="92"/>
      <c r="B41" s="92" t="s">
        <v>24</v>
      </c>
      <c r="C41" s="256" t="s">
        <v>395</v>
      </c>
      <c r="D41" s="98" t="s">
        <v>127</v>
      </c>
      <c r="E41" s="168">
        <v>2322200</v>
      </c>
      <c r="F41" s="168">
        <v>2053317</v>
      </c>
      <c r="I41" s="333"/>
      <c r="J41" s="333"/>
      <c r="K41" s="333"/>
    </row>
    <row r="42" spans="1:11" s="36" customFormat="1" ht="16.5">
      <c r="A42" s="92"/>
      <c r="B42" s="92" t="s">
        <v>25</v>
      </c>
      <c r="C42" s="256" t="s">
        <v>396</v>
      </c>
      <c r="D42" s="98" t="s">
        <v>128</v>
      </c>
      <c r="E42" s="168">
        <v>4213815</v>
      </c>
      <c r="F42" s="168">
        <v>3712664</v>
      </c>
      <c r="I42" s="333"/>
      <c r="J42" s="333"/>
      <c r="K42" s="333"/>
    </row>
    <row r="43" spans="1:11" s="36" customFormat="1" ht="16.5">
      <c r="A43" s="92"/>
      <c r="B43" s="92" t="s">
        <v>26</v>
      </c>
      <c r="C43" s="256" t="s">
        <v>397</v>
      </c>
      <c r="D43" s="98"/>
      <c r="E43" s="168">
        <f>E40-E41-E42</f>
        <v>3827671</v>
      </c>
      <c r="F43" s="168">
        <f>F40-F41-F42</f>
        <v>4037966</v>
      </c>
      <c r="I43" s="333"/>
      <c r="J43" s="333"/>
      <c r="K43" s="333"/>
    </row>
    <row r="44" spans="1:11" s="36" customFormat="1" ht="16.5">
      <c r="A44" s="92"/>
      <c r="B44" s="92" t="s">
        <v>27</v>
      </c>
      <c r="C44" s="256" t="s">
        <v>612</v>
      </c>
      <c r="D44" s="98"/>
      <c r="E44" s="168"/>
      <c r="F44" s="168"/>
      <c r="I44" s="333"/>
      <c r="J44" s="333"/>
      <c r="K44" s="333"/>
    </row>
    <row r="45" spans="1:11" s="36" customFormat="1" ht="16.5">
      <c r="A45" s="92"/>
      <c r="B45" s="92"/>
      <c r="C45" s="256" t="s">
        <v>613</v>
      </c>
      <c r="D45" s="98"/>
      <c r="E45" s="168">
        <v>0</v>
      </c>
      <c r="F45" s="168">
        <v>0</v>
      </c>
      <c r="I45" s="333"/>
      <c r="J45" s="333"/>
      <c r="K45" s="333"/>
    </row>
    <row r="46" spans="1:11" s="36" customFormat="1" ht="16.5">
      <c r="A46" s="92"/>
      <c r="B46" s="92" t="s">
        <v>28</v>
      </c>
      <c r="C46" s="256" t="s">
        <v>614</v>
      </c>
      <c r="D46" s="98"/>
      <c r="E46" s="168">
        <v>0</v>
      </c>
      <c r="F46" s="168">
        <v>0</v>
      </c>
      <c r="I46" s="333"/>
      <c r="J46" s="333"/>
      <c r="K46" s="333"/>
    </row>
    <row r="47" spans="1:11" s="157" customFormat="1" ht="16.5">
      <c r="A47" s="92"/>
      <c r="B47" s="92" t="s">
        <v>29</v>
      </c>
      <c r="C47" s="256" t="s">
        <v>398</v>
      </c>
      <c r="D47" s="98"/>
      <c r="E47" s="168">
        <v>0</v>
      </c>
      <c r="F47" s="168">
        <v>0</v>
      </c>
      <c r="I47" s="333"/>
      <c r="J47" s="333"/>
      <c r="K47" s="333"/>
    </row>
    <row r="48" spans="1:11" s="157" customFormat="1" ht="16.5">
      <c r="A48" s="92"/>
      <c r="B48" s="92" t="s">
        <v>30</v>
      </c>
      <c r="C48" s="268" t="s">
        <v>399</v>
      </c>
      <c r="D48" s="98"/>
      <c r="E48" s="168">
        <v>3827671</v>
      </c>
      <c r="F48" s="168">
        <f>+SUM(F43:F47)</f>
        <v>4037966</v>
      </c>
      <c r="I48" s="333"/>
      <c r="J48" s="333"/>
      <c r="K48" s="333"/>
    </row>
    <row r="49" spans="1:11" s="36" customFormat="1" ht="16.5">
      <c r="A49" s="92"/>
      <c r="B49" s="92" t="s">
        <v>31</v>
      </c>
      <c r="C49" s="94" t="s">
        <v>400</v>
      </c>
      <c r="D49" s="98" t="s">
        <v>693</v>
      </c>
      <c r="E49" s="168">
        <v>832823</v>
      </c>
      <c r="F49" s="168">
        <f>SUM(F50:F51)</f>
        <v>878288</v>
      </c>
      <c r="I49" s="333"/>
      <c r="J49" s="333"/>
      <c r="K49" s="333"/>
    </row>
    <row r="50" spans="1:11" s="37" customFormat="1" ht="16.5">
      <c r="A50" s="27"/>
      <c r="B50" s="25" t="s">
        <v>80</v>
      </c>
      <c r="C50" s="258" t="s">
        <v>401</v>
      </c>
      <c r="D50" s="26"/>
      <c r="E50" s="169">
        <v>806798</v>
      </c>
      <c r="F50" s="169">
        <v>1039327</v>
      </c>
      <c r="I50" s="333"/>
      <c r="J50" s="333"/>
      <c r="K50" s="333"/>
    </row>
    <row r="51" spans="1:11" s="37" customFormat="1" ht="16.5">
      <c r="A51" s="25"/>
      <c r="B51" s="25" t="s">
        <v>81</v>
      </c>
      <c r="C51" s="258" t="s">
        <v>402</v>
      </c>
      <c r="D51" s="26"/>
      <c r="E51" s="169">
        <v>26025</v>
      </c>
      <c r="F51" s="169">
        <v>-161039</v>
      </c>
      <c r="I51" s="333"/>
      <c r="J51" s="333"/>
      <c r="K51" s="333"/>
    </row>
    <row r="52" spans="1:11" s="36" customFormat="1" ht="16.5">
      <c r="A52" s="29"/>
      <c r="B52" s="92" t="s">
        <v>32</v>
      </c>
      <c r="C52" s="256" t="s">
        <v>403</v>
      </c>
      <c r="D52" s="98"/>
      <c r="E52" s="168">
        <f>+E48-E49</f>
        <v>2994848</v>
      </c>
      <c r="F52" s="168">
        <f>+F48-F49</f>
        <v>3159678</v>
      </c>
      <c r="I52" s="333"/>
      <c r="J52" s="333"/>
      <c r="K52" s="333"/>
    </row>
    <row r="53" spans="1:11" s="36" customFormat="1" ht="16.5">
      <c r="A53" s="29"/>
      <c r="B53" s="92" t="s">
        <v>35</v>
      </c>
      <c r="C53" s="256" t="s">
        <v>404</v>
      </c>
      <c r="D53" s="85"/>
      <c r="E53" s="176">
        <f>+SUM(E54:E56)</f>
        <v>0</v>
      </c>
      <c r="F53" s="176">
        <f>+SUM(F54:F56)</f>
        <v>0</v>
      </c>
      <c r="I53" s="333"/>
      <c r="J53" s="333"/>
      <c r="K53" s="333"/>
    </row>
    <row r="54" spans="1:11" s="37" customFormat="1" ht="16.5">
      <c r="A54" s="25"/>
      <c r="B54" s="25" t="s">
        <v>191</v>
      </c>
      <c r="C54" s="258" t="s">
        <v>405</v>
      </c>
      <c r="D54" s="26"/>
      <c r="E54" s="169">
        <v>0</v>
      </c>
      <c r="F54" s="169">
        <v>0</v>
      </c>
      <c r="I54" s="333"/>
      <c r="J54" s="333"/>
      <c r="K54" s="333"/>
    </row>
    <row r="55" spans="1:11" s="37" customFormat="1" ht="16.5">
      <c r="A55" s="25"/>
      <c r="B55" s="25" t="s">
        <v>192</v>
      </c>
      <c r="C55" s="258" t="s">
        <v>406</v>
      </c>
      <c r="D55" s="26"/>
      <c r="E55" s="169">
        <v>0</v>
      </c>
      <c r="F55" s="169">
        <v>0</v>
      </c>
      <c r="I55" s="333"/>
      <c r="J55" s="333"/>
      <c r="K55" s="333"/>
    </row>
    <row r="56" spans="1:11" s="37" customFormat="1" ht="16.5">
      <c r="A56" s="25"/>
      <c r="B56" s="25" t="s">
        <v>196</v>
      </c>
      <c r="C56" s="258" t="s">
        <v>407</v>
      </c>
      <c r="D56" s="26"/>
      <c r="E56" s="169">
        <v>0</v>
      </c>
      <c r="F56" s="169">
        <v>0</v>
      </c>
      <c r="I56" s="333"/>
      <c r="J56" s="333"/>
      <c r="K56" s="333"/>
    </row>
    <row r="57" spans="1:11" s="36" customFormat="1" ht="16.5">
      <c r="A57" s="29"/>
      <c r="B57" s="92" t="s">
        <v>190</v>
      </c>
      <c r="C57" s="256" t="s">
        <v>408</v>
      </c>
      <c r="D57" s="85"/>
      <c r="E57" s="168">
        <f>+SUM(E58:E60)</f>
        <v>0</v>
      </c>
      <c r="F57" s="168">
        <f>+SUM(F58:F60)</f>
        <v>0</v>
      </c>
      <c r="I57" s="333"/>
      <c r="J57" s="333"/>
      <c r="K57" s="333"/>
    </row>
    <row r="58" spans="1:11" s="37" customFormat="1" ht="16.5">
      <c r="A58" s="25"/>
      <c r="B58" s="25" t="s">
        <v>197</v>
      </c>
      <c r="C58" s="258" t="s">
        <v>409</v>
      </c>
      <c r="D58" s="26"/>
      <c r="E58" s="169">
        <v>0</v>
      </c>
      <c r="F58" s="169">
        <v>0</v>
      </c>
      <c r="I58" s="333"/>
      <c r="J58" s="333"/>
      <c r="K58" s="333"/>
    </row>
    <row r="59" spans="1:11" s="37" customFormat="1" ht="16.5">
      <c r="A59" s="25"/>
      <c r="B59" s="25" t="s">
        <v>198</v>
      </c>
      <c r="C59" s="258" t="s">
        <v>410</v>
      </c>
      <c r="D59" s="26"/>
      <c r="E59" s="169">
        <v>0</v>
      </c>
      <c r="F59" s="169">
        <v>0</v>
      </c>
      <c r="I59" s="333"/>
      <c r="J59" s="333"/>
      <c r="K59" s="333"/>
    </row>
    <row r="60" spans="1:11" s="37" customFormat="1" ht="16.5">
      <c r="A60" s="25"/>
      <c r="B60" s="25" t="s">
        <v>199</v>
      </c>
      <c r="C60" s="258" t="s">
        <v>411</v>
      </c>
      <c r="D60" s="26"/>
      <c r="E60" s="169">
        <v>0</v>
      </c>
      <c r="F60" s="169">
        <v>0</v>
      </c>
      <c r="I60" s="333"/>
      <c r="J60" s="333"/>
      <c r="K60" s="333"/>
    </row>
    <row r="61" spans="1:11" s="36" customFormat="1" ht="16.5">
      <c r="A61" s="29"/>
      <c r="B61" s="92" t="s">
        <v>200</v>
      </c>
      <c r="C61" s="256" t="s">
        <v>412</v>
      </c>
      <c r="D61" s="85"/>
      <c r="E61" s="168">
        <f>+E53-E57</f>
        <v>0</v>
      </c>
      <c r="F61" s="168">
        <f>+F53-F57</f>
        <v>0</v>
      </c>
      <c r="I61" s="333"/>
      <c r="J61" s="333"/>
      <c r="K61" s="333"/>
    </row>
    <row r="62" spans="1:11" s="36" customFormat="1" ht="16.5">
      <c r="A62" s="29"/>
      <c r="B62" s="92" t="s">
        <v>201</v>
      </c>
      <c r="C62" s="256" t="s">
        <v>413</v>
      </c>
      <c r="D62" s="85"/>
      <c r="E62" s="168">
        <f>+SUM(E63:E64)</f>
        <v>0</v>
      </c>
      <c r="F62" s="168">
        <f>+SUM(F63:F64)</f>
        <v>0</v>
      </c>
      <c r="I62" s="333"/>
      <c r="J62" s="333"/>
      <c r="K62" s="333"/>
    </row>
    <row r="63" spans="1:11" s="37" customFormat="1" ht="16.5">
      <c r="A63" s="27"/>
      <c r="B63" s="30" t="s">
        <v>202</v>
      </c>
      <c r="C63" s="258" t="s">
        <v>401</v>
      </c>
      <c r="D63" s="96"/>
      <c r="E63" s="169">
        <v>0</v>
      </c>
      <c r="F63" s="169">
        <v>0</v>
      </c>
      <c r="I63" s="333"/>
      <c r="J63" s="333"/>
      <c r="K63" s="333"/>
    </row>
    <row r="64" spans="1:11" s="37" customFormat="1" ht="16.5">
      <c r="A64" s="27"/>
      <c r="B64" s="30" t="s">
        <v>203</v>
      </c>
      <c r="C64" s="258" t="s">
        <v>402</v>
      </c>
      <c r="D64" s="96"/>
      <c r="E64" s="169">
        <v>0</v>
      </c>
      <c r="F64" s="169">
        <v>0</v>
      </c>
      <c r="I64" s="333"/>
      <c r="J64" s="333"/>
      <c r="K64" s="333"/>
    </row>
    <row r="65" spans="1:11" s="36" customFormat="1" ht="16.5">
      <c r="A65" s="92"/>
      <c r="B65" s="158" t="s">
        <v>204</v>
      </c>
      <c r="C65" s="256" t="s">
        <v>414</v>
      </c>
      <c r="D65" s="95"/>
      <c r="E65" s="176">
        <f>+E61+E62</f>
        <v>0</v>
      </c>
      <c r="F65" s="176">
        <f>+F61+F62</f>
        <v>0</v>
      </c>
      <c r="I65" s="333"/>
      <c r="J65" s="333"/>
      <c r="K65" s="333"/>
    </row>
    <row r="66" spans="1:11" s="36" customFormat="1" ht="16.5">
      <c r="A66" s="92"/>
      <c r="B66" s="92" t="s">
        <v>205</v>
      </c>
      <c r="C66" s="256" t="s">
        <v>415</v>
      </c>
      <c r="D66" s="98" t="s">
        <v>694</v>
      </c>
      <c r="E66" s="168">
        <f>+E52+E65</f>
        <v>2994848</v>
      </c>
      <c r="F66" s="168">
        <f>+F52+F65</f>
        <v>3159678</v>
      </c>
      <c r="I66" s="333"/>
      <c r="J66" s="333"/>
      <c r="K66" s="333"/>
    </row>
    <row r="67" spans="1:11" s="44" customFormat="1" ht="16.5">
      <c r="A67" s="5"/>
      <c r="B67" s="5"/>
      <c r="C67" s="6"/>
      <c r="D67" s="159"/>
      <c r="E67" s="177"/>
      <c r="F67" s="177"/>
      <c r="I67" s="333"/>
      <c r="J67" s="333"/>
      <c r="K67" s="333"/>
    </row>
    <row r="68" spans="1:11" s="43" customFormat="1" ht="16.5">
      <c r="A68" s="25"/>
      <c r="B68" s="70"/>
      <c r="C68" s="269" t="s">
        <v>416</v>
      </c>
      <c r="D68" s="104"/>
      <c r="E68" s="178">
        <f>E66/400000000</f>
        <v>0.00748712</v>
      </c>
      <c r="F68" s="178">
        <f>F66/400000000</f>
        <v>0.007899195</v>
      </c>
      <c r="I68" s="333"/>
      <c r="J68" s="333"/>
      <c r="K68" s="333"/>
    </row>
    <row r="69" spans="1:11" ht="16.5">
      <c r="A69" s="5"/>
      <c r="B69" s="5"/>
      <c r="C69" s="6"/>
      <c r="D69" s="114"/>
      <c r="E69" s="13"/>
      <c r="F69" s="13"/>
      <c r="I69" s="333"/>
      <c r="J69" s="333"/>
      <c r="K69" s="333"/>
    </row>
    <row r="70" spans="1:11" ht="16.5">
      <c r="A70" s="5"/>
      <c r="B70" s="5"/>
      <c r="C70" s="6"/>
      <c r="D70" s="114"/>
      <c r="E70" s="40"/>
      <c r="F70" s="40"/>
      <c r="I70" s="333"/>
      <c r="J70" s="333"/>
      <c r="K70" s="333"/>
    </row>
    <row r="71" spans="1:11" ht="16.5">
      <c r="A71" s="5"/>
      <c r="B71" s="5"/>
      <c r="C71" s="6"/>
      <c r="D71" s="114"/>
      <c r="E71" s="40"/>
      <c r="F71" s="40"/>
      <c r="I71" s="333"/>
      <c r="J71" s="333"/>
      <c r="K71" s="333"/>
    </row>
    <row r="72" spans="1:11" ht="16.5">
      <c r="A72" s="5"/>
      <c r="B72" s="5"/>
      <c r="C72" s="6"/>
      <c r="D72" s="114"/>
      <c r="E72" s="40"/>
      <c r="F72" s="40"/>
      <c r="I72" s="333"/>
      <c r="J72" s="333"/>
      <c r="K72" s="333"/>
    </row>
    <row r="73" spans="1:11" ht="16.5">
      <c r="A73" s="5"/>
      <c r="B73" s="5"/>
      <c r="C73" s="6"/>
      <c r="D73" s="114"/>
      <c r="E73" s="13"/>
      <c r="F73" s="13"/>
      <c r="I73" s="333"/>
      <c r="J73" s="333"/>
      <c r="K73" s="333"/>
    </row>
    <row r="74" spans="1:11" ht="16.5">
      <c r="A74" s="5"/>
      <c r="B74" s="5"/>
      <c r="C74" s="6"/>
      <c r="D74" s="114"/>
      <c r="E74" s="13"/>
      <c r="F74" s="13"/>
      <c r="I74" s="333"/>
      <c r="J74" s="333"/>
      <c r="K74" s="333"/>
    </row>
    <row r="75" spans="1:11" ht="16.5">
      <c r="A75" s="5"/>
      <c r="B75" s="339" t="s">
        <v>310</v>
      </c>
      <c r="C75" s="339"/>
      <c r="D75" s="339"/>
      <c r="E75" s="339"/>
      <c r="F75" s="339"/>
      <c r="I75" s="333"/>
      <c r="J75" s="333"/>
      <c r="K75" s="333"/>
    </row>
    <row r="76" spans="1:11" ht="16.5">
      <c r="A76" s="5"/>
      <c r="B76" s="5"/>
      <c r="C76" s="6"/>
      <c r="D76" s="114"/>
      <c r="E76" s="13"/>
      <c r="F76" s="13"/>
      <c r="I76" s="333"/>
      <c r="J76" s="333"/>
      <c r="K76" s="333"/>
    </row>
    <row r="77" spans="1:11" ht="16.5">
      <c r="A77" s="5"/>
      <c r="B77" s="5"/>
      <c r="C77" s="6"/>
      <c r="D77" s="114"/>
      <c r="E77" s="13"/>
      <c r="F77" s="13"/>
      <c r="I77" s="333"/>
      <c r="J77" s="333"/>
      <c r="K77" s="333"/>
    </row>
    <row r="78" spans="1:11" ht="16.5">
      <c r="A78" s="5"/>
      <c r="B78" s="5"/>
      <c r="D78" s="9"/>
      <c r="I78" s="333"/>
      <c r="J78" s="333"/>
      <c r="K78" s="333"/>
    </row>
    <row r="79" spans="1:11" ht="16.5">
      <c r="A79" s="5"/>
      <c r="B79" s="5"/>
      <c r="C79" s="6"/>
      <c r="D79" s="114"/>
      <c r="E79" s="1"/>
      <c r="F79" s="1"/>
      <c r="I79" s="333"/>
      <c r="J79" s="333"/>
      <c r="K79" s="333"/>
    </row>
    <row r="80" spans="1:11" ht="16.5">
      <c r="A80" s="5"/>
      <c r="B80" s="5"/>
      <c r="C80" s="6"/>
      <c r="D80" s="114"/>
      <c r="E80" s="1"/>
      <c r="F80" s="1"/>
      <c r="I80" s="333"/>
      <c r="J80" s="333"/>
      <c r="K80" s="333"/>
    </row>
    <row r="81" spans="1:11" ht="16.5">
      <c r="A81" s="5"/>
      <c r="B81" s="8"/>
      <c r="C81" s="7"/>
      <c r="D81" s="113"/>
      <c r="E81" s="3"/>
      <c r="F81" s="3"/>
      <c r="J81" s="333"/>
      <c r="K81" s="333"/>
    </row>
    <row r="82" spans="1:11" ht="16.5">
      <c r="A82" s="5"/>
      <c r="B82" s="5"/>
      <c r="C82" s="6"/>
      <c r="D82" s="114"/>
      <c r="E82" s="1"/>
      <c r="F82" s="1"/>
      <c r="J82" s="333"/>
      <c r="K82" s="333"/>
    </row>
    <row r="83" spans="1:11" ht="16.5">
      <c r="A83" s="5"/>
      <c r="B83" s="5"/>
      <c r="C83" s="6"/>
      <c r="D83" s="114"/>
      <c r="E83" s="1"/>
      <c r="F83" s="1"/>
      <c r="J83" s="333"/>
      <c r="K83" s="333"/>
    </row>
    <row r="84" spans="1:11" ht="16.5">
      <c r="A84" s="5"/>
      <c r="B84" s="5"/>
      <c r="C84" s="6"/>
      <c r="D84" s="114"/>
      <c r="E84" s="1"/>
      <c r="F84" s="1"/>
      <c r="J84" s="333"/>
      <c r="K84" s="333"/>
    </row>
    <row r="85" spans="1:11" ht="16.5">
      <c r="A85" s="5"/>
      <c r="B85" s="5"/>
      <c r="C85" s="6"/>
      <c r="D85" s="114"/>
      <c r="E85" s="1"/>
      <c r="F85" s="1"/>
      <c r="J85" s="333"/>
      <c r="K85" s="333"/>
    </row>
    <row r="86" spans="1:6" ht="15.75">
      <c r="A86" s="5"/>
      <c r="B86" s="5"/>
      <c r="C86" s="6"/>
      <c r="D86" s="114"/>
      <c r="E86" s="1"/>
      <c r="F86" s="1"/>
    </row>
    <row r="87" spans="1:6" ht="15.75">
      <c r="A87" s="5"/>
      <c r="B87" s="5"/>
      <c r="C87" s="6"/>
      <c r="D87" s="114"/>
      <c r="E87" s="1"/>
      <c r="F87" s="1"/>
    </row>
    <row r="88" spans="1:6" ht="15.75">
      <c r="A88" s="5"/>
      <c r="B88" s="5"/>
      <c r="C88" s="6"/>
      <c r="D88" s="114"/>
      <c r="E88" s="1"/>
      <c r="F88" s="1"/>
    </row>
    <row r="89" spans="1:6" ht="15.75">
      <c r="A89" s="5"/>
      <c r="B89" s="5"/>
      <c r="C89" s="6"/>
      <c r="D89" s="114"/>
      <c r="E89" s="1"/>
      <c r="F89" s="1"/>
    </row>
    <row r="90" spans="1:6" ht="15.75">
      <c r="A90" s="5"/>
      <c r="B90" s="5"/>
      <c r="C90" s="6"/>
      <c r="D90" s="114"/>
      <c r="E90" s="1"/>
      <c r="F90" s="1"/>
    </row>
    <row r="91" spans="1:6" ht="15.75">
      <c r="A91" s="5"/>
      <c r="B91" s="5"/>
      <c r="C91" s="6"/>
      <c r="D91" s="114"/>
      <c r="E91" s="1"/>
      <c r="F91" s="1"/>
    </row>
    <row r="92" spans="1:6" ht="15.75">
      <c r="A92" s="5"/>
      <c r="B92" s="5"/>
      <c r="C92" s="6"/>
      <c r="D92" s="114"/>
      <c r="E92" s="1"/>
      <c r="F92" s="1"/>
    </row>
    <row r="93" spans="1:6" ht="15.75">
      <c r="A93" s="5"/>
      <c r="B93" s="5"/>
      <c r="C93" s="6"/>
      <c r="D93" s="114"/>
      <c r="E93" s="1"/>
      <c r="F93" s="1"/>
    </row>
    <row r="94" spans="1:6" ht="15.75">
      <c r="A94" s="5"/>
      <c r="B94" s="5"/>
      <c r="C94" s="6"/>
      <c r="D94" s="114"/>
      <c r="E94" s="1"/>
      <c r="F94" s="1"/>
    </row>
    <row r="95" spans="1:6" ht="18.75">
      <c r="A95" s="20"/>
      <c r="B95" s="20"/>
      <c r="C95" s="20"/>
      <c r="D95" s="160"/>
      <c r="E95" s="20"/>
      <c r="F95" s="20"/>
    </row>
    <row r="96" spans="1:6" ht="18.75">
      <c r="A96" s="20"/>
      <c r="B96" s="20"/>
      <c r="C96" s="20"/>
      <c r="D96" s="160"/>
      <c r="E96" s="20"/>
      <c r="F96" s="20"/>
    </row>
    <row r="97" spans="1:6" ht="18.75">
      <c r="A97" s="20"/>
      <c r="B97" s="20"/>
      <c r="C97" s="20"/>
      <c r="D97" s="160"/>
      <c r="E97" s="20"/>
      <c r="F97" s="20"/>
    </row>
    <row r="98" spans="1:6" ht="18.75">
      <c r="A98" s="20"/>
      <c r="B98" s="20"/>
      <c r="C98" s="20"/>
      <c r="D98" s="160"/>
      <c r="E98" s="20"/>
      <c r="F98" s="20"/>
    </row>
    <row r="99" spans="1:6" ht="18.75">
      <c r="A99" s="20"/>
      <c r="B99" s="20"/>
      <c r="C99" s="20"/>
      <c r="D99" s="160"/>
      <c r="E99" s="20"/>
      <c r="F99" s="20"/>
    </row>
    <row r="100" spans="1:6" ht="18.75">
      <c r="A100" s="20"/>
      <c r="B100" s="20"/>
      <c r="C100" s="20"/>
      <c r="D100" s="160"/>
      <c r="E100" s="20"/>
      <c r="F100" s="20"/>
    </row>
    <row r="101" spans="1:6" ht="18.75">
      <c r="A101" s="20"/>
      <c r="B101" s="20"/>
      <c r="C101" s="20"/>
      <c r="D101" s="160"/>
      <c r="E101" s="20"/>
      <c r="F101" s="20"/>
    </row>
    <row r="102" spans="1:6" ht="18.75">
      <c r="A102" s="20"/>
      <c r="B102" s="20"/>
      <c r="C102" s="20"/>
      <c r="D102" s="160"/>
      <c r="E102" s="20"/>
      <c r="F102" s="20"/>
    </row>
    <row r="103" spans="1:6" ht="18.75">
      <c r="A103" s="20"/>
      <c r="B103" s="20"/>
      <c r="C103" s="20"/>
      <c r="D103" s="160"/>
      <c r="E103" s="20"/>
      <c r="F103" s="20"/>
    </row>
    <row r="104" spans="1:6" ht="18.75">
      <c r="A104" s="20"/>
      <c r="B104" s="20"/>
      <c r="C104" s="20"/>
      <c r="D104" s="160"/>
      <c r="E104" s="20"/>
      <c r="F104" s="20"/>
    </row>
    <row r="105" spans="1:6" s="10" customFormat="1" ht="12.75">
      <c r="A105" s="9"/>
      <c r="B105" s="9"/>
      <c r="C105" s="9"/>
      <c r="D105" s="161"/>
      <c r="E105" s="9"/>
      <c r="F105" s="9"/>
    </row>
    <row r="106" ht="21" customHeight="1"/>
    <row r="107" spans="1:6" s="4" customFormat="1" ht="12.75">
      <c r="A107" s="9"/>
      <c r="B107" s="9"/>
      <c r="C107" s="9"/>
      <c r="D107" s="161"/>
      <c r="E107" s="9"/>
      <c r="F107" s="9"/>
    </row>
    <row r="108" spans="1:6" s="4" customFormat="1" ht="12.75">
      <c r="A108" s="9"/>
      <c r="B108" s="9"/>
      <c r="C108" s="9"/>
      <c r="D108" s="161"/>
      <c r="E108" s="9"/>
      <c r="F108" s="9"/>
    </row>
    <row r="109" spans="1:6" s="4" customFormat="1" ht="12.75">
      <c r="A109" s="9"/>
      <c r="B109" s="9"/>
      <c r="C109" s="9"/>
      <c r="D109" s="161"/>
      <c r="E109" s="9"/>
      <c r="F109" s="9"/>
    </row>
    <row r="110" spans="1:6" s="4" customFormat="1" ht="12.75">
      <c r="A110" s="9"/>
      <c r="B110" s="9"/>
      <c r="C110" s="9"/>
      <c r="D110" s="161"/>
      <c r="E110" s="9"/>
      <c r="F110" s="9"/>
    </row>
    <row r="111" spans="1:6" s="4" customFormat="1" ht="12.75">
      <c r="A111" s="9"/>
      <c r="B111" s="9"/>
      <c r="C111" s="9"/>
      <c r="D111" s="161"/>
      <c r="E111" s="9"/>
      <c r="F111" s="9"/>
    </row>
    <row r="112" spans="1:6" s="4" customFormat="1" ht="12.75">
      <c r="A112" s="9"/>
      <c r="B112" s="9"/>
      <c r="C112" s="9"/>
      <c r="D112" s="161"/>
      <c r="E112" s="9"/>
      <c r="F112" s="9"/>
    </row>
    <row r="113" spans="1:6" s="4" customFormat="1" ht="12.75">
      <c r="A113" s="9"/>
      <c r="B113" s="9"/>
      <c r="C113" s="9"/>
      <c r="D113" s="161"/>
      <c r="E113" s="9"/>
      <c r="F113" s="9"/>
    </row>
    <row r="114" spans="1:6" s="4" customFormat="1" ht="12.75">
      <c r="A114" s="9"/>
      <c r="B114" s="9"/>
      <c r="C114" s="9"/>
      <c r="D114" s="161"/>
      <c r="E114" s="9"/>
      <c r="F114" s="9"/>
    </row>
    <row r="115" spans="1:6" s="4" customFormat="1" ht="12.75">
      <c r="A115" s="9"/>
      <c r="B115" s="9"/>
      <c r="C115" s="9"/>
      <c r="D115" s="161"/>
      <c r="E115" s="9"/>
      <c r="F115" s="9"/>
    </row>
    <row r="116" spans="1:6" s="79" customFormat="1" ht="12.75">
      <c r="A116" s="9"/>
      <c r="B116" s="9"/>
      <c r="C116" s="9"/>
      <c r="D116" s="161"/>
      <c r="E116" s="9"/>
      <c r="F116" s="9"/>
    </row>
    <row r="117" spans="1:6" s="4" customFormat="1" ht="12.75">
      <c r="A117" s="9"/>
      <c r="B117" s="9"/>
      <c r="C117" s="9"/>
      <c r="D117" s="161"/>
      <c r="E117" s="9"/>
      <c r="F117" s="9"/>
    </row>
    <row r="118" spans="1:6" s="4" customFormat="1" ht="12.75">
      <c r="A118" s="9"/>
      <c r="B118" s="9"/>
      <c r="C118" s="9"/>
      <c r="D118" s="161"/>
      <c r="E118" s="9"/>
      <c r="F118" s="9"/>
    </row>
    <row r="119" spans="1:6" s="4" customFormat="1" ht="12.75">
      <c r="A119" s="9"/>
      <c r="B119" s="9"/>
      <c r="C119" s="9"/>
      <c r="D119" s="161"/>
      <c r="E119" s="9"/>
      <c r="F119" s="9"/>
    </row>
    <row r="120" spans="1:6" s="4" customFormat="1" ht="12.75">
      <c r="A120" s="9"/>
      <c r="B120" s="9"/>
      <c r="C120" s="9"/>
      <c r="D120" s="161"/>
      <c r="E120" s="9"/>
      <c r="F120" s="9"/>
    </row>
    <row r="121" spans="1:6" s="4" customFormat="1" ht="12.75">
      <c r="A121" s="9"/>
      <c r="B121" s="9"/>
      <c r="C121" s="9"/>
      <c r="D121" s="161"/>
      <c r="E121" s="9"/>
      <c r="F121" s="9"/>
    </row>
    <row r="122" spans="1:6" s="4" customFormat="1" ht="12.75">
      <c r="A122" s="9"/>
      <c r="B122" s="9"/>
      <c r="C122" s="9"/>
      <c r="D122" s="161"/>
      <c r="E122" s="9"/>
      <c r="F122" s="9"/>
    </row>
    <row r="123" spans="1:6" s="4" customFormat="1" ht="12.75">
      <c r="A123" s="9"/>
      <c r="B123" s="9"/>
      <c r="C123" s="9"/>
      <c r="D123" s="161"/>
      <c r="E123" s="9"/>
      <c r="F123" s="9"/>
    </row>
    <row r="124" spans="1:6" s="4" customFormat="1" ht="12.75">
      <c r="A124" s="9"/>
      <c r="B124" s="9"/>
      <c r="C124" s="9"/>
      <c r="D124" s="161"/>
      <c r="E124" s="9"/>
      <c r="F124" s="9"/>
    </row>
    <row r="125" spans="1:6" s="4" customFormat="1" ht="12.75">
      <c r="A125" s="9"/>
      <c r="B125" s="9"/>
      <c r="C125" s="9"/>
      <c r="D125" s="161"/>
      <c r="E125" s="9"/>
      <c r="F125" s="9"/>
    </row>
    <row r="126" spans="1:6" s="4" customFormat="1" ht="12.75">
      <c r="A126" s="9"/>
      <c r="B126" s="9"/>
      <c r="C126" s="9"/>
      <c r="D126" s="161"/>
      <c r="E126" s="9"/>
      <c r="F126" s="9"/>
    </row>
  </sheetData>
  <sheetProtection/>
  <mergeCells count="1">
    <mergeCell ref="B75:F75"/>
  </mergeCells>
  <printOptions horizontalCentered="1"/>
  <pageMargins left="0.5118110236220472" right="0.2755905511811024" top="0.7874015748031497" bottom="0.5905511811023623" header="0.6299212598425197" footer="0.5905511811023623"/>
  <pageSetup fitToHeight="1" fitToWidth="1" horizontalDpi="600" verticalDpi="600" orientation="portrait" paperSize="9" scale="54" r:id="rId1"/>
  <headerFooter alignWithMargins="0">
    <oddFooter xml:space="preserve">&amp;C&amp;"DINPro-Medium,Regular"&amp;12 5&amp;R&amp;"DINPro-Medium,Italic" &amp;11 &amp;"DINPro-Light,Italic"&amp;15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105"/>
  <sheetViews>
    <sheetView view="pageBreakPreview" zoomScale="75" zoomScaleNormal="85" zoomScaleSheetLayoutView="75" zoomScalePageLayoutView="0" workbookViewId="0" topLeftCell="A1">
      <pane xSplit="3" ySplit="8" topLeftCell="D9" activePane="bottomRight" state="frozen"/>
      <selection pane="topLeft" activeCell="E18" sqref="E18"/>
      <selection pane="topRight" activeCell="E18" sqref="E18"/>
      <selection pane="bottomLeft" activeCell="E18" sqref="E18"/>
      <selection pane="bottomRight" activeCell="E18" sqref="E18"/>
    </sheetView>
  </sheetViews>
  <sheetFormatPr defaultColWidth="9.140625" defaultRowHeight="12.75"/>
  <cols>
    <col min="1" max="1" width="1.28515625" style="13" customWidth="1"/>
    <col min="2" max="2" width="9.140625" style="13" customWidth="1"/>
    <col min="3" max="3" width="71.8515625" style="13" customWidth="1"/>
    <col min="4" max="4" width="23.8515625" style="49" customWidth="1"/>
    <col min="5" max="7" width="17.8515625" style="13" customWidth="1"/>
    <col min="8" max="8" width="2.8515625" style="13" customWidth="1"/>
    <col min="9" max="11" width="17.8515625" style="13" customWidth="1"/>
    <col min="12" max="16384" width="9.140625" style="13" customWidth="1"/>
  </cols>
  <sheetData>
    <row r="1" spans="1:11" ht="18" customHeight="1">
      <c r="A1" s="2"/>
      <c r="B1" s="2"/>
      <c r="C1" s="2"/>
      <c r="D1" s="41"/>
      <c r="E1" s="2"/>
      <c r="F1" s="11"/>
      <c r="G1" s="2"/>
      <c r="H1" s="2"/>
      <c r="I1" s="2"/>
      <c r="J1" s="2"/>
      <c r="K1" s="2"/>
    </row>
    <row r="2" spans="2:11" s="39" customFormat="1" ht="17.25" customHeight="1">
      <c r="B2" s="238" t="s">
        <v>0</v>
      </c>
      <c r="C2" s="106"/>
      <c r="D2" s="107"/>
      <c r="E2" s="106"/>
      <c r="F2" s="106"/>
      <c r="G2" s="106"/>
      <c r="H2" s="106"/>
      <c r="I2" s="106"/>
      <c r="J2" s="106"/>
      <c r="K2" s="106"/>
    </row>
    <row r="3" spans="2:4" s="39" customFormat="1" ht="17.25" customHeight="1">
      <c r="B3" s="241" t="s">
        <v>620</v>
      </c>
      <c r="D3" s="108"/>
    </row>
    <row r="4" spans="2:4" s="29" customFormat="1" ht="17.25" customHeight="1">
      <c r="B4" s="244" t="s">
        <v>246</v>
      </c>
      <c r="D4" s="85"/>
    </row>
    <row r="5" spans="4:11" s="143" customFormat="1" ht="17.25" customHeight="1">
      <c r="D5" s="144"/>
      <c r="E5" s="145"/>
      <c r="F5" s="145"/>
      <c r="G5" s="145"/>
      <c r="H5" s="145"/>
      <c r="I5" s="145"/>
      <c r="J5" s="145"/>
      <c r="K5" s="145"/>
    </row>
    <row r="6" spans="4:11" s="84" customFormat="1" ht="15.75" customHeight="1">
      <c r="D6" s="243"/>
      <c r="E6" s="252"/>
      <c r="F6" s="248" t="s">
        <v>248</v>
      </c>
      <c r="G6" s="252"/>
      <c r="H6" s="240"/>
      <c r="I6" s="252"/>
      <c r="J6" s="248" t="s">
        <v>249</v>
      </c>
      <c r="K6" s="252"/>
    </row>
    <row r="7" spans="3:11" s="84" customFormat="1" ht="15.75" customHeight="1">
      <c r="C7" s="146"/>
      <c r="D7" s="243" t="s">
        <v>250</v>
      </c>
      <c r="E7" s="252"/>
      <c r="F7" s="248" t="s">
        <v>615</v>
      </c>
      <c r="G7" s="250"/>
      <c r="H7" s="251"/>
      <c r="I7" s="252"/>
      <c r="J7" s="248" t="s">
        <v>245</v>
      </c>
      <c r="K7" s="252"/>
    </row>
    <row r="8" spans="2:11" s="84" customFormat="1" ht="15.75" customHeight="1">
      <c r="B8" s="91"/>
      <c r="C8" s="110"/>
      <c r="D8" s="253" t="s">
        <v>251</v>
      </c>
      <c r="E8" s="254" t="s">
        <v>417</v>
      </c>
      <c r="F8" s="254" t="s">
        <v>252</v>
      </c>
      <c r="G8" s="254" t="s">
        <v>253</v>
      </c>
      <c r="H8" s="254"/>
      <c r="I8" s="254" t="s">
        <v>417</v>
      </c>
      <c r="J8" s="254" t="s">
        <v>252</v>
      </c>
      <c r="K8" s="254" t="s">
        <v>253</v>
      </c>
    </row>
    <row r="9" spans="2:24" s="29" customFormat="1" ht="16.5">
      <c r="B9" s="255" t="s">
        <v>418</v>
      </c>
      <c r="C9" s="270"/>
      <c r="D9" s="147"/>
      <c r="E9" s="148">
        <f>E10+E29+E47</f>
        <v>97042850</v>
      </c>
      <c r="F9" s="148">
        <f>F10+F29+F47</f>
        <v>225281018</v>
      </c>
      <c r="G9" s="148">
        <f>E9+F9</f>
        <v>322323868</v>
      </c>
      <c r="H9" s="148"/>
      <c r="I9" s="148">
        <f>I10+I29+I47</f>
        <v>86440890</v>
      </c>
      <c r="J9" s="148">
        <f>J10+J29+J47</f>
        <v>164804370</v>
      </c>
      <c r="K9" s="148">
        <f aca="true" t="shared" si="0" ref="K9:K67">I9+J9</f>
        <v>251245260</v>
      </c>
      <c r="M9" s="149"/>
      <c r="N9" s="149"/>
      <c r="O9" s="149"/>
      <c r="P9" s="149"/>
      <c r="Q9" s="149"/>
      <c r="R9" s="149"/>
      <c r="S9" s="149"/>
      <c r="T9" s="149"/>
      <c r="U9" s="149"/>
      <c r="V9" s="149"/>
      <c r="W9" s="149"/>
      <c r="X9" s="149"/>
    </row>
    <row r="10" spans="1:24" s="29" customFormat="1" ht="16.5">
      <c r="A10" s="92"/>
      <c r="B10" s="255" t="s">
        <v>1</v>
      </c>
      <c r="C10" s="255" t="s">
        <v>419</v>
      </c>
      <c r="D10" s="150" t="s">
        <v>695</v>
      </c>
      <c r="E10" s="148">
        <f>E11+E15+E18+E21+E22+E25+E27+E28+E26</f>
        <v>13762203</v>
      </c>
      <c r="F10" s="148">
        <f>F11+F15+F18+F21+F22+F25+F27+F28+F26</f>
        <v>18913025</v>
      </c>
      <c r="G10" s="148">
        <f aca="true" t="shared" si="1" ref="G10:G73">E10+F10</f>
        <v>32675228</v>
      </c>
      <c r="H10" s="148"/>
      <c r="I10" s="148">
        <f>I11+I15+I18+I21+I22+I25+I27+I28+I26</f>
        <v>14835627</v>
      </c>
      <c r="J10" s="148">
        <f>J11+J15+J18+J21+J22+J25+J27+J28+J26</f>
        <v>18116064</v>
      </c>
      <c r="K10" s="148">
        <f t="shared" si="0"/>
        <v>32951691</v>
      </c>
      <c r="M10" s="149"/>
      <c r="N10" s="149"/>
      <c r="O10" s="149"/>
      <c r="P10" s="149"/>
      <c r="Q10" s="149"/>
      <c r="R10" s="149"/>
      <c r="S10" s="149"/>
      <c r="T10" s="149"/>
      <c r="U10" s="149"/>
      <c r="V10" s="149"/>
      <c r="W10" s="149"/>
      <c r="X10" s="149"/>
    </row>
    <row r="11" spans="2:24" s="25" customFormat="1" ht="15.75">
      <c r="B11" s="32" t="s">
        <v>2</v>
      </c>
      <c r="C11" s="257" t="s">
        <v>420</v>
      </c>
      <c r="D11" s="26"/>
      <c r="E11" s="45">
        <f>SUM(E12:E14)</f>
        <v>11862428</v>
      </c>
      <c r="F11" s="45">
        <f>SUM(F12:F14)</f>
        <v>10764100</v>
      </c>
      <c r="G11" s="45">
        <f t="shared" si="1"/>
        <v>22626528</v>
      </c>
      <c r="H11" s="45"/>
      <c r="I11" s="45">
        <f>SUM(I12:I14)</f>
        <v>13274640</v>
      </c>
      <c r="J11" s="45">
        <f>SUM(J12:J14)</f>
        <v>9169549</v>
      </c>
      <c r="K11" s="45">
        <f t="shared" si="0"/>
        <v>22444189</v>
      </c>
      <c r="M11" s="149"/>
      <c r="N11" s="149"/>
      <c r="O11" s="149"/>
      <c r="P11" s="149"/>
      <c r="Q11" s="149"/>
      <c r="R11" s="149"/>
      <c r="S11" s="149"/>
      <c r="T11" s="149"/>
      <c r="U11" s="149"/>
      <c r="V11" s="149"/>
      <c r="W11" s="149"/>
      <c r="X11" s="149"/>
    </row>
    <row r="12" spans="2:24" s="25" customFormat="1" ht="15.75">
      <c r="B12" s="46" t="s">
        <v>40</v>
      </c>
      <c r="C12" s="257" t="s">
        <v>421</v>
      </c>
      <c r="D12" s="26"/>
      <c r="E12" s="45">
        <v>489460</v>
      </c>
      <c r="F12" s="45">
        <v>1799894</v>
      </c>
      <c r="G12" s="45">
        <f t="shared" si="1"/>
        <v>2289354</v>
      </c>
      <c r="H12" s="45"/>
      <c r="I12" s="45">
        <v>303407</v>
      </c>
      <c r="J12" s="45">
        <v>1575448</v>
      </c>
      <c r="K12" s="45">
        <f t="shared" si="0"/>
        <v>1878855</v>
      </c>
      <c r="M12" s="149"/>
      <c r="N12" s="149"/>
      <c r="O12" s="149"/>
      <c r="P12" s="149"/>
      <c r="Q12" s="149"/>
      <c r="R12" s="149"/>
      <c r="S12" s="149"/>
      <c r="T12" s="149"/>
      <c r="U12" s="149"/>
      <c r="V12" s="149"/>
      <c r="W12" s="149"/>
      <c r="X12" s="149"/>
    </row>
    <row r="13" spans="2:24" s="25" customFormat="1" ht="15.75">
      <c r="B13" s="46" t="s">
        <v>41</v>
      </c>
      <c r="C13" s="257" t="s">
        <v>422</v>
      </c>
      <c r="D13" s="26"/>
      <c r="E13" s="45">
        <v>0</v>
      </c>
      <c r="F13" s="45">
        <v>4114385</v>
      </c>
      <c r="G13" s="45">
        <f t="shared" si="1"/>
        <v>4114385</v>
      </c>
      <c r="H13" s="45"/>
      <c r="I13" s="45">
        <v>0</v>
      </c>
      <c r="J13" s="45">
        <v>3458994</v>
      </c>
      <c r="K13" s="45">
        <f t="shared" si="0"/>
        <v>3458994</v>
      </c>
      <c r="M13" s="149"/>
      <c r="N13" s="149"/>
      <c r="O13" s="149"/>
      <c r="P13" s="149"/>
      <c r="Q13" s="149"/>
      <c r="R13" s="149"/>
      <c r="S13" s="149"/>
      <c r="T13" s="149"/>
      <c r="U13" s="149"/>
      <c r="V13" s="149"/>
      <c r="W13" s="149"/>
      <c r="X13" s="149"/>
    </row>
    <row r="14" spans="2:24" s="25" customFormat="1" ht="15.75">
      <c r="B14" s="46" t="s">
        <v>42</v>
      </c>
      <c r="C14" s="257" t="s">
        <v>423</v>
      </c>
      <c r="D14" s="26"/>
      <c r="E14" s="45">
        <v>11372968</v>
      </c>
      <c r="F14" s="45">
        <v>4849821</v>
      </c>
      <c r="G14" s="45">
        <f t="shared" si="1"/>
        <v>16222789</v>
      </c>
      <c r="H14" s="45"/>
      <c r="I14" s="45">
        <v>12971233</v>
      </c>
      <c r="J14" s="45">
        <v>4135107</v>
      </c>
      <c r="K14" s="45">
        <f t="shared" si="0"/>
        <v>17106340</v>
      </c>
      <c r="M14" s="149"/>
      <c r="N14" s="149"/>
      <c r="O14" s="149"/>
      <c r="P14" s="149"/>
      <c r="Q14" s="149"/>
      <c r="R14" s="149"/>
      <c r="S14" s="149"/>
      <c r="T14" s="149"/>
      <c r="U14" s="149"/>
      <c r="V14" s="149"/>
      <c r="W14" s="149"/>
      <c r="X14" s="149"/>
    </row>
    <row r="15" spans="2:24" s="25" customFormat="1" ht="15.75">
      <c r="B15" s="46" t="s">
        <v>3</v>
      </c>
      <c r="C15" s="257" t="s">
        <v>424</v>
      </c>
      <c r="D15" s="26"/>
      <c r="E15" s="45">
        <f>E16+E17</f>
        <v>0</v>
      </c>
      <c r="F15" s="45">
        <f>F16+F17</f>
        <v>933230</v>
      </c>
      <c r="G15" s="45">
        <f t="shared" si="1"/>
        <v>933230</v>
      </c>
      <c r="H15" s="45"/>
      <c r="I15" s="45">
        <f>I16+I17</f>
        <v>0</v>
      </c>
      <c r="J15" s="45">
        <f>J16+J17</f>
        <v>1131505</v>
      </c>
      <c r="K15" s="45">
        <f t="shared" si="0"/>
        <v>1131505</v>
      </c>
      <c r="M15" s="149"/>
      <c r="N15" s="149"/>
      <c r="O15" s="149"/>
      <c r="P15" s="149"/>
      <c r="Q15" s="149"/>
      <c r="R15" s="149"/>
      <c r="S15" s="149"/>
      <c r="T15" s="149"/>
      <c r="U15" s="149"/>
      <c r="V15" s="149"/>
      <c r="W15" s="149"/>
      <c r="X15" s="149"/>
    </row>
    <row r="16" spans="2:24" s="25" customFormat="1" ht="15.75">
      <c r="B16" s="46" t="s">
        <v>108</v>
      </c>
      <c r="C16" s="257" t="s">
        <v>425</v>
      </c>
      <c r="D16" s="26"/>
      <c r="E16" s="45">
        <v>0</v>
      </c>
      <c r="F16" s="45">
        <v>933230</v>
      </c>
      <c r="G16" s="45">
        <f t="shared" si="1"/>
        <v>933230</v>
      </c>
      <c r="H16" s="45"/>
      <c r="I16" s="45">
        <v>0</v>
      </c>
      <c r="J16" s="45">
        <v>1131505</v>
      </c>
      <c r="K16" s="45">
        <f t="shared" si="0"/>
        <v>1131505</v>
      </c>
      <c r="M16" s="149"/>
      <c r="N16" s="149"/>
      <c r="O16" s="149"/>
      <c r="P16" s="149"/>
      <c r="Q16" s="149"/>
      <c r="R16" s="149"/>
      <c r="S16" s="149"/>
      <c r="T16" s="149"/>
      <c r="U16" s="149"/>
      <c r="V16" s="149"/>
      <c r="W16" s="149"/>
      <c r="X16" s="149"/>
    </row>
    <row r="17" spans="2:24" s="25" customFormat="1" ht="15.75">
      <c r="B17" s="46" t="s">
        <v>109</v>
      </c>
      <c r="C17" s="257" t="s">
        <v>426</v>
      </c>
      <c r="D17" s="26"/>
      <c r="E17" s="45">
        <v>0</v>
      </c>
      <c r="F17" s="45">
        <v>0</v>
      </c>
      <c r="G17" s="45">
        <f t="shared" si="1"/>
        <v>0</v>
      </c>
      <c r="H17" s="45"/>
      <c r="I17" s="45">
        <v>0</v>
      </c>
      <c r="J17" s="45">
        <v>0</v>
      </c>
      <c r="K17" s="45">
        <f t="shared" si="0"/>
        <v>0</v>
      </c>
      <c r="M17" s="149"/>
      <c r="N17" s="149"/>
      <c r="O17" s="149"/>
      <c r="P17" s="149"/>
      <c r="Q17" s="149"/>
      <c r="R17" s="149"/>
      <c r="S17" s="149"/>
      <c r="T17" s="149"/>
      <c r="U17" s="149"/>
      <c r="V17" s="149"/>
      <c r="W17" s="149"/>
      <c r="X17" s="149"/>
    </row>
    <row r="18" spans="2:24" s="25" customFormat="1" ht="15.75">
      <c r="B18" s="46" t="s">
        <v>4</v>
      </c>
      <c r="C18" s="257" t="s">
        <v>427</v>
      </c>
      <c r="D18" s="26"/>
      <c r="E18" s="45">
        <f>E19+E20</f>
        <v>396</v>
      </c>
      <c r="F18" s="45">
        <f>F19+F20</f>
        <v>5326265</v>
      </c>
      <c r="G18" s="45">
        <f t="shared" si="1"/>
        <v>5326661</v>
      </c>
      <c r="H18" s="45"/>
      <c r="I18" s="45">
        <f>I19+I20</f>
        <v>0</v>
      </c>
      <c r="J18" s="45">
        <f>J19+J20</f>
        <v>5904981</v>
      </c>
      <c r="K18" s="45">
        <f t="shared" si="0"/>
        <v>5904981</v>
      </c>
      <c r="M18" s="149"/>
      <c r="N18" s="149"/>
      <c r="O18" s="149"/>
      <c r="P18" s="149"/>
      <c r="Q18" s="149"/>
      <c r="R18" s="149"/>
      <c r="S18" s="149"/>
      <c r="T18" s="149"/>
      <c r="U18" s="149"/>
      <c r="V18" s="149"/>
      <c r="W18" s="149"/>
      <c r="X18" s="149"/>
    </row>
    <row r="19" spans="2:24" s="25" customFormat="1" ht="15.75">
      <c r="B19" s="46" t="s">
        <v>213</v>
      </c>
      <c r="C19" s="257" t="s">
        <v>428</v>
      </c>
      <c r="D19" s="26"/>
      <c r="E19" s="45">
        <v>396</v>
      </c>
      <c r="F19" s="45">
        <v>4846143</v>
      </c>
      <c r="G19" s="45">
        <f t="shared" si="1"/>
        <v>4846539</v>
      </c>
      <c r="H19" s="45"/>
      <c r="I19" s="45">
        <v>0</v>
      </c>
      <c r="J19" s="45">
        <v>5362816</v>
      </c>
      <c r="K19" s="45">
        <f t="shared" si="0"/>
        <v>5362816</v>
      </c>
      <c r="M19" s="149"/>
      <c r="N19" s="149"/>
      <c r="O19" s="149"/>
      <c r="P19" s="149"/>
      <c r="Q19" s="149"/>
      <c r="R19" s="149"/>
      <c r="S19" s="149"/>
      <c r="T19" s="149"/>
      <c r="U19" s="149"/>
      <c r="V19" s="149"/>
      <c r="W19" s="149"/>
      <c r="X19" s="149"/>
    </row>
    <row r="20" spans="2:24" s="25" customFormat="1" ht="15.75">
      <c r="B20" s="46" t="s">
        <v>214</v>
      </c>
      <c r="C20" s="257" t="s">
        <v>429</v>
      </c>
      <c r="D20" s="26"/>
      <c r="E20" s="45">
        <v>0</v>
      </c>
      <c r="F20" s="45">
        <v>480122</v>
      </c>
      <c r="G20" s="45">
        <f t="shared" si="1"/>
        <v>480122</v>
      </c>
      <c r="H20" s="45"/>
      <c r="I20" s="45">
        <v>0</v>
      </c>
      <c r="J20" s="45">
        <v>542165</v>
      </c>
      <c r="K20" s="45">
        <f t="shared" si="0"/>
        <v>542165</v>
      </c>
      <c r="M20" s="149"/>
      <c r="N20" s="149"/>
      <c r="O20" s="149"/>
      <c r="P20" s="149"/>
      <c r="Q20" s="149"/>
      <c r="R20" s="149"/>
      <c r="S20" s="149"/>
      <c r="T20" s="149"/>
      <c r="U20" s="149"/>
      <c r="V20" s="149"/>
      <c r="W20" s="149"/>
      <c r="X20" s="149"/>
    </row>
    <row r="21" spans="2:24" s="25" customFormat="1" ht="15.75">
      <c r="B21" s="46" t="s">
        <v>36</v>
      </c>
      <c r="C21" s="257" t="s">
        <v>430</v>
      </c>
      <c r="D21" s="26"/>
      <c r="E21" s="45">
        <v>0</v>
      </c>
      <c r="F21" s="45">
        <v>0</v>
      </c>
      <c r="G21" s="45">
        <f t="shared" si="1"/>
        <v>0</v>
      </c>
      <c r="H21" s="45"/>
      <c r="I21" s="45">
        <v>0</v>
      </c>
      <c r="J21" s="45">
        <v>0</v>
      </c>
      <c r="K21" s="45">
        <f t="shared" si="0"/>
        <v>0</v>
      </c>
      <c r="M21" s="149"/>
      <c r="N21" s="149"/>
      <c r="O21" s="149"/>
      <c r="P21" s="149"/>
      <c r="Q21" s="149"/>
      <c r="R21" s="149"/>
      <c r="S21" s="149"/>
      <c r="T21" s="149"/>
      <c r="U21" s="149"/>
      <c r="V21" s="149"/>
      <c r="W21" s="149"/>
      <c r="X21" s="149"/>
    </row>
    <row r="22" spans="2:24" s="25" customFormat="1" ht="15.75">
      <c r="B22" s="46" t="s">
        <v>37</v>
      </c>
      <c r="C22" s="257" t="s">
        <v>431</v>
      </c>
      <c r="D22" s="26"/>
      <c r="E22" s="45">
        <f>E23+E24</f>
        <v>0</v>
      </c>
      <c r="F22" s="45">
        <f>F23+F24</f>
        <v>0</v>
      </c>
      <c r="G22" s="45">
        <f t="shared" si="1"/>
        <v>0</v>
      </c>
      <c r="H22" s="45"/>
      <c r="I22" s="45">
        <f>I23+I24</f>
        <v>0</v>
      </c>
      <c r="J22" s="45">
        <f>J23+J24</f>
        <v>0</v>
      </c>
      <c r="K22" s="45">
        <f t="shared" si="0"/>
        <v>0</v>
      </c>
      <c r="M22" s="149"/>
      <c r="N22" s="149"/>
      <c r="O22" s="149"/>
      <c r="P22" s="149"/>
      <c r="Q22" s="149"/>
      <c r="R22" s="149"/>
      <c r="S22" s="149"/>
      <c r="T22" s="149"/>
      <c r="U22" s="149"/>
      <c r="V22" s="149"/>
      <c r="W22" s="149"/>
      <c r="X22" s="149"/>
    </row>
    <row r="23" spans="2:24" s="25" customFormat="1" ht="15.75">
      <c r="B23" s="46" t="s">
        <v>44</v>
      </c>
      <c r="C23" s="257" t="s">
        <v>432</v>
      </c>
      <c r="D23" s="26"/>
      <c r="E23" s="45">
        <v>0</v>
      </c>
      <c r="F23" s="45">
        <v>0</v>
      </c>
      <c r="G23" s="45">
        <f t="shared" si="1"/>
        <v>0</v>
      </c>
      <c r="H23" s="45"/>
      <c r="I23" s="45">
        <v>0</v>
      </c>
      <c r="J23" s="45">
        <v>0</v>
      </c>
      <c r="K23" s="45">
        <f t="shared" si="0"/>
        <v>0</v>
      </c>
      <c r="M23" s="149"/>
      <c r="N23" s="149"/>
      <c r="O23" s="149"/>
      <c r="P23" s="149"/>
      <c r="Q23" s="149"/>
      <c r="R23" s="149"/>
      <c r="S23" s="149"/>
      <c r="T23" s="149"/>
      <c r="U23" s="149"/>
      <c r="V23" s="149"/>
      <c r="W23" s="149"/>
      <c r="X23" s="149"/>
    </row>
    <row r="24" spans="2:24" s="25" customFormat="1" ht="15.75">
      <c r="B24" s="46" t="s">
        <v>45</v>
      </c>
      <c r="C24" s="257" t="s">
        <v>433</v>
      </c>
      <c r="D24" s="26"/>
      <c r="E24" s="45">
        <v>0</v>
      </c>
      <c r="F24" s="45">
        <v>0</v>
      </c>
      <c r="G24" s="45">
        <f t="shared" si="1"/>
        <v>0</v>
      </c>
      <c r="H24" s="45"/>
      <c r="I24" s="45">
        <v>0</v>
      </c>
      <c r="J24" s="45">
        <v>0</v>
      </c>
      <c r="K24" s="45">
        <f t="shared" si="0"/>
        <v>0</v>
      </c>
      <c r="M24" s="149"/>
      <c r="N24" s="149"/>
      <c r="O24" s="149"/>
      <c r="P24" s="149"/>
      <c r="Q24" s="149"/>
      <c r="R24" s="149"/>
      <c r="S24" s="149"/>
      <c r="T24" s="149"/>
      <c r="U24" s="149"/>
      <c r="V24" s="149"/>
      <c r="W24" s="149"/>
      <c r="X24" s="149"/>
    </row>
    <row r="25" spans="2:24" s="25" customFormat="1" ht="15.75">
      <c r="B25" s="46" t="s">
        <v>38</v>
      </c>
      <c r="C25" s="257" t="s">
        <v>434</v>
      </c>
      <c r="D25" s="26"/>
      <c r="E25" s="45">
        <v>0</v>
      </c>
      <c r="F25" s="45">
        <v>0</v>
      </c>
      <c r="G25" s="45">
        <f t="shared" si="1"/>
        <v>0</v>
      </c>
      <c r="H25" s="45"/>
      <c r="I25" s="45">
        <v>0</v>
      </c>
      <c r="J25" s="45">
        <v>0</v>
      </c>
      <c r="K25" s="45">
        <f t="shared" si="0"/>
        <v>0</v>
      </c>
      <c r="M25" s="149"/>
      <c r="N25" s="149"/>
      <c r="O25" s="149"/>
      <c r="P25" s="149"/>
      <c r="Q25" s="149"/>
      <c r="R25" s="149"/>
      <c r="S25" s="149"/>
      <c r="T25" s="149"/>
      <c r="U25" s="149"/>
      <c r="V25" s="149"/>
      <c r="W25" s="149"/>
      <c r="X25" s="149"/>
    </row>
    <row r="26" spans="2:24" s="25" customFormat="1" ht="15.75">
      <c r="B26" s="46" t="s">
        <v>84</v>
      </c>
      <c r="C26" s="257" t="s">
        <v>435</v>
      </c>
      <c r="D26" s="26"/>
      <c r="E26" s="45">
        <v>0</v>
      </c>
      <c r="F26" s="45">
        <v>22866</v>
      </c>
      <c r="G26" s="45">
        <f t="shared" si="1"/>
        <v>22866</v>
      </c>
      <c r="H26" s="45"/>
      <c r="I26" s="45">
        <v>0</v>
      </c>
      <c r="J26" s="45">
        <v>22745</v>
      </c>
      <c r="K26" s="45">
        <f t="shared" si="0"/>
        <v>22745</v>
      </c>
      <c r="M26" s="149"/>
      <c r="N26" s="149"/>
      <c r="O26" s="149"/>
      <c r="P26" s="149"/>
      <c r="Q26" s="149"/>
      <c r="R26" s="149"/>
      <c r="S26" s="149"/>
      <c r="T26" s="149"/>
      <c r="U26" s="149"/>
      <c r="V26" s="149"/>
      <c r="W26" s="149"/>
      <c r="X26" s="149"/>
    </row>
    <row r="27" spans="2:24" s="25" customFormat="1" ht="15.75">
      <c r="B27" s="46" t="s">
        <v>215</v>
      </c>
      <c r="C27" s="257" t="s">
        <v>436</v>
      </c>
      <c r="D27" s="26"/>
      <c r="E27" s="45">
        <v>115520</v>
      </c>
      <c r="F27" s="45">
        <v>1852899</v>
      </c>
      <c r="G27" s="45">
        <f t="shared" si="1"/>
        <v>1968419</v>
      </c>
      <c r="H27" s="45"/>
      <c r="I27" s="45">
        <v>76813</v>
      </c>
      <c r="J27" s="45">
        <v>1870893</v>
      </c>
      <c r="K27" s="45">
        <f t="shared" si="0"/>
        <v>1947706</v>
      </c>
      <c r="M27" s="149"/>
      <c r="N27" s="149"/>
      <c r="O27" s="149"/>
      <c r="P27" s="149"/>
      <c r="Q27" s="149"/>
      <c r="R27" s="149"/>
      <c r="S27" s="149"/>
      <c r="T27" s="149"/>
      <c r="U27" s="149"/>
      <c r="V27" s="149"/>
      <c r="W27" s="149"/>
      <c r="X27" s="149"/>
    </row>
    <row r="28" spans="2:24" s="25" customFormat="1" ht="15.75">
      <c r="B28" s="46" t="s">
        <v>216</v>
      </c>
      <c r="C28" s="257" t="s">
        <v>437</v>
      </c>
      <c r="D28" s="26"/>
      <c r="E28" s="45">
        <v>1783859</v>
      </c>
      <c r="F28" s="45">
        <v>13665</v>
      </c>
      <c r="G28" s="45">
        <f t="shared" si="1"/>
        <v>1797524</v>
      </c>
      <c r="H28" s="45"/>
      <c r="I28" s="45">
        <v>1484174</v>
      </c>
      <c r="J28" s="45">
        <v>16391</v>
      </c>
      <c r="K28" s="45">
        <f t="shared" si="0"/>
        <v>1500565</v>
      </c>
      <c r="M28" s="149"/>
      <c r="N28" s="149"/>
      <c r="O28" s="149"/>
      <c r="P28" s="149"/>
      <c r="Q28" s="149"/>
      <c r="R28" s="149"/>
      <c r="S28" s="149"/>
      <c r="T28" s="149"/>
      <c r="U28" s="149"/>
      <c r="V28" s="149"/>
      <c r="W28" s="149"/>
      <c r="X28" s="149"/>
    </row>
    <row r="29" spans="1:24" s="29" customFormat="1" ht="16.5">
      <c r="A29" s="92"/>
      <c r="B29" s="92" t="s">
        <v>5</v>
      </c>
      <c r="C29" s="255" t="s">
        <v>438</v>
      </c>
      <c r="D29" s="150" t="s">
        <v>696</v>
      </c>
      <c r="E29" s="172">
        <f>E30+E44</f>
        <v>35082215</v>
      </c>
      <c r="F29" s="172">
        <f>F30+F44</f>
        <v>12341070</v>
      </c>
      <c r="G29" s="148">
        <f t="shared" si="1"/>
        <v>47423285</v>
      </c>
      <c r="H29" s="148"/>
      <c r="I29" s="172">
        <f>I30+I44</f>
        <v>38732972</v>
      </c>
      <c r="J29" s="172">
        <f>J30+J44</f>
        <v>13433516</v>
      </c>
      <c r="K29" s="148">
        <f t="shared" si="0"/>
        <v>52166488</v>
      </c>
      <c r="M29" s="149"/>
      <c r="N29" s="149"/>
      <c r="O29" s="149"/>
      <c r="P29" s="149"/>
      <c r="Q29" s="149"/>
      <c r="R29" s="149"/>
      <c r="S29" s="149"/>
      <c r="T29" s="149"/>
      <c r="U29" s="149"/>
      <c r="V29" s="149"/>
      <c r="W29" s="149"/>
      <c r="X29" s="149"/>
    </row>
    <row r="30" spans="2:24" s="25" customFormat="1" ht="15.75">
      <c r="B30" s="46" t="s">
        <v>6</v>
      </c>
      <c r="C30" s="257" t="s">
        <v>439</v>
      </c>
      <c r="D30" s="26"/>
      <c r="E30" s="45">
        <f>SUM(E31:E43)</f>
        <v>34577080</v>
      </c>
      <c r="F30" s="45">
        <f>SUM(F31:F43)</f>
        <v>12341070</v>
      </c>
      <c r="G30" s="45">
        <f t="shared" si="1"/>
        <v>46918150</v>
      </c>
      <c r="H30" s="45"/>
      <c r="I30" s="45">
        <f>SUM(I31:I43)</f>
        <v>38346513</v>
      </c>
      <c r="J30" s="45">
        <f>SUM(J31:J43)</f>
        <v>13433516</v>
      </c>
      <c r="K30" s="45">
        <f t="shared" si="0"/>
        <v>51780029</v>
      </c>
      <c r="M30" s="149"/>
      <c r="N30" s="149"/>
      <c r="O30" s="149"/>
      <c r="P30" s="149"/>
      <c r="Q30" s="149"/>
      <c r="R30" s="149"/>
      <c r="S30" s="149"/>
      <c r="T30" s="149"/>
      <c r="U30" s="149"/>
      <c r="V30" s="149"/>
      <c r="W30" s="149"/>
      <c r="X30" s="149"/>
    </row>
    <row r="31" spans="2:24" s="25" customFormat="1" ht="15.75">
      <c r="B31" s="46" t="s">
        <v>7</v>
      </c>
      <c r="C31" s="257" t="s">
        <v>440</v>
      </c>
      <c r="D31" s="26"/>
      <c r="E31" s="45">
        <v>2190531</v>
      </c>
      <c r="F31" s="45">
        <v>2963600</v>
      </c>
      <c r="G31" s="45">
        <f t="shared" si="1"/>
        <v>5154131</v>
      </c>
      <c r="H31" s="45"/>
      <c r="I31" s="45">
        <v>2533905</v>
      </c>
      <c r="J31" s="45">
        <v>7214306</v>
      </c>
      <c r="K31" s="45">
        <f t="shared" si="0"/>
        <v>9748211</v>
      </c>
      <c r="M31" s="149"/>
      <c r="N31" s="149"/>
      <c r="O31" s="149"/>
      <c r="P31" s="149"/>
      <c r="Q31" s="149"/>
      <c r="R31" s="149"/>
      <c r="S31" s="149"/>
      <c r="T31" s="149"/>
      <c r="U31" s="149"/>
      <c r="V31" s="149"/>
      <c r="W31" s="149"/>
      <c r="X31" s="149"/>
    </row>
    <row r="32" spans="2:24" s="25" customFormat="1" ht="15.75">
      <c r="B32" s="46" t="s">
        <v>8</v>
      </c>
      <c r="C32" s="257" t="s">
        <v>441</v>
      </c>
      <c r="D32" s="26"/>
      <c r="E32" s="45">
        <v>0</v>
      </c>
      <c r="F32" s="45">
        <v>0</v>
      </c>
      <c r="G32" s="45">
        <f t="shared" si="1"/>
        <v>0</v>
      </c>
      <c r="H32" s="45"/>
      <c r="I32" s="45">
        <v>0</v>
      </c>
      <c r="J32" s="45">
        <v>0</v>
      </c>
      <c r="K32" s="45">
        <f t="shared" si="0"/>
        <v>0</v>
      </c>
      <c r="M32" s="149"/>
      <c r="N32" s="149"/>
      <c r="O32" s="149"/>
      <c r="P32" s="149"/>
      <c r="Q32" s="149"/>
      <c r="R32" s="149"/>
      <c r="S32" s="149"/>
      <c r="T32" s="149"/>
      <c r="U32" s="149"/>
      <c r="V32" s="149"/>
      <c r="W32" s="149"/>
      <c r="X32" s="149"/>
    </row>
    <row r="33" spans="2:24" s="25" customFormat="1" ht="15.75">
      <c r="B33" s="46" t="s">
        <v>9</v>
      </c>
      <c r="C33" s="257" t="s">
        <v>442</v>
      </c>
      <c r="D33" s="26"/>
      <c r="E33" s="45">
        <v>0</v>
      </c>
      <c r="F33" s="45">
        <v>0</v>
      </c>
      <c r="G33" s="45">
        <f t="shared" si="1"/>
        <v>0</v>
      </c>
      <c r="H33" s="45"/>
      <c r="I33" s="45">
        <v>0</v>
      </c>
      <c r="J33" s="45">
        <v>0</v>
      </c>
      <c r="K33" s="45">
        <f t="shared" si="0"/>
        <v>0</v>
      </c>
      <c r="M33" s="149"/>
      <c r="N33" s="149"/>
      <c r="O33" s="149"/>
      <c r="P33" s="149"/>
      <c r="Q33" s="149"/>
      <c r="R33" s="149"/>
      <c r="S33" s="149"/>
      <c r="T33" s="149"/>
      <c r="U33" s="149"/>
      <c r="V33" s="149"/>
      <c r="W33" s="149"/>
      <c r="X33" s="149"/>
    </row>
    <row r="34" spans="2:24" s="25" customFormat="1" ht="15.75">
      <c r="B34" s="46" t="s">
        <v>217</v>
      </c>
      <c r="C34" s="257" t="s">
        <v>443</v>
      </c>
      <c r="D34" s="26"/>
      <c r="E34" s="45">
        <v>5643211</v>
      </c>
      <c r="F34" s="45">
        <v>4333444</v>
      </c>
      <c r="G34" s="45">
        <f t="shared" si="1"/>
        <v>9976655</v>
      </c>
      <c r="H34" s="45"/>
      <c r="I34" s="45">
        <v>5397158</v>
      </c>
      <c r="J34" s="45">
        <v>1723655</v>
      </c>
      <c r="K34" s="45">
        <f t="shared" si="0"/>
        <v>7120813</v>
      </c>
      <c r="M34" s="149"/>
      <c r="N34" s="149"/>
      <c r="O34" s="149"/>
      <c r="P34" s="149"/>
      <c r="Q34" s="149"/>
      <c r="R34" s="149"/>
      <c r="S34" s="149"/>
      <c r="T34" s="149"/>
      <c r="U34" s="149"/>
      <c r="V34" s="149"/>
      <c r="W34" s="149"/>
      <c r="X34" s="149"/>
    </row>
    <row r="35" spans="2:24" s="25" customFormat="1" ht="15.75">
      <c r="B35" s="46" t="s">
        <v>218</v>
      </c>
      <c r="C35" s="257" t="s">
        <v>444</v>
      </c>
      <c r="D35" s="26"/>
      <c r="E35" s="45">
        <v>0</v>
      </c>
      <c r="F35" s="45">
        <v>0</v>
      </c>
      <c r="G35" s="45">
        <f t="shared" si="1"/>
        <v>0</v>
      </c>
      <c r="H35" s="45"/>
      <c r="I35" s="45">
        <v>0</v>
      </c>
      <c r="J35" s="45">
        <v>0</v>
      </c>
      <c r="K35" s="45">
        <f t="shared" si="0"/>
        <v>0</v>
      </c>
      <c r="M35" s="149"/>
      <c r="N35" s="149"/>
      <c r="O35" s="149"/>
      <c r="P35" s="149"/>
      <c r="Q35" s="149"/>
      <c r="R35" s="149"/>
      <c r="S35" s="149"/>
      <c r="T35" s="149"/>
      <c r="U35" s="149"/>
      <c r="V35" s="149"/>
      <c r="W35" s="149"/>
      <c r="X35" s="149"/>
    </row>
    <row r="36" spans="2:24" s="25" customFormat="1" ht="15.75">
      <c r="B36" s="46" t="s">
        <v>219</v>
      </c>
      <c r="C36" s="257" t="s">
        <v>445</v>
      </c>
      <c r="D36" s="26"/>
      <c r="E36" s="45">
        <v>0</v>
      </c>
      <c r="F36" s="45">
        <v>0</v>
      </c>
      <c r="G36" s="45">
        <f t="shared" si="1"/>
        <v>0</v>
      </c>
      <c r="H36" s="45"/>
      <c r="I36" s="45">
        <v>0</v>
      </c>
      <c r="J36" s="45">
        <v>0</v>
      </c>
      <c r="K36" s="45">
        <f t="shared" si="0"/>
        <v>0</v>
      </c>
      <c r="M36" s="149"/>
      <c r="N36" s="149"/>
      <c r="O36" s="149"/>
      <c r="P36" s="149"/>
      <c r="Q36" s="149"/>
      <c r="R36" s="149"/>
      <c r="S36" s="149"/>
      <c r="T36" s="149"/>
      <c r="U36" s="149"/>
      <c r="V36" s="149"/>
      <c r="W36" s="149"/>
      <c r="X36" s="149"/>
    </row>
    <row r="37" spans="2:24" s="25" customFormat="1" ht="15.75">
      <c r="B37" s="46" t="s">
        <v>220</v>
      </c>
      <c r="C37" s="257" t="s">
        <v>446</v>
      </c>
      <c r="D37" s="26"/>
      <c r="E37" s="45">
        <v>5764751</v>
      </c>
      <c r="F37" s="45">
        <v>0</v>
      </c>
      <c r="G37" s="45">
        <f t="shared" si="1"/>
        <v>5764751</v>
      </c>
      <c r="H37" s="45"/>
      <c r="I37" s="45">
        <v>5409062</v>
      </c>
      <c r="J37" s="45">
        <v>0</v>
      </c>
      <c r="K37" s="45">
        <f t="shared" si="0"/>
        <v>5409062</v>
      </c>
      <c r="M37" s="149"/>
      <c r="N37" s="149"/>
      <c r="O37" s="149"/>
      <c r="P37" s="149"/>
      <c r="Q37" s="149"/>
      <c r="R37" s="149"/>
      <c r="S37" s="149"/>
      <c r="T37" s="149"/>
      <c r="U37" s="149"/>
      <c r="V37" s="149"/>
      <c r="W37" s="149"/>
      <c r="X37" s="149"/>
    </row>
    <row r="38" spans="2:24" s="25" customFormat="1" ht="15.75">
      <c r="B38" s="46" t="s">
        <v>221</v>
      </c>
      <c r="C38" s="257" t="s">
        <v>447</v>
      </c>
      <c r="D38" s="26"/>
      <c r="E38" s="45">
        <v>2956</v>
      </c>
      <c r="F38" s="45">
        <v>0</v>
      </c>
      <c r="G38" s="45">
        <f t="shared" si="1"/>
        <v>2956</v>
      </c>
      <c r="H38" s="45"/>
      <c r="I38" s="45">
        <v>2196</v>
      </c>
      <c r="J38" s="45">
        <v>0</v>
      </c>
      <c r="K38" s="45">
        <f t="shared" si="0"/>
        <v>2196</v>
      </c>
      <c r="M38" s="149"/>
      <c r="N38" s="149"/>
      <c r="O38" s="149"/>
      <c r="P38" s="149"/>
      <c r="Q38" s="149"/>
      <c r="R38" s="149"/>
      <c r="S38" s="149"/>
      <c r="T38" s="149"/>
      <c r="U38" s="149"/>
      <c r="V38" s="149"/>
      <c r="W38" s="149"/>
      <c r="X38" s="149"/>
    </row>
    <row r="39" spans="2:24" s="25" customFormat="1" ht="15.75">
      <c r="B39" s="46" t="s">
        <v>222</v>
      </c>
      <c r="C39" s="257" t="s">
        <v>448</v>
      </c>
      <c r="D39" s="26"/>
      <c r="E39" s="45">
        <v>17672898</v>
      </c>
      <c r="F39" s="45">
        <v>0</v>
      </c>
      <c r="G39" s="45">
        <f t="shared" si="1"/>
        <v>17672898</v>
      </c>
      <c r="H39" s="45"/>
      <c r="I39" s="45">
        <v>21109490</v>
      </c>
      <c r="J39" s="45">
        <v>0</v>
      </c>
      <c r="K39" s="45">
        <f t="shared" si="0"/>
        <v>21109490</v>
      </c>
      <c r="M39" s="149"/>
      <c r="N39" s="149"/>
      <c r="O39" s="149"/>
      <c r="P39" s="149"/>
      <c r="Q39" s="149"/>
      <c r="R39" s="149"/>
      <c r="S39" s="149"/>
      <c r="T39" s="149"/>
      <c r="U39" s="149"/>
      <c r="V39" s="149"/>
      <c r="W39" s="149"/>
      <c r="X39" s="149"/>
    </row>
    <row r="40" spans="2:24" s="25" customFormat="1" ht="15.75">
      <c r="B40" s="46" t="s">
        <v>223</v>
      </c>
      <c r="C40" s="257" t="s">
        <v>449</v>
      </c>
      <c r="D40" s="26"/>
      <c r="E40" s="45">
        <v>95366</v>
      </c>
      <c r="F40" s="45">
        <v>0</v>
      </c>
      <c r="G40" s="45">
        <f t="shared" si="1"/>
        <v>95366</v>
      </c>
      <c r="H40" s="45"/>
      <c r="I40" s="45">
        <v>126962</v>
      </c>
      <c r="J40" s="45">
        <v>0</v>
      </c>
      <c r="K40" s="45">
        <f t="shared" si="0"/>
        <v>126962</v>
      </c>
      <c r="M40" s="149"/>
      <c r="N40" s="149"/>
      <c r="O40" s="149"/>
      <c r="P40" s="149"/>
      <c r="Q40" s="149"/>
      <c r="R40" s="149"/>
      <c r="S40" s="149"/>
      <c r="T40" s="149"/>
      <c r="U40" s="149"/>
      <c r="V40" s="149"/>
      <c r="W40" s="149"/>
      <c r="X40" s="149"/>
    </row>
    <row r="41" spans="2:24" s="25" customFormat="1" ht="15.75">
      <c r="B41" s="46" t="s">
        <v>224</v>
      </c>
      <c r="C41" s="257" t="s">
        <v>450</v>
      </c>
      <c r="D41" s="26"/>
      <c r="E41" s="45">
        <v>0</v>
      </c>
      <c r="F41" s="45">
        <v>0</v>
      </c>
      <c r="G41" s="45">
        <f t="shared" si="1"/>
        <v>0</v>
      </c>
      <c r="H41" s="45"/>
      <c r="I41" s="45">
        <v>0</v>
      </c>
      <c r="J41" s="45">
        <v>0</v>
      </c>
      <c r="K41" s="45">
        <f t="shared" si="0"/>
        <v>0</v>
      </c>
      <c r="M41" s="149"/>
      <c r="N41" s="149"/>
      <c r="O41" s="149"/>
      <c r="P41" s="149"/>
      <c r="Q41" s="149"/>
      <c r="R41" s="149"/>
      <c r="S41" s="149"/>
      <c r="T41" s="149"/>
      <c r="U41" s="149"/>
      <c r="V41" s="149"/>
      <c r="W41" s="149"/>
      <c r="X41" s="149"/>
    </row>
    <row r="42" spans="2:24" s="25" customFormat="1" ht="15.75">
      <c r="B42" s="46" t="s">
        <v>225</v>
      </c>
      <c r="C42" s="257" t="s">
        <v>451</v>
      </c>
      <c r="D42" s="26"/>
      <c r="E42" s="45">
        <v>0</v>
      </c>
      <c r="F42" s="45">
        <v>0</v>
      </c>
      <c r="G42" s="45">
        <f t="shared" si="1"/>
        <v>0</v>
      </c>
      <c r="H42" s="45"/>
      <c r="I42" s="45">
        <v>0</v>
      </c>
      <c r="J42" s="45">
        <v>0</v>
      </c>
      <c r="K42" s="45">
        <f t="shared" si="0"/>
        <v>0</v>
      </c>
      <c r="M42" s="149"/>
      <c r="N42" s="149"/>
      <c r="O42" s="149"/>
      <c r="P42" s="149"/>
      <c r="Q42" s="149"/>
      <c r="R42" s="149"/>
      <c r="S42" s="149"/>
      <c r="T42" s="149"/>
      <c r="U42" s="149"/>
      <c r="V42" s="149"/>
      <c r="W42" s="149"/>
      <c r="X42" s="149"/>
    </row>
    <row r="43" spans="2:24" s="25" customFormat="1" ht="15.75">
      <c r="B43" s="46" t="s">
        <v>226</v>
      </c>
      <c r="C43" s="257" t="s">
        <v>452</v>
      </c>
      <c r="D43" s="26"/>
      <c r="E43" s="45">
        <v>3207367</v>
      </c>
      <c r="F43" s="45">
        <v>5044026</v>
      </c>
      <c r="G43" s="45">
        <f t="shared" si="1"/>
        <v>8251393</v>
      </c>
      <c r="H43" s="45"/>
      <c r="I43" s="45">
        <v>3767740</v>
      </c>
      <c r="J43" s="45">
        <v>4495555</v>
      </c>
      <c r="K43" s="45">
        <f t="shared" si="0"/>
        <v>8263295</v>
      </c>
      <c r="M43" s="149"/>
      <c r="N43" s="149"/>
      <c r="O43" s="149"/>
      <c r="P43" s="149"/>
      <c r="Q43" s="149"/>
      <c r="R43" s="149"/>
      <c r="S43" s="149"/>
      <c r="T43" s="149"/>
      <c r="U43" s="149"/>
      <c r="V43" s="149"/>
      <c r="W43" s="149"/>
      <c r="X43" s="149"/>
    </row>
    <row r="44" spans="2:24" s="25" customFormat="1" ht="15.75">
      <c r="B44" s="46" t="s">
        <v>10</v>
      </c>
      <c r="C44" s="257" t="s">
        <v>453</v>
      </c>
      <c r="D44" s="26"/>
      <c r="E44" s="45">
        <f>E45+E46</f>
        <v>505135</v>
      </c>
      <c r="F44" s="45">
        <f>F45+F46</f>
        <v>0</v>
      </c>
      <c r="G44" s="45">
        <f t="shared" si="1"/>
        <v>505135</v>
      </c>
      <c r="H44" s="45"/>
      <c r="I44" s="45">
        <f>I45+I46</f>
        <v>386459</v>
      </c>
      <c r="J44" s="45">
        <f>J45+J46</f>
        <v>0</v>
      </c>
      <c r="K44" s="45">
        <f t="shared" si="0"/>
        <v>386459</v>
      </c>
      <c r="M44" s="149"/>
      <c r="N44" s="149"/>
      <c r="O44" s="149"/>
      <c r="P44" s="149"/>
      <c r="Q44" s="149"/>
      <c r="R44" s="149"/>
      <c r="S44" s="149"/>
      <c r="T44" s="149"/>
      <c r="U44" s="149"/>
      <c r="V44" s="149"/>
      <c r="W44" s="149"/>
      <c r="X44" s="149"/>
    </row>
    <row r="45" spans="2:24" s="25" customFormat="1" ht="15.75">
      <c r="B45" s="46" t="s">
        <v>131</v>
      </c>
      <c r="C45" s="257" t="s">
        <v>454</v>
      </c>
      <c r="D45" s="26"/>
      <c r="E45" s="45">
        <v>505135</v>
      </c>
      <c r="F45" s="45">
        <v>0</v>
      </c>
      <c r="G45" s="45">
        <f t="shared" si="1"/>
        <v>505135</v>
      </c>
      <c r="H45" s="45"/>
      <c r="I45" s="45">
        <v>386459</v>
      </c>
      <c r="J45" s="45">
        <v>0</v>
      </c>
      <c r="K45" s="45">
        <f t="shared" si="0"/>
        <v>386459</v>
      </c>
      <c r="M45" s="149"/>
      <c r="N45" s="149"/>
      <c r="O45" s="149"/>
      <c r="P45" s="149"/>
      <c r="Q45" s="149"/>
      <c r="R45" s="149"/>
      <c r="S45" s="149"/>
      <c r="T45" s="149"/>
      <c r="U45" s="149"/>
      <c r="V45" s="149"/>
      <c r="W45" s="149"/>
      <c r="X45" s="149"/>
    </row>
    <row r="46" spans="2:24" s="25" customFormat="1" ht="15.75">
      <c r="B46" s="46" t="s">
        <v>132</v>
      </c>
      <c r="C46" s="257" t="s">
        <v>455</v>
      </c>
      <c r="D46" s="26"/>
      <c r="E46" s="45">
        <v>0</v>
      </c>
      <c r="F46" s="45">
        <v>0</v>
      </c>
      <c r="G46" s="45">
        <f t="shared" si="1"/>
        <v>0</v>
      </c>
      <c r="H46" s="45"/>
      <c r="I46" s="45">
        <v>0</v>
      </c>
      <c r="J46" s="45">
        <v>0</v>
      </c>
      <c r="K46" s="45">
        <f t="shared" si="0"/>
        <v>0</v>
      </c>
      <c r="M46" s="149"/>
      <c r="N46" s="149"/>
      <c r="O46" s="149"/>
      <c r="P46" s="149"/>
      <c r="Q46" s="149"/>
      <c r="R46" s="149"/>
      <c r="S46" s="149"/>
      <c r="T46" s="149"/>
      <c r="U46" s="149"/>
      <c r="V46" s="149"/>
      <c r="W46" s="149"/>
      <c r="X46" s="149"/>
    </row>
    <row r="47" spans="1:24" s="29" customFormat="1" ht="16.5">
      <c r="A47" s="92"/>
      <c r="B47" s="92" t="s">
        <v>12</v>
      </c>
      <c r="C47" s="255" t="s">
        <v>456</v>
      </c>
      <c r="D47" s="150" t="s">
        <v>697</v>
      </c>
      <c r="E47" s="172">
        <f>E48+E52</f>
        <v>48198432</v>
      </c>
      <c r="F47" s="172">
        <f>F48+F52</f>
        <v>194026923</v>
      </c>
      <c r="G47" s="148">
        <f t="shared" si="1"/>
        <v>242225355</v>
      </c>
      <c r="H47" s="148"/>
      <c r="I47" s="172">
        <v>32872291</v>
      </c>
      <c r="J47" s="172">
        <v>133254790</v>
      </c>
      <c r="K47" s="148">
        <f t="shared" si="0"/>
        <v>166127081</v>
      </c>
      <c r="M47" s="149"/>
      <c r="N47" s="149"/>
      <c r="O47" s="149"/>
      <c r="P47" s="149"/>
      <c r="Q47" s="149"/>
      <c r="R47" s="149"/>
      <c r="S47" s="149"/>
      <c r="T47" s="149"/>
      <c r="U47" s="149"/>
      <c r="V47" s="149"/>
      <c r="W47" s="149"/>
      <c r="X47" s="149"/>
    </row>
    <row r="48" spans="2:24" s="25" customFormat="1" ht="15.75">
      <c r="B48" s="25" t="s">
        <v>58</v>
      </c>
      <c r="C48" s="257" t="s">
        <v>457</v>
      </c>
      <c r="D48" s="26"/>
      <c r="E48" s="45">
        <f>SUM(E49:E51)</f>
        <v>1228638</v>
      </c>
      <c r="F48" s="45">
        <f>SUM(F49:F51)</f>
        <v>11197395</v>
      </c>
      <c r="G48" s="45">
        <f t="shared" si="1"/>
        <v>12426033</v>
      </c>
      <c r="H48" s="45"/>
      <c r="I48" s="45">
        <f>SUM(I49:I51)</f>
        <v>871688</v>
      </c>
      <c r="J48" s="45">
        <f>SUM(J49:J51)</f>
        <v>8754550</v>
      </c>
      <c r="K48" s="45">
        <f t="shared" si="0"/>
        <v>9626238</v>
      </c>
      <c r="M48" s="149"/>
      <c r="N48" s="149"/>
      <c r="O48" s="149"/>
      <c r="P48" s="149"/>
      <c r="Q48" s="149"/>
      <c r="R48" s="149"/>
      <c r="S48" s="149"/>
      <c r="T48" s="149"/>
      <c r="U48" s="149"/>
      <c r="V48" s="149"/>
      <c r="W48" s="149"/>
      <c r="X48" s="149"/>
    </row>
    <row r="49" spans="2:24" s="25" customFormat="1" ht="15.75">
      <c r="B49" s="25" t="s">
        <v>59</v>
      </c>
      <c r="C49" s="257" t="s">
        <v>458</v>
      </c>
      <c r="D49" s="26"/>
      <c r="E49" s="45">
        <v>1228638</v>
      </c>
      <c r="F49" s="45">
        <v>11197395</v>
      </c>
      <c r="G49" s="45">
        <f t="shared" si="1"/>
        <v>12426033</v>
      </c>
      <c r="H49" s="45"/>
      <c r="I49" s="45">
        <v>871688</v>
      </c>
      <c r="J49" s="45">
        <v>8754550</v>
      </c>
      <c r="K49" s="45">
        <f t="shared" si="0"/>
        <v>9626238</v>
      </c>
      <c r="M49" s="149"/>
      <c r="N49" s="149"/>
      <c r="O49" s="149"/>
      <c r="P49" s="149"/>
      <c r="Q49" s="149"/>
      <c r="R49" s="149"/>
      <c r="S49" s="149"/>
      <c r="T49" s="149"/>
      <c r="U49" s="149"/>
      <c r="V49" s="149"/>
      <c r="W49" s="149"/>
      <c r="X49" s="149"/>
    </row>
    <row r="50" spans="2:24" s="25" customFormat="1" ht="15.75">
      <c r="B50" s="25" t="s">
        <v>60</v>
      </c>
      <c r="C50" s="257" t="s">
        <v>459</v>
      </c>
      <c r="D50" s="26"/>
      <c r="E50" s="45">
        <v>0</v>
      </c>
      <c r="F50" s="45">
        <v>0</v>
      </c>
      <c r="G50" s="45">
        <f t="shared" si="1"/>
        <v>0</v>
      </c>
      <c r="H50" s="45"/>
      <c r="I50" s="45">
        <v>0</v>
      </c>
      <c r="J50" s="45">
        <v>0</v>
      </c>
      <c r="K50" s="45">
        <f t="shared" si="0"/>
        <v>0</v>
      </c>
      <c r="M50" s="149"/>
      <c r="N50" s="149"/>
      <c r="O50" s="149"/>
      <c r="P50" s="149"/>
      <c r="Q50" s="149"/>
      <c r="R50" s="149"/>
      <c r="S50" s="149"/>
      <c r="T50" s="149"/>
      <c r="U50" s="149"/>
      <c r="V50" s="149"/>
      <c r="W50" s="149"/>
      <c r="X50" s="149"/>
    </row>
    <row r="51" spans="2:24" s="25" customFormat="1" ht="15.75">
      <c r="B51" s="25" t="s">
        <v>61</v>
      </c>
      <c r="C51" s="257" t="s">
        <v>460</v>
      </c>
      <c r="D51" s="26"/>
      <c r="E51" s="45">
        <v>0</v>
      </c>
      <c r="F51" s="45">
        <v>0</v>
      </c>
      <c r="G51" s="45">
        <f t="shared" si="1"/>
        <v>0</v>
      </c>
      <c r="H51" s="45"/>
      <c r="I51" s="45">
        <v>0</v>
      </c>
      <c r="J51" s="45">
        <v>0</v>
      </c>
      <c r="K51" s="45">
        <f t="shared" si="0"/>
        <v>0</v>
      </c>
      <c r="M51" s="149"/>
      <c r="N51" s="149"/>
      <c r="O51" s="149"/>
      <c r="P51" s="149"/>
      <c r="Q51" s="149"/>
      <c r="R51" s="149"/>
      <c r="S51" s="149"/>
      <c r="T51" s="149"/>
      <c r="U51" s="149"/>
      <c r="V51" s="149"/>
      <c r="W51" s="149"/>
      <c r="X51" s="149"/>
    </row>
    <row r="52" spans="2:24" s="25" customFormat="1" ht="15.75">
      <c r="B52" s="25" t="s">
        <v>62</v>
      </c>
      <c r="C52" s="257" t="s">
        <v>461</v>
      </c>
      <c r="D52" s="26"/>
      <c r="E52" s="45">
        <f>E53+E56+E61+E68+E71+E74</f>
        <v>46969794</v>
      </c>
      <c r="F52" s="45">
        <f>F53+F56+F61+F68+F71+F74</f>
        <v>182829528</v>
      </c>
      <c r="G52" s="45">
        <f t="shared" si="1"/>
        <v>229799322</v>
      </c>
      <c r="H52" s="45"/>
      <c r="I52" s="45">
        <f>I53+I56+I61+I68+I71+I74</f>
        <v>32000603</v>
      </c>
      <c r="J52" s="45">
        <f>J53+J56+J61+J68+J71+J74</f>
        <v>124500240</v>
      </c>
      <c r="K52" s="45">
        <f t="shared" si="0"/>
        <v>156500843</v>
      </c>
      <c r="M52" s="149"/>
      <c r="N52" s="149"/>
      <c r="O52" s="149"/>
      <c r="P52" s="149"/>
      <c r="Q52" s="149"/>
      <c r="R52" s="149"/>
      <c r="S52" s="149"/>
      <c r="T52" s="149"/>
      <c r="U52" s="149"/>
      <c r="V52" s="149"/>
      <c r="W52" s="149"/>
      <c r="X52" s="149"/>
    </row>
    <row r="53" spans="2:24" s="25" customFormat="1" ht="15.75">
      <c r="B53" s="25" t="s">
        <v>86</v>
      </c>
      <c r="C53" s="257" t="s">
        <v>462</v>
      </c>
      <c r="D53" s="26"/>
      <c r="E53" s="45">
        <f>E54+E55</f>
        <v>6128480</v>
      </c>
      <c r="F53" s="45">
        <f>F54+F55</f>
        <v>8958219</v>
      </c>
      <c r="G53" s="45">
        <f t="shared" si="1"/>
        <v>15086699</v>
      </c>
      <c r="H53" s="45"/>
      <c r="I53" s="45">
        <f>I54+I55</f>
        <v>4072104</v>
      </c>
      <c r="J53" s="45">
        <f>J54+J55</f>
        <v>4952130</v>
      </c>
      <c r="K53" s="45">
        <f t="shared" si="0"/>
        <v>9024234</v>
      </c>
      <c r="M53" s="149"/>
      <c r="N53" s="149"/>
      <c r="O53" s="149"/>
      <c r="P53" s="149"/>
      <c r="Q53" s="149"/>
      <c r="R53" s="149"/>
      <c r="S53" s="149"/>
      <c r="T53" s="149"/>
      <c r="U53" s="149"/>
      <c r="V53" s="149"/>
      <c r="W53" s="149"/>
      <c r="X53" s="149"/>
    </row>
    <row r="54" spans="2:24" s="25" customFormat="1" ht="15.75">
      <c r="B54" s="25" t="s">
        <v>159</v>
      </c>
      <c r="C54" s="257" t="s">
        <v>463</v>
      </c>
      <c r="D54" s="26"/>
      <c r="E54" s="45">
        <v>2647607</v>
      </c>
      <c r="F54" s="45">
        <v>4845645</v>
      </c>
      <c r="G54" s="45">
        <f t="shared" si="1"/>
        <v>7493252</v>
      </c>
      <c r="H54" s="45"/>
      <c r="I54" s="45">
        <v>1889739</v>
      </c>
      <c r="J54" s="45">
        <v>2578466</v>
      </c>
      <c r="K54" s="45">
        <f t="shared" si="0"/>
        <v>4468205</v>
      </c>
      <c r="M54" s="149"/>
      <c r="N54" s="149"/>
      <c r="O54" s="149"/>
      <c r="P54" s="149"/>
      <c r="Q54" s="149"/>
      <c r="R54" s="149"/>
      <c r="S54" s="149"/>
      <c r="T54" s="149"/>
      <c r="U54" s="149"/>
      <c r="V54" s="149"/>
      <c r="W54" s="149"/>
      <c r="X54" s="149"/>
    </row>
    <row r="55" spans="2:24" s="25" customFormat="1" ht="15.75">
      <c r="B55" s="25" t="s">
        <v>160</v>
      </c>
      <c r="C55" s="257" t="s">
        <v>464</v>
      </c>
      <c r="D55" s="26"/>
      <c r="E55" s="45">
        <v>3480873</v>
      </c>
      <c r="F55" s="45">
        <v>4112574</v>
      </c>
      <c r="G55" s="45">
        <f t="shared" si="1"/>
        <v>7593447</v>
      </c>
      <c r="H55" s="45"/>
      <c r="I55" s="45">
        <v>2182365</v>
      </c>
      <c r="J55" s="45">
        <v>2373664</v>
      </c>
      <c r="K55" s="45">
        <f t="shared" si="0"/>
        <v>4556029</v>
      </c>
      <c r="M55" s="149"/>
      <c r="N55" s="149"/>
      <c r="O55" s="149"/>
      <c r="P55" s="149"/>
      <c r="Q55" s="149"/>
      <c r="R55" s="149"/>
      <c r="S55" s="149"/>
      <c r="T55" s="149"/>
      <c r="U55" s="149"/>
      <c r="V55" s="149"/>
      <c r="W55" s="149"/>
      <c r="X55" s="149"/>
    </row>
    <row r="56" spans="2:24" s="25" customFormat="1" ht="15.75">
      <c r="B56" s="25" t="s">
        <v>87</v>
      </c>
      <c r="C56" s="257" t="s">
        <v>465</v>
      </c>
      <c r="D56" s="26"/>
      <c r="E56" s="45">
        <f>SUM(E57:E60)</f>
        <v>29738415</v>
      </c>
      <c r="F56" s="45">
        <f>SUM(F57:F60)</f>
        <v>104406055</v>
      </c>
      <c r="G56" s="45">
        <f t="shared" si="1"/>
        <v>134144470</v>
      </c>
      <c r="H56" s="45"/>
      <c r="I56" s="45">
        <f>SUM(I57:I60)</f>
        <v>20001968</v>
      </c>
      <c r="J56" s="45">
        <f>SUM(J57:J60)</f>
        <v>67094608</v>
      </c>
      <c r="K56" s="45">
        <f t="shared" si="0"/>
        <v>87096576</v>
      </c>
      <c r="M56" s="149"/>
      <c r="N56" s="149"/>
      <c r="O56" s="149"/>
      <c r="P56" s="149"/>
      <c r="Q56" s="149"/>
      <c r="R56" s="149"/>
      <c r="S56" s="149"/>
      <c r="T56" s="149"/>
      <c r="U56" s="149"/>
      <c r="V56" s="149"/>
      <c r="W56" s="149"/>
      <c r="X56" s="149"/>
    </row>
    <row r="57" spans="2:24" s="25" customFormat="1" ht="15.75">
      <c r="B57" s="25" t="s">
        <v>161</v>
      </c>
      <c r="C57" s="257" t="s">
        <v>466</v>
      </c>
      <c r="D57" s="26"/>
      <c r="E57" s="45">
        <v>11246658</v>
      </c>
      <c r="F57" s="45">
        <v>28538905</v>
      </c>
      <c r="G57" s="45">
        <f t="shared" si="1"/>
        <v>39785563</v>
      </c>
      <c r="H57" s="45"/>
      <c r="I57" s="45">
        <v>4509779</v>
      </c>
      <c r="J57" s="45">
        <v>22111132</v>
      </c>
      <c r="K57" s="45">
        <f t="shared" si="0"/>
        <v>26620911</v>
      </c>
      <c r="M57" s="149"/>
      <c r="N57" s="149"/>
      <c r="O57" s="149"/>
      <c r="P57" s="149"/>
      <c r="Q57" s="149"/>
      <c r="R57" s="149"/>
      <c r="S57" s="149"/>
      <c r="T57" s="149"/>
      <c r="U57" s="149"/>
      <c r="V57" s="149"/>
      <c r="W57" s="149"/>
      <c r="X57" s="149"/>
    </row>
    <row r="58" spans="2:24" s="25" customFormat="1" ht="15.75">
      <c r="B58" s="25" t="s">
        <v>162</v>
      </c>
      <c r="C58" s="257" t="s">
        <v>467</v>
      </c>
      <c r="D58" s="26"/>
      <c r="E58" s="45">
        <v>15671757</v>
      </c>
      <c r="F58" s="45">
        <v>20415368</v>
      </c>
      <c r="G58" s="45">
        <f t="shared" si="1"/>
        <v>36087125</v>
      </c>
      <c r="H58" s="45"/>
      <c r="I58" s="45">
        <v>13173023</v>
      </c>
      <c r="J58" s="45">
        <v>8912914</v>
      </c>
      <c r="K58" s="45">
        <f t="shared" si="0"/>
        <v>22085937</v>
      </c>
      <c r="M58" s="149"/>
      <c r="N58" s="149"/>
      <c r="O58" s="149"/>
      <c r="P58" s="149"/>
      <c r="Q58" s="149"/>
      <c r="R58" s="149"/>
      <c r="S58" s="149"/>
      <c r="T58" s="149"/>
      <c r="U58" s="149"/>
      <c r="V58" s="149"/>
      <c r="W58" s="149"/>
      <c r="X58" s="149"/>
    </row>
    <row r="59" spans="2:24" s="25" customFormat="1" ht="15.75">
      <c r="B59" s="25" t="s">
        <v>163</v>
      </c>
      <c r="C59" s="257" t="s">
        <v>468</v>
      </c>
      <c r="D59" s="26"/>
      <c r="E59" s="45">
        <v>1410000</v>
      </c>
      <c r="F59" s="45">
        <v>27725891</v>
      </c>
      <c r="G59" s="45">
        <f t="shared" si="1"/>
        <v>29135891</v>
      </c>
      <c r="H59" s="45"/>
      <c r="I59" s="45">
        <v>1159583</v>
      </c>
      <c r="J59" s="45">
        <v>18035281</v>
      </c>
      <c r="K59" s="45">
        <f t="shared" si="0"/>
        <v>19194864</v>
      </c>
      <c r="M59" s="149"/>
      <c r="N59" s="149"/>
      <c r="O59" s="149"/>
      <c r="P59" s="149"/>
      <c r="Q59" s="149"/>
      <c r="R59" s="149"/>
      <c r="S59" s="149"/>
      <c r="T59" s="149"/>
      <c r="U59" s="149"/>
      <c r="V59" s="149"/>
      <c r="W59" s="149"/>
      <c r="X59" s="149"/>
    </row>
    <row r="60" spans="2:24" s="25" customFormat="1" ht="15.75">
      <c r="B60" s="25" t="s">
        <v>164</v>
      </c>
      <c r="C60" s="257" t="s">
        <v>469</v>
      </c>
      <c r="D60" s="26"/>
      <c r="E60" s="45">
        <v>1410000</v>
      </c>
      <c r="F60" s="45">
        <v>27725891</v>
      </c>
      <c r="G60" s="45">
        <f t="shared" si="1"/>
        <v>29135891</v>
      </c>
      <c r="H60" s="45"/>
      <c r="I60" s="45">
        <v>1159583</v>
      </c>
      <c r="J60" s="45">
        <v>18035281</v>
      </c>
      <c r="K60" s="45">
        <f t="shared" si="0"/>
        <v>19194864</v>
      </c>
      <c r="M60" s="149"/>
      <c r="N60" s="149"/>
      <c r="O60" s="149"/>
      <c r="P60" s="149"/>
      <c r="Q60" s="149"/>
      <c r="R60" s="149"/>
      <c r="S60" s="149"/>
      <c r="T60" s="149"/>
      <c r="U60" s="149"/>
      <c r="V60" s="149"/>
      <c r="W60" s="149"/>
      <c r="X60" s="149"/>
    </row>
    <row r="61" spans="2:24" s="25" customFormat="1" ht="15.75">
      <c r="B61" s="25" t="s">
        <v>165</v>
      </c>
      <c r="C61" s="257" t="s">
        <v>470</v>
      </c>
      <c r="D61" s="26"/>
      <c r="E61" s="45">
        <f>SUM(E62:E67)</f>
        <v>10274802</v>
      </c>
      <c r="F61" s="45">
        <f>SUM(F62:F67)</f>
        <v>58882918</v>
      </c>
      <c r="G61" s="45">
        <f t="shared" si="1"/>
        <v>69157720</v>
      </c>
      <c r="H61" s="45"/>
      <c r="I61" s="45">
        <f>SUM(I62:I67)</f>
        <v>7776789</v>
      </c>
      <c r="J61" s="45">
        <f>SUM(J62:J67)</f>
        <v>46175887</v>
      </c>
      <c r="K61" s="45">
        <f t="shared" si="0"/>
        <v>53952676</v>
      </c>
      <c r="M61" s="149"/>
      <c r="N61" s="149"/>
      <c r="O61" s="149"/>
      <c r="P61" s="149"/>
      <c r="Q61" s="149"/>
      <c r="R61" s="149"/>
      <c r="S61" s="149"/>
      <c r="T61" s="149"/>
      <c r="U61" s="149"/>
      <c r="V61" s="149"/>
      <c r="W61" s="149"/>
      <c r="X61" s="149"/>
    </row>
    <row r="62" spans="2:24" s="25" customFormat="1" ht="15.75">
      <c r="B62" s="25" t="s">
        <v>166</v>
      </c>
      <c r="C62" s="257" t="s">
        <v>471</v>
      </c>
      <c r="D62" s="26"/>
      <c r="E62" s="45">
        <v>4938312</v>
      </c>
      <c r="F62" s="45">
        <v>7023471</v>
      </c>
      <c r="G62" s="45">
        <f t="shared" si="1"/>
        <v>11961783</v>
      </c>
      <c r="H62" s="45"/>
      <c r="I62" s="45">
        <v>3802404</v>
      </c>
      <c r="J62" s="45">
        <v>5939815</v>
      </c>
      <c r="K62" s="45">
        <f t="shared" si="0"/>
        <v>9742219</v>
      </c>
      <c r="M62" s="149"/>
      <c r="N62" s="149"/>
      <c r="O62" s="149"/>
      <c r="P62" s="149"/>
      <c r="Q62" s="149"/>
      <c r="R62" s="149"/>
      <c r="S62" s="149"/>
      <c r="T62" s="149"/>
      <c r="U62" s="149"/>
      <c r="V62" s="149"/>
      <c r="W62" s="149"/>
      <c r="X62" s="149"/>
    </row>
    <row r="63" spans="2:24" s="25" customFormat="1" ht="15.75">
      <c r="B63" s="25" t="s">
        <v>167</v>
      </c>
      <c r="C63" s="257" t="s">
        <v>472</v>
      </c>
      <c r="D63" s="26"/>
      <c r="E63" s="45">
        <v>5336490</v>
      </c>
      <c r="F63" s="45">
        <v>6753791</v>
      </c>
      <c r="G63" s="45">
        <f t="shared" si="1"/>
        <v>12090281</v>
      </c>
      <c r="H63" s="45"/>
      <c r="I63" s="45">
        <v>3974385</v>
      </c>
      <c r="J63" s="45">
        <v>5754002</v>
      </c>
      <c r="K63" s="45">
        <f t="shared" si="0"/>
        <v>9728387</v>
      </c>
      <c r="M63" s="149"/>
      <c r="N63" s="149"/>
      <c r="O63" s="149"/>
      <c r="P63" s="149"/>
      <c r="Q63" s="149"/>
      <c r="R63" s="149"/>
      <c r="S63" s="149"/>
      <c r="T63" s="149"/>
      <c r="U63" s="149"/>
      <c r="V63" s="149"/>
      <c r="W63" s="149"/>
      <c r="X63" s="149"/>
    </row>
    <row r="64" spans="2:24" s="25" customFormat="1" ht="15.75">
      <c r="B64" s="25" t="s">
        <v>168</v>
      </c>
      <c r="C64" s="257" t="s">
        <v>473</v>
      </c>
      <c r="D64" s="26"/>
      <c r="E64" s="45">
        <v>0</v>
      </c>
      <c r="F64" s="45">
        <v>22552828</v>
      </c>
      <c r="G64" s="45">
        <f t="shared" si="1"/>
        <v>22552828</v>
      </c>
      <c r="H64" s="45"/>
      <c r="I64" s="45">
        <v>0</v>
      </c>
      <c r="J64" s="45">
        <v>17241035</v>
      </c>
      <c r="K64" s="45">
        <f t="shared" si="0"/>
        <v>17241035</v>
      </c>
      <c r="M64" s="149"/>
      <c r="N64" s="149"/>
      <c r="O64" s="149"/>
      <c r="P64" s="149"/>
      <c r="Q64" s="149"/>
      <c r="R64" s="149"/>
      <c r="S64" s="149"/>
      <c r="T64" s="149"/>
      <c r="U64" s="149"/>
      <c r="V64" s="149"/>
      <c r="W64" s="149"/>
      <c r="X64" s="149"/>
    </row>
    <row r="65" spans="2:24" s="25" customFormat="1" ht="15.75">
      <c r="B65" s="25" t="s">
        <v>169</v>
      </c>
      <c r="C65" s="257" t="s">
        <v>474</v>
      </c>
      <c r="D65" s="26"/>
      <c r="E65" s="45">
        <v>0</v>
      </c>
      <c r="F65" s="45">
        <v>22552828</v>
      </c>
      <c r="G65" s="45">
        <f t="shared" si="1"/>
        <v>22552828</v>
      </c>
      <c r="H65" s="45"/>
      <c r="I65" s="45">
        <v>0</v>
      </c>
      <c r="J65" s="45">
        <v>17241035</v>
      </c>
      <c r="K65" s="45">
        <f t="shared" si="0"/>
        <v>17241035</v>
      </c>
      <c r="M65" s="149"/>
      <c r="N65" s="149"/>
      <c r="O65" s="149"/>
      <c r="P65" s="149"/>
      <c r="Q65" s="149"/>
      <c r="R65" s="149"/>
      <c r="S65" s="149"/>
      <c r="T65" s="149"/>
      <c r="U65" s="149"/>
      <c r="V65" s="149"/>
      <c r="W65" s="149"/>
      <c r="X65" s="149"/>
    </row>
    <row r="66" spans="2:24" s="25" customFormat="1" ht="15.75">
      <c r="B66" s="25" t="s">
        <v>170</v>
      </c>
      <c r="C66" s="257" t="s">
        <v>475</v>
      </c>
      <c r="D66" s="26"/>
      <c r="E66" s="45">
        <v>0</v>
      </c>
      <c r="F66" s="45">
        <v>0</v>
      </c>
      <c r="G66" s="45">
        <f t="shared" si="1"/>
        <v>0</v>
      </c>
      <c r="H66" s="45"/>
      <c r="I66" s="45">
        <v>0</v>
      </c>
      <c r="J66" s="45">
        <v>0</v>
      </c>
      <c r="K66" s="45">
        <f t="shared" si="0"/>
        <v>0</v>
      </c>
      <c r="M66" s="149"/>
      <c r="N66" s="149"/>
      <c r="O66" s="149"/>
      <c r="P66" s="149"/>
      <c r="Q66" s="149"/>
      <c r="R66" s="149"/>
      <c r="S66" s="149"/>
      <c r="T66" s="149"/>
      <c r="U66" s="149"/>
      <c r="V66" s="149"/>
      <c r="W66" s="149"/>
      <c r="X66" s="149"/>
    </row>
    <row r="67" spans="2:24" s="25" customFormat="1" ht="15.75">
      <c r="B67" s="25" t="s">
        <v>171</v>
      </c>
      <c r="C67" s="257" t="s">
        <v>476</v>
      </c>
      <c r="D67" s="26"/>
      <c r="E67" s="45">
        <v>0</v>
      </c>
      <c r="F67" s="45">
        <v>0</v>
      </c>
      <c r="G67" s="45">
        <f t="shared" si="1"/>
        <v>0</v>
      </c>
      <c r="H67" s="45"/>
      <c r="I67" s="45">
        <v>0</v>
      </c>
      <c r="J67" s="45">
        <v>0</v>
      </c>
      <c r="K67" s="45">
        <f t="shared" si="0"/>
        <v>0</v>
      </c>
      <c r="M67" s="149"/>
      <c r="N67" s="149"/>
      <c r="O67" s="149"/>
      <c r="P67" s="149"/>
      <c r="Q67" s="149"/>
      <c r="R67" s="149"/>
      <c r="S67" s="149"/>
      <c r="T67" s="149"/>
      <c r="U67" s="149"/>
      <c r="V67" s="149"/>
      <c r="W67" s="149"/>
      <c r="X67" s="149"/>
    </row>
    <row r="68" spans="2:24" s="25" customFormat="1" ht="15.75">
      <c r="B68" s="25" t="s">
        <v>172</v>
      </c>
      <c r="C68" s="257" t="s">
        <v>477</v>
      </c>
      <c r="D68" s="26"/>
      <c r="E68" s="45">
        <f>SUM(E69:E70)</f>
        <v>0</v>
      </c>
      <c r="F68" s="45">
        <f>SUM(F69:F70)</f>
        <v>0</v>
      </c>
      <c r="G68" s="45">
        <f t="shared" si="1"/>
        <v>0</v>
      </c>
      <c r="H68" s="45"/>
      <c r="I68" s="45">
        <f>SUM(I69:I70)</f>
        <v>0</v>
      </c>
      <c r="J68" s="45">
        <f>SUM(J69:J70)</f>
        <v>0</v>
      </c>
      <c r="K68" s="45">
        <f>I68+J68</f>
        <v>0</v>
      </c>
      <c r="M68" s="149"/>
      <c r="N68" s="149"/>
      <c r="O68" s="149"/>
      <c r="P68" s="149"/>
      <c r="Q68" s="149"/>
      <c r="R68" s="149"/>
      <c r="S68" s="149"/>
      <c r="T68" s="149"/>
      <c r="U68" s="149"/>
      <c r="V68" s="149"/>
      <c r="W68" s="149"/>
      <c r="X68" s="149"/>
    </row>
    <row r="69" spans="2:24" s="25" customFormat="1" ht="15.75">
      <c r="B69" s="25" t="s">
        <v>173</v>
      </c>
      <c r="C69" s="257" t="s">
        <v>478</v>
      </c>
      <c r="D69" s="26"/>
      <c r="E69" s="45">
        <v>0</v>
      </c>
      <c r="F69" s="45">
        <v>0</v>
      </c>
      <c r="G69" s="45">
        <f t="shared" si="1"/>
        <v>0</v>
      </c>
      <c r="H69" s="45"/>
      <c r="I69" s="45">
        <v>0</v>
      </c>
      <c r="J69" s="45">
        <v>0</v>
      </c>
      <c r="K69" s="45">
        <f aca="true" t="shared" si="2" ref="K69:K74">I69+J69</f>
        <v>0</v>
      </c>
      <c r="M69" s="149"/>
      <c r="N69" s="149"/>
      <c r="O69" s="149"/>
      <c r="P69" s="149"/>
      <c r="Q69" s="149"/>
      <c r="R69" s="149"/>
      <c r="S69" s="149"/>
      <c r="T69" s="149"/>
      <c r="U69" s="149"/>
      <c r="V69" s="149"/>
      <c r="W69" s="149"/>
      <c r="X69" s="149"/>
    </row>
    <row r="70" spans="2:24" s="25" customFormat="1" ht="15.75">
      <c r="B70" s="25" t="s">
        <v>174</v>
      </c>
      <c r="C70" s="257" t="s">
        <v>479</v>
      </c>
      <c r="D70" s="26"/>
      <c r="E70" s="45">
        <v>0</v>
      </c>
      <c r="F70" s="45">
        <v>0</v>
      </c>
      <c r="G70" s="45">
        <f t="shared" si="1"/>
        <v>0</v>
      </c>
      <c r="H70" s="45"/>
      <c r="I70" s="45">
        <v>0</v>
      </c>
      <c r="J70" s="45">
        <v>0</v>
      </c>
      <c r="K70" s="45">
        <f t="shared" si="2"/>
        <v>0</v>
      </c>
      <c r="M70" s="149"/>
      <c r="N70" s="149"/>
      <c r="O70" s="149"/>
      <c r="P70" s="149"/>
      <c r="Q70" s="149"/>
      <c r="R70" s="149"/>
      <c r="S70" s="149"/>
      <c r="T70" s="149"/>
      <c r="U70" s="149"/>
      <c r="V70" s="149"/>
      <c r="W70" s="149"/>
      <c r="X70" s="149"/>
    </row>
    <row r="71" spans="2:24" s="25" customFormat="1" ht="15.75">
      <c r="B71" s="25" t="s">
        <v>175</v>
      </c>
      <c r="C71" s="257" t="s">
        <v>480</v>
      </c>
      <c r="D71" s="26"/>
      <c r="E71" s="45">
        <f>E72+E73</f>
        <v>0</v>
      </c>
      <c r="F71" s="45">
        <f>F72+F73</f>
        <v>0</v>
      </c>
      <c r="G71" s="45">
        <f t="shared" si="1"/>
        <v>0</v>
      </c>
      <c r="H71" s="45"/>
      <c r="I71" s="45">
        <v>0</v>
      </c>
      <c r="J71" s="45">
        <v>0</v>
      </c>
      <c r="K71" s="45">
        <f t="shared" si="2"/>
        <v>0</v>
      </c>
      <c r="M71" s="149"/>
      <c r="N71" s="149"/>
      <c r="O71" s="149"/>
      <c r="P71" s="149"/>
      <c r="Q71" s="149"/>
      <c r="R71" s="149"/>
      <c r="S71" s="149"/>
      <c r="T71" s="149"/>
      <c r="U71" s="149"/>
      <c r="V71" s="149"/>
      <c r="W71" s="149"/>
      <c r="X71" s="149"/>
    </row>
    <row r="72" spans="2:24" s="25" customFormat="1" ht="15.75">
      <c r="B72" s="25" t="s">
        <v>176</v>
      </c>
      <c r="C72" s="257" t="s">
        <v>481</v>
      </c>
      <c r="D72" s="26"/>
      <c r="E72" s="45">
        <v>0</v>
      </c>
      <c r="F72" s="45">
        <v>0</v>
      </c>
      <c r="G72" s="45">
        <f t="shared" si="1"/>
        <v>0</v>
      </c>
      <c r="H72" s="45"/>
      <c r="I72" s="45">
        <v>0</v>
      </c>
      <c r="J72" s="45">
        <v>0</v>
      </c>
      <c r="K72" s="45">
        <f t="shared" si="2"/>
        <v>0</v>
      </c>
      <c r="M72" s="149"/>
      <c r="N72" s="149"/>
      <c r="O72" s="149"/>
      <c r="P72" s="149"/>
      <c r="Q72" s="149"/>
      <c r="R72" s="149"/>
      <c r="S72" s="149"/>
      <c r="T72" s="149"/>
      <c r="U72" s="149"/>
      <c r="V72" s="149"/>
      <c r="W72" s="149"/>
      <c r="X72" s="149"/>
    </row>
    <row r="73" spans="2:24" s="25" customFormat="1" ht="15.75">
      <c r="B73" s="25" t="s">
        <v>177</v>
      </c>
      <c r="C73" s="257" t="s">
        <v>482</v>
      </c>
      <c r="D73" s="26"/>
      <c r="E73" s="45">
        <v>0</v>
      </c>
      <c r="F73" s="45">
        <v>0</v>
      </c>
      <c r="G73" s="45">
        <f t="shared" si="1"/>
        <v>0</v>
      </c>
      <c r="H73" s="45"/>
      <c r="I73" s="45">
        <v>0</v>
      </c>
      <c r="J73" s="45">
        <v>0</v>
      </c>
      <c r="K73" s="45">
        <f t="shared" si="2"/>
        <v>0</v>
      </c>
      <c r="M73" s="149"/>
      <c r="N73" s="149"/>
      <c r="O73" s="149"/>
      <c r="P73" s="149"/>
      <c r="Q73" s="149"/>
      <c r="R73" s="149"/>
      <c r="S73" s="149"/>
      <c r="T73" s="149"/>
      <c r="U73" s="149"/>
      <c r="V73" s="149"/>
      <c r="W73" s="149"/>
      <c r="X73" s="149"/>
    </row>
    <row r="74" spans="2:24" s="25" customFormat="1" ht="15.75">
      <c r="B74" s="25" t="s">
        <v>178</v>
      </c>
      <c r="C74" s="257" t="s">
        <v>271</v>
      </c>
      <c r="D74" s="26"/>
      <c r="E74" s="45">
        <v>828097</v>
      </c>
      <c r="F74" s="45">
        <v>10582336</v>
      </c>
      <c r="G74" s="45">
        <f aca="true" t="shared" si="3" ref="G74:G93">E74+F74</f>
        <v>11410433</v>
      </c>
      <c r="H74" s="45"/>
      <c r="I74" s="45">
        <v>149742</v>
      </c>
      <c r="J74" s="45">
        <v>6277615</v>
      </c>
      <c r="K74" s="45">
        <f t="shared" si="2"/>
        <v>6427357</v>
      </c>
      <c r="M74" s="149"/>
      <c r="N74" s="149"/>
      <c r="O74" s="149"/>
      <c r="P74" s="149"/>
      <c r="Q74" s="149"/>
      <c r="R74" s="149"/>
      <c r="S74" s="149"/>
      <c r="T74" s="149"/>
      <c r="U74" s="149"/>
      <c r="V74" s="149"/>
      <c r="W74" s="149"/>
      <c r="X74" s="149"/>
    </row>
    <row r="75" spans="1:24" s="29" customFormat="1" ht="16.5">
      <c r="A75" s="92"/>
      <c r="B75" s="255" t="s">
        <v>483</v>
      </c>
      <c r="C75" s="92"/>
      <c r="D75" s="85"/>
      <c r="E75" s="148">
        <f>E76+E85+E93</f>
        <v>611006886</v>
      </c>
      <c r="F75" s="148">
        <f>F76+F85+F93</f>
        <v>159670572</v>
      </c>
      <c r="G75" s="148">
        <f t="shared" si="3"/>
        <v>770677458</v>
      </c>
      <c r="H75" s="148"/>
      <c r="I75" s="148">
        <f>I76+I85+I93</f>
        <v>554544585</v>
      </c>
      <c r="J75" s="148">
        <f>J76+J85+J93</f>
        <v>130774658</v>
      </c>
      <c r="K75" s="148">
        <f>I75+J75</f>
        <v>685319243</v>
      </c>
      <c r="M75" s="149"/>
      <c r="N75" s="149"/>
      <c r="O75" s="149"/>
      <c r="P75" s="149"/>
      <c r="Q75" s="149"/>
      <c r="R75" s="149"/>
      <c r="S75" s="149"/>
      <c r="T75" s="149"/>
      <c r="U75" s="149"/>
      <c r="V75" s="149"/>
      <c r="W75" s="149"/>
      <c r="X75" s="149"/>
    </row>
    <row r="76" spans="1:24" s="29" customFormat="1" ht="16.5">
      <c r="A76" s="92"/>
      <c r="B76" s="92" t="s">
        <v>13</v>
      </c>
      <c r="C76" s="255" t="s">
        <v>484</v>
      </c>
      <c r="D76" s="85"/>
      <c r="E76" s="148">
        <f>SUM(E77:E84)</f>
        <v>26860299</v>
      </c>
      <c r="F76" s="148">
        <f>SUM(F77:F84)</f>
        <v>11806667</v>
      </c>
      <c r="G76" s="148">
        <f t="shared" si="3"/>
        <v>38666966</v>
      </c>
      <c r="H76" s="148"/>
      <c r="I76" s="148">
        <f>SUM(I77:I84)</f>
        <v>48966169</v>
      </c>
      <c r="J76" s="148">
        <f>SUM(J77:J84)</f>
        <v>10755475</v>
      </c>
      <c r="K76" s="148">
        <f>I76+J76</f>
        <v>59721644</v>
      </c>
      <c r="M76" s="149"/>
      <c r="N76" s="149"/>
      <c r="O76" s="149"/>
      <c r="P76" s="149"/>
      <c r="Q76" s="149"/>
      <c r="R76" s="149"/>
      <c r="S76" s="149"/>
      <c r="T76" s="149"/>
      <c r="U76" s="149"/>
      <c r="V76" s="149"/>
      <c r="W76" s="149"/>
      <c r="X76" s="149"/>
    </row>
    <row r="77" spans="2:24" s="25" customFormat="1" ht="15.75">
      <c r="B77" s="47" t="s">
        <v>14</v>
      </c>
      <c r="C77" s="257" t="s">
        <v>485</v>
      </c>
      <c r="D77" s="26"/>
      <c r="E77" s="45">
        <v>2820657</v>
      </c>
      <c r="F77" s="45">
        <v>0</v>
      </c>
      <c r="G77" s="45">
        <f t="shared" si="3"/>
        <v>2820657</v>
      </c>
      <c r="H77" s="45"/>
      <c r="I77" s="45">
        <v>2883149</v>
      </c>
      <c r="J77" s="45">
        <v>0</v>
      </c>
      <c r="K77" s="45">
        <f aca="true" t="shared" si="4" ref="K77:K93">I77+J77</f>
        <v>2883149</v>
      </c>
      <c r="M77" s="149"/>
      <c r="N77" s="149"/>
      <c r="O77" s="149"/>
      <c r="P77" s="149"/>
      <c r="Q77" s="149"/>
      <c r="R77" s="149"/>
      <c r="S77" s="149"/>
      <c r="T77" s="149"/>
      <c r="U77" s="149"/>
      <c r="V77" s="149"/>
      <c r="W77" s="149"/>
      <c r="X77" s="149"/>
    </row>
    <row r="78" spans="2:24" s="25" customFormat="1" ht="15.75">
      <c r="B78" s="47" t="s">
        <v>15</v>
      </c>
      <c r="C78" s="257" t="s">
        <v>486</v>
      </c>
      <c r="D78" s="26"/>
      <c r="E78" s="45">
        <v>5230194</v>
      </c>
      <c r="F78" s="45">
        <v>818636</v>
      </c>
      <c r="G78" s="45">
        <f t="shared" si="3"/>
        <v>6048830</v>
      </c>
      <c r="H78" s="45"/>
      <c r="I78" s="45">
        <v>12796644</v>
      </c>
      <c r="J78" s="45">
        <v>957671</v>
      </c>
      <c r="K78" s="45">
        <f t="shared" si="4"/>
        <v>13754315</v>
      </c>
      <c r="M78" s="149"/>
      <c r="N78" s="149"/>
      <c r="O78" s="149"/>
      <c r="P78" s="149"/>
      <c r="Q78" s="149"/>
      <c r="R78" s="149"/>
      <c r="S78" s="149"/>
      <c r="T78" s="149"/>
      <c r="U78" s="149"/>
      <c r="V78" s="149"/>
      <c r="W78" s="149"/>
      <c r="X78" s="149"/>
    </row>
    <row r="79" spans="2:24" s="25" customFormat="1" ht="15.75">
      <c r="B79" s="47" t="s">
        <v>63</v>
      </c>
      <c r="C79" s="257" t="s">
        <v>487</v>
      </c>
      <c r="D79" s="26"/>
      <c r="E79" s="45">
        <v>14928116</v>
      </c>
      <c r="F79" s="45">
        <v>876770</v>
      </c>
      <c r="G79" s="45">
        <f t="shared" si="3"/>
        <v>15804886</v>
      </c>
      <c r="H79" s="45"/>
      <c r="I79" s="45">
        <v>29969396</v>
      </c>
      <c r="J79" s="45">
        <v>690016</v>
      </c>
      <c r="K79" s="45">
        <f t="shared" si="4"/>
        <v>30659412</v>
      </c>
      <c r="M79" s="149"/>
      <c r="N79" s="149"/>
      <c r="O79" s="149"/>
      <c r="P79" s="149"/>
      <c r="Q79" s="149"/>
      <c r="R79" s="149"/>
      <c r="S79" s="149"/>
      <c r="T79" s="149"/>
      <c r="U79" s="149"/>
      <c r="V79" s="149"/>
      <c r="W79" s="149"/>
      <c r="X79" s="149"/>
    </row>
    <row r="80" spans="2:24" s="25" customFormat="1" ht="15.75">
      <c r="B80" s="47" t="s">
        <v>233</v>
      </c>
      <c r="C80" s="257" t="s">
        <v>488</v>
      </c>
      <c r="D80" s="26"/>
      <c r="E80" s="45">
        <v>3395579</v>
      </c>
      <c r="F80" s="45">
        <v>1454631</v>
      </c>
      <c r="G80" s="45">
        <f t="shared" si="3"/>
        <v>4850210</v>
      </c>
      <c r="H80" s="45"/>
      <c r="I80" s="45">
        <v>2828122</v>
      </c>
      <c r="J80" s="45">
        <v>1084489</v>
      </c>
      <c r="K80" s="45">
        <f t="shared" si="4"/>
        <v>3912611</v>
      </c>
      <c r="M80" s="149"/>
      <c r="N80" s="149"/>
      <c r="O80" s="149"/>
      <c r="P80" s="149"/>
      <c r="Q80" s="149"/>
      <c r="R80" s="149"/>
      <c r="S80" s="149"/>
      <c r="T80" s="149"/>
      <c r="U80" s="149"/>
      <c r="V80" s="149"/>
      <c r="W80" s="149"/>
      <c r="X80" s="149"/>
    </row>
    <row r="81" spans="2:24" s="25" customFormat="1" ht="15.75">
      <c r="B81" s="47" t="s">
        <v>234</v>
      </c>
      <c r="C81" s="257" t="s">
        <v>489</v>
      </c>
      <c r="D81" s="26"/>
      <c r="E81" s="45">
        <v>0</v>
      </c>
      <c r="F81" s="45">
        <v>0</v>
      </c>
      <c r="G81" s="45">
        <f t="shared" si="3"/>
        <v>0</v>
      </c>
      <c r="H81" s="45"/>
      <c r="I81" s="45">
        <v>0</v>
      </c>
      <c r="J81" s="45">
        <v>0</v>
      </c>
      <c r="K81" s="45">
        <f t="shared" si="4"/>
        <v>0</v>
      </c>
      <c r="M81" s="149"/>
      <c r="N81" s="149"/>
      <c r="O81" s="149"/>
      <c r="P81" s="149"/>
      <c r="Q81" s="149"/>
      <c r="R81" s="149"/>
      <c r="S81" s="149"/>
      <c r="T81" s="149"/>
      <c r="U81" s="149"/>
      <c r="V81" s="149"/>
      <c r="W81" s="149"/>
      <c r="X81" s="149"/>
    </row>
    <row r="82" spans="2:24" s="25" customFormat="1" ht="15.75">
      <c r="B82" s="47" t="s">
        <v>235</v>
      </c>
      <c r="C82" s="257" t="s">
        <v>490</v>
      </c>
      <c r="D82" s="26"/>
      <c r="E82" s="45">
        <v>0</v>
      </c>
      <c r="F82" s="45">
        <v>0</v>
      </c>
      <c r="G82" s="45">
        <f t="shared" si="3"/>
        <v>0</v>
      </c>
      <c r="H82" s="45"/>
      <c r="I82" s="45">
        <v>0</v>
      </c>
      <c r="J82" s="45">
        <v>0</v>
      </c>
      <c r="K82" s="45">
        <f t="shared" si="4"/>
        <v>0</v>
      </c>
      <c r="M82" s="149"/>
      <c r="N82" s="149"/>
      <c r="O82" s="149"/>
      <c r="P82" s="149"/>
      <c r="Q82" s="149"/>
      <c r="R82" s="149"/>
      <c r="S82" s="149"/>
      <c r="T82" s="149"/>
      <c r="U82" s="149"/>
      <c r="V82" s="149"/>
      <c r="W82" s="149"/>
      <c r="X82" s="149"/>
    </row>
    <row r="83" spans="2:24" s="25" customFormat="1" ht="15.75">
      <c r="B83" s="47" t="s">
        <v>236</v>
      </c>
      <c r="C83" s="257" t="s">
        <v>491</v>
      </c>
      <c r="D83" s="26"/>
      <c r="E83" s="45">
        <v>485753</v>
      </c>
      <c r="F83" s="45">
        <v>8656630</v>
      </c>
      <c r="G83" s="45">
        <f t="shared" si="3"/>
        <v>9142383</v>
      </c>
      <c r="H83" s="45"/>
      <c r="I83" s="45">
        <v>488858</v>
      </c>
      <c r="J83" s="45">
        <v>8023299</v>
      </c>
      <c r="K83" s="45">
        <f t="shared" si="4"/>
        <v>8512157</v>
      </c>
      <c r="M83" s="149"/>
      <c r="N83" s="149"/>
      <c r="O83" s="149"/>
      <c r="P83" s="149"/>
      <c r="Q83" s="149"/>
      <c r="R83" s="149"/>
      <c r="S83" s="149"/>
      <c r="T83" s="149"/>
      <c r="U83" s="149"/>
      <c r="V83" s="149"/>
      <c r="W83" s="149"/>
      <c r="X83" s="149"/>
    </row>
    <row r="84" spans="2:24" s="25" customFormat="1" ht="15.75">
      <c r="B84" s="47" t="s">
        <v>237</v>
      </c>
      <c r="C84" s="257" t="s">
        <v>492</v>
      </c>
      <c r="D84" s="26"/>
      <c r="E84" s="45">
        <v>0</v>
      </c>
      <c r="F84" s="45">
        <v>0</v>
      </c>
      <c r="G84" s="45">
        <f t="shared" si="3"/>
        <v>0</v>
      </c>
      <c r="H84" s="45"/>
      <c r="I84" s="45">
        <v>0</v>
      </c>
      <c r="J84" s="45">
        <v>0</v>
      </c>
      <c r="K84" s="45">
        <f t="shared" si="4"/>
        <v>0</v>
      </c>
      <c r="M84" s="149"/>
      <c r="N84" s="149"/>
      <c r="O84" s="149"/>
      <c r="P84" s="149"/>
      <c r="Q84" s="149"/>
      <c r="R84" s="149"/>
      <c r="S84" s="149"/>
      <c r="T84" s="149"/>
      <c r="U84" s="149"/>
      <c r="V84" s="149"/>
      <c r="W84" s="149"/>
      <c r="X84" s="149"/>
    </row>
    <row r="85" spans="1:24" s="29" customFormat="1" ht="16.5">
      <c r="A85" s="92"/>
      <c r="B85" s="92" t="s">
        <v>16</v>
      </c>
      <c r="C85" s="255" t="s">
        <v>493</v>
      </c>
      <c r="D85" s="85"/>
      <c r="E85" s="148">
        <f>SUM(E86:E92)</f>
        <v>201367218</v>
      </c>
      <c r="F85" s="148">
        <f>SUM(F86:F92)</f>
        <v>48499397</v>
      </c>
      <c r="G85" s="148">
        <f t="shared" si="3"/>
        <v>249866615</v>
      </c>
      <c r="H85" s="148"/>
      <c r="I85" s="148">
        <f>SUM(I86:I92)</f>
        <v>157707934</v>
      </c>
      <c r="J85" s="148">
        <f>SUM(J86:J92)</f>
        <v>40898480</v>
      </c>
      <c r="K85" s="148">
        <f t="shared" si="4"/>
        <v>198606414</v>
      </c>
      <c r="M85" s="149"/>
      <c r="N85" s="149"/>
      <c r="O85" s="149"/>
      <c r="P85" s="149"/>
      <c r="Q85" s="149"/>
      <c r="R85" s="149"/>
      <c r="S85" s="149"/>
      <c r="T85" s="149"/>
      <c r="U85" s="149"/>
      <c r="V85" s="149"/>
      <c r="W85" s="149"/>
      <c r="X85" s="149"/>
    </row>
    <row r="86" spans="2:24" s="25" customFormat="1" ht="15.75">
      <c r="B86" s="48" t="s">
        <v>17</v>
      </c>
      <c r="C86" s="257" t="s">
        <v>494</v>
      </c>
      <c r="D86" s="26"/>
      <c r="E86" s="45">
        <v>93300273</v>
      </c>
      <c r="F86" s="45">
        <v>443023</v>
      </c>
      <c r="G86" s="45">
        <f t="shared" si="3"/>
        <v>93743296</v>
      </c>
      <c r="H86" s="45"/>
      <c r="I86" s="45">
        <v>59432194</v>
      </c>
      <c r="J86" s="45">
        <v>128592</v>
      </c>
      <c r="K86" s="45">
        <f t="shared" si="4"/>
        <v>59560786</v>
      </c>
      <c r="M86" s="149"/>
      <c r="N86" s="149"/>
      <c r="O86" s="149"/>
      <c r="P86" s="149"/>
      <c r="Q86" s="149"/>
      <c r="R86" s="149"/>
      <c r="S86" s="149"/>
      <c r="T86" s="149"/>
      <c r="U86" s="149"/>
      <c r="V86" s="149"/>
      <c r="W86" s="149"/>
      <c r="X86" s="149"/>
    </row>
    <row r="87" spans="2:24" s="25" customFormat="1" ht="15.75">
      <c r="B87" s="48" t="s">
        <v>18</v>
      </c>
      <c r="C87" s="257" t="s">
        <v>495</v>
      </c>
      <c r="D87" s="26"/>
      <c r="E87" s="45">
        <v>737605</v>
      </c>
      <c r="F87" s="45">
        <v>408356</v>
      </c>
      <c r="G87" s="45">
        <f t="shared" si="3"/>
        <v>1145961</v>
      </c>
      <c r="H87" s="45"/>
      <c r="I87" s="45">
        <v>738869</v>
      </c>
      <c r="J87" s="45">
        <v>279498</v>
      </c>
      <c r="K87" s="45">
        <f t="shared" si="4"/>
        <v>1018367</v>
      </c>
      <c r="M87" s="149"/>
      <c r="N87" s="149"/>
      <c r="O87" s="149"/>
      <c r="P87" s="149"/>
      <c r="Q87" s="149"/>
      <c r="R87" s="149"/>
      <c r="S87" s="149"/>
      <c r="T87" s="149"/>
      <c r="U87" s="149"/>
      <c r="V87" s="149"/>
      <c r="W87" s="149"/>
      <c r="X87" s="149"/>
    </row>
    <row r="88" spans="2:24" s="25" customFormat="1" ht="15.75">
      <c r="B88" s="48" t="s">
        <v>101</v>
      </c>
      <c r="C88" s="257" t="s">
        <v>496</v>
      </c>
      <c r="D88" s="26"/>
      <c r="E88" s="45">
        <v>0</v>
      </c>
      <c r="F88" s="45">
        <v>34884</v>
      </c>
      <c r="G88" s="45">
        <f t="shared" si="3"/>
        <v>34884</v>
      </c>
      <c r="H88" s="45"/>
      <c r="I88" s="45">
        <v>6000</v>
      </c>
      <c r="J88" s="45">
        <v>27541</v>
      </c>
      <c r="K88" s="45">
        <f t="shared" si="4"/>
        <v>33541</v>
      </c>
      <c r="M88" s="149"/>
      <c r="N88" s="149"/>
      <c r="O88" s="149"/>
      <c r="P88" s="149"/>
      <c r="Q88" s="149"/>
      <c r="R88" s="149"/>
      <c r="S88" s="149"/>
      <c r="T88" s="149"/>
      <c r="U88" s="149"/>
      <c r="V88" s="149"/>
      <c r="W88" s="149"/>
      <c r="X88" s="149"/>
    </row>
    <row r="89" spans="2:24" s="25" customFormat="1" ht="15.75">
      <c r="B89" s="48" t="s">
        <v>227</v>
      </c>
      <c r="C89" s="257" t="s">
        <v>497</v>
      </c>
      <c r="D89" s="26"/>
      <c r="E89" s="45">
        <v>0</v>
      </c>
      <c r="F89" s="45">
        <v>0</v>
      </c>
      <c r="G89" s="45">
        <f t="shared" si="3"/>
        <v>0</v>
      </c>
      <c r="H89" s="45"/>
      <c r="I89" s="45">
        <v>0</v>
      </c>
      <c r="J89" s="45">
        <v>0</v>
      </c>
      <c r="K89" s="45">
        <f t="shared" si="4"/>
        <v>0</v>
      </c>
      <c r="M89" s="149"/>
      <c r="N89" s="149"/>
      <c r="O89" s="149"/>
      <c r="P89" s="149"/>
      <c r="Q89" s="149"/>
      <c r="R89" s="149"/>
      <c r="S89" s="149"/>
      <c r="T89" s="149"/>
      <c r="U89" s="149"/>
      <c r="V89" s="149"/>
      <c r="W89" s="149"/>
      <c r="X89" s="149"/>
    </row>
    <row r="90" spans="2:24" s="25" customFormat="1" ht="15.75">
      <c r="B90" s="48" t="s">
        <v>228</v>
      </c>
      <c r="C90" s="257" t="s">
        <v>498</v>
      </c>
      <c r="D90" s="26"/>
      <c r="E90" s="45">
        <v>78442536</v>
      </c>
      <c r="F90" s="45">
        <v>35614821</v>
      </c>
      <c r="G90" s="45">
        <f t="shared" si="3"/>
        <v>114057357</v>
      </c>
      <c r="H90" s="45"/>
      <c r="I90" s="45">
        <v>63812173</v>
      </c>
      <c r="J90" s="45">
        <v>29788502</v>
      </c>
      <c r="K90" s="45">
        <f t="shared" si="4"/>
        <v>93600675</v>
      </c>
      <c r="M90" s="149"/>
      <c r="N90" s="149"/>
      <c r="O90" s="149"/>
      <c r="P90" s="149"/>
      <c r="Q90" s="149"/>
      <c r="R90" s="149"/>
      <c r="S90" s="149"/>
      <c r="T90" s="149"/>
      <c r="U90" s="149"/>
      <c r="V90" s="149"/>
      <c r="W90" s="149"/>
      <c r="X90" s="149"/>
    </row>
    <row r="91" spans="2:24" s="25" customFormat="1" ht="15.75">
      <c r="B91" s="48" t="s">
        <v>229</v>
      </c>
      <c r="C91" s="257" t="s">
        <v>499</v>
      </c>
      <c r="D91" s="26"/>
      <c r="E91" s="45">
        <v>28886804</v>
      </c>
      <c r="F91" s="45">
        <v>11998313</v>
      </c>
      <c r="G91" s="45">
        <f t="shared" si="3"/>
        <v>40885117</v>
      </c>
      <c r="H91" s="45"/>
      <c r="I91" s="45">
        <v>33718698</v>
      </c>
      <c r="J91" s="45">
        <v>10674347</v>
      </c>
      <c r="K91" s="45">
        <f t="shared" si="4"/>
        <v>44393045</v>
      </c>
      <c r="M91" s="149"/>
      <c r="N91" s="149"/>
      <c r="O91" s="149"/>
      <c r="P91" s="149"/>
      <c r="Q91" s="149"/>
      <c r="R91" s="149"/>
      <c r="S91" s="149"/>
      <c r="T91" s="149"/>
      <c r="U91" s="149"/>
      <c r="V91" s="149"/>
      <c r="W91" s="149"/>
      <c r="X91" s="149"/>
    </row>
    <row r="92" spans="2:24" s="25" customFormat="1" ht="15.75">
      <c r="B92" s="48" t="s">
        <v>230</v>
      </c>
      <c r="C92" s="257" t="s">
        <v>500</v>
      </c>
      <c r="D92" s="26"/>
      <c r="E92" s="45">
        <v>0</v>
      </c>
      <c r="F92" s="45">
        <v>0</v>
      </c>
      <c r="G92" s="45">
        <f t="shared" si="3"/>
        <v>0</v>
      </c>
      <c r="H92" s="45"/>
      <c r="I92" s="45">
        <v>0</v>
      </c>
      <c r="J92" s="45">
        <v>0</v>
      </c>
      <c r="K92" s="45">
        <f t="shared" si="4"/>
        <v>0</v>
      </c>
      <c r="M92" s="149"/>
      <c r="N92" s="149"/>
      <c r="O92" s="149"/>
      <c r="P92" s="149"/>
      <c r="Q92" s="149"/>
      <c r="R92" s="149"/>
      <c r="S92" s="149"/>
      <c r="T92" s="149"/>
      <c r="U92" s="149"/>
      <c r="V92" s="149"/>
      <c r="W92" s="149"/>
      <c r="X92" s="149"/>
    </row>
    <row r="93" spans="2:24" s="29" customFormat="1" ht="16.5">
      <c r="B93" s="92" t="s">
        <v>19</v>
      </c>
      <c r="C93" s="255" t="s">
        <v>501</v>
      </c>
      <c r="D93" s="85"/>
      <c r="E93" s="148">
        <v>382779369</v>
      </c>
      <c r="F93" s="148">
        <v>99364508</v>
      </c>
      <c r="G93" s="148">
        <f t="shared" si="3"/>
        <v>482143877</v>
      </c>
      <c r="H93" s="148"/>
      <c r="I93" s="148">
        <v>347870482</v>
      </c>
      <c r="J93" s="148">
        <v>79120703</v>
      </c>
      <c r="K93" s="148">
        <f t="shared" si="4"/>
        <v>426991185</v>
      </c>
      <c r="M93" s="149"/>
      <c r="N93" s="149"/>
      <c r="O93" s="149"/>
      <c r="P93" s="149"/>
      <c r="Q93" s="149"/>
      <c r="R93" s="149"/>
      <c r="S93" s="149"/>
      <c r="T93" s="149"/>
      <c r="U93" s="149"/>
      <c r="V93" s="149"/>
      <c r="W93" s="149"/>
      <c r="X93" s="149"/>
    </row>
    <row r="94" spans="4:24" s="23" customFormat="1" ht="15.75">
      <c r="D94" s="173"/>
      <c r="E94" s="80"/>
      <c r="F94" s="80"/>
      <c r="G94" s="80"/>
      <c r="H94" s="80"/>
      <c r="I94" s="80"/>
      <c r="J94" s="80"/>
      <c r="K94" s="80"/>
      <c r="M94" s="149"/>
      <c r="N94" s="149"/>
      <c r="O94" s="149"/>
      <c r="P94" s="149"/>
      <c r="Q94" s="149"/>
      <c r="R94" s="149"/>
      <c r="S94" s="149"/>
      <c r="T94" s="149"/>
      <c r="U94" s="149"/>
      <c r="V94" s="149"/>
      <c r="W94" s="149"/>
      <c r="X94" s="149"/>
    </row>
    <row r="95" spans="2:24" s="29" customFormat="1" ht="16.5">
      <c r="B95" s="100"/>
      <c r="C95" s="271" t="s">
        <v>502</v>
      </c>
      <c r="D95" s="101"/>
      <c r="E95" s="151">
        <f>E75+E9</f>
        <v>708049736</v>
      </c>
      <c r="F95" s="151">
        <f>F75+F9</f>
        <v>384951590</v>
      </c>
      <c r="G95" s="151">
        <f>G75+G9</f>
        <v>1093001326</v>
      </c>
      <c r="H95" s="151"/>
      <c r="I95" s="151">
        <f>I75+I9</f>
        <v>640985475</v>
      </c>
      <c r="J95" s="151">
        <f>J75+J9</f>
        <v>295579028</v>
      </c>
      <c r="K95" s="151">
        <f>K75+K9</f>
        <v>936564503</v>
      </c>
      <c r="M95" s="149"/>
      <c r="N95" s="149"/>
      <c r="O95" s="149"/>
      <c r="P95" s="149"/>
      <c r="Q95" s="149"/>
      <c r="R95" s="149"/>
      <c r="S95" s="149"/>
      <c r="T95" s="149"/>
      <c r="U95" s="149"/>
      <c r="V95" s="149"/>
      <c r="W95" s="149"/>
      <c r="X95" s="149"/>
    </row>
    <row r="96" spans="1:24" ht="15.75">
      <c r="A96" s="14"/>
      <c r="B96" s="14"/>
      <c r="C96" s="15"/>
      <c r="D96" s="42"/>
      <c r="I96" s="16"/>
      <c r="J96" s="16"/>
      <c r="M96" s="149"/>
      <c r="N96" s="149"/>
      <c r="O96" s="149"/>
      <c r="P96" s="149"/>
      <c r="Q96" s="149"/>
      <c r="R96" s="149"/>
      <c r="S96" s="149"/>
      <c r="T96" s="149"/>
      <c r="U96" s="149"/>
      <c r="V96" s="149"/>
      <c r="W96" s="149"/>
      <c r="X96" s="149"/>
    </row>
    <row r="97" spans="1:19" ht="15.75">
      <c r="A97" s="14"/>
      <c r="B97" s="14"/>
      <c r="C97" s="15"/>
      <c r="D97" s="42"/>
      <c r="I97" s="16"/>
      <c r="J97" s="16"/>
      <c r="K97" s="16"/>
      <c r="Q97" s="149"/>
      <c r="R97" s="149"/>
      <c r="S97" s="149"/>
    </row>
    <row r="98" spans="1:11" ht="12.75">
      <c r="A98" s="14"/>
      <c r="B98" s="14"/>
      <c r="C98" s="15"/>
      <c r="D98" s="42"/>
      <c r="I98" s="16"/>
      <c r="J98" s="16"/>
      <c r="K98" s="16"/>
    </row>
    <row r="99" spans="1:11" ht="12.75">
      <c r="A99" s="14"/>
      <c r="B99" s="14"/>
      <c r="C99" s="15"/>
      <c r="D99" s="42"/>
      <c r="I99" s="16"/>
      <c r="J99" s="16"/>
      <c r="K99" s="16"/>
    </row>
    <row r="100" spans="1:11" s="29" customFormat="1" ht="15.75">
      <c r="A100" s="337" t="s">
        <v>310</v>
      </c>
      <c r="B100" s="338"/>
      <c r="C100" s="338"/>
      <c r="D100" s="338"/>
      <c r="E100" s="338"/>
      <c r="F100" s="338"/>
      <c r="G100" s="338"/>
      <c r="H100" s="338"/>
      <c r="I100" s="338"/>
      <c r="J100" s="338"/>
      <c r="K100" s="338"/>
    </row>
    <row r="101" spans="1:11" ht="12.75">
      <c r="A101" s="14"/>
      <c r="B101" s="14"/>
      <c r="C101" s="15"/>
      <c r="D101" s="42"/>
      <c r="I101" s="16"/>
      <c r="J101" s="16"/>
      <c r="K101" s="16"/>
    </row>
    <row r="102" spans="1:11" ht="12.75">
      <c r="A102" s="14"/>
      <c r="B102" s="14"/>
      <c r="C102" s="15"/>
      <c r="D102" s="42"/>
      <c r="I102" s="16"/>
      <c r="J102" s="16"/>
      <c r="K102" s="16"/>
    </row>
    <row r="103" spans="1:11" ht="12.75">
      <c r="A103" s="14"/>
      <c r="B103" s="71"/>
      <c r="C103" s="72"/>
      <c r="D103" s="73"/>
      <c r="E103" s="3"/>
      <c r="F103" s="3"/>
      <c r="G103" s="3"/>
      <c r="H103" s="3"/>
      <c r="I103" s="74"/>
      <c r="J103" s="74"/>
      <c r="K103" s="74"/>
    </row>
    <row r="104" spans="1:11" ht="12.75">
      <c r="A104" s="14"/>
      <c r="B104" s="14"/>
      <c r="C104" s="15"/>
      <c r="D104" s="42"/>
      <c r="I104" s="16"/>
      <c r="J104" s="16"/>
      <c r="K104" s="16"/>
    </row>
    <row r="105" spans="1:11" ht="12.75">
      <c r="A105" s="14"/>
      <c r="B105" s="14"/>
      <c r="C105" s="15"/>
      <c r="D105" s="42"/>
      <c r="I105" s="16"/>
      <c r="J105" s="16"/>
      <c r="K105" s="16"/>
    </row>
  </sheetData>
  <sheetProtection/>
  <mergeCells count="1">
    <mergeCell ref="A100:K100"/>
  </mergeCells>
  <printOptions horizontalCentered="1"/>
  <pageMargins left="0.4330708661417323" right="0.2362204724409449" top="0.6692913385826772" bottom="0.5905511811023623" header="0.5118110236220472" footer="0.5905511811023623"/>
  <pageSetup fitToHeight="1" fitToWidth="1" horizontalDpi="600" verticalDpi="600" orientation="portrait" paperSize="9" scale="46" r:id="rId1"/>
  <headerFooter alignWithMargins="0">
    <oddFooter xml:space="preserve">&amp;C&amp;"DINPro-Medium,Regular"&amp;14 6&amp;R&amp;"DINPro-Light,Italic"&amp;14                    &amp;"Arial,Normal"&amp;10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87"/>
  <sheetViews>
    <sheetView view="pageBreakPreview" zoomScale="75" zoomScaleNormal="55" zoomScaleSheetLayoutView="75" workbookViewId="0" topLeftCell="B1">
      <selection activeCell="C53" sqref="C53"/>
    </sheetView>
  </sheetViews>
  <sheetFormatPr defaultColWidth="9.140625" defaultRowHeight="12.75"/>
  <cols>
    <col min="1" max="1" width="1.28515625" style="24" hidden="1" customWidth="1"/>
    <col min="2" max="2" width="5.7109375" style="24" customWidth="1"/>
    <col min="3" max="3" width="120.00390625" style="24" customWidth="1"/>
    <col min="4" max="5" width="19.7109375" style="24" customWidth="1"/>
    <col min="6" max="7" width="9.140625" style="24" customWidth="1"/>
    <col min="8" max="9" width="13.7109375" style="24" bestFit="1" customWidth="1"/>
    <col min="10" max="16384" width="9.140625" style="24" customWidth="1"/>
  </cols>
  <sheetData>
    <row r="2" s="39" customFormat="1" ht="19.5">
      <c r="C2" s="238" t="s">
        <v>0</v>
      </c>
    </row>
    <row r="3" s="39" customFormat="1" ht="19.5">
      <c r="C3" s="238" t="s">
        <v>503</v>
      </c>
    </row>
    <row r="4" s="39" customFormat="1" ht="19.5">
      <c r="C4" s="238" t="s">
        <v>621</v>
      </c>
    </row>
    <row r="5" s="29" customFormat="1" ht="15.75">
      <c r="C5" s="244" t="s">
        <v>246</v>
      </c>
    </row>
    <row r="6" ht="12.75">
      <c r="C6" s="272"/>
    </row>
    <row r="7" spans="3:5" s="28" customFormat="1" ht="16.5">
      <c r="C7" s="273" t="s">
        <v>504</v>
      </c>
      <c r="D7" s="274" t="s">
        <v>248</v>
      </c>
      <c r="E7" s="275" t="s">
        <v>249</v>
      </c>
    </row>
    <row r="8" spans="2:5" s="28" customFormat="1" ht="16.5">
      <c r="B8" s="89"/>
      <c r="C8" s="89"/>
      <c r="D8" s="276" t="s">
        <v>615</v>
      </c>
      <c r="E8" s="276" t="s">
        <v>245</v>
      </c>
    </row>
    <row r="9" s="50" customFormat="1" ht="15.75">
      <c r="C9" s="51"/>
    </row>
    <row r="10" spans="2:5" s="29" customFormat="1" ht="16.5">
      <c r="B10" s="92" t="s">
        <v>1</v>
      </c>
      <c r="C10" s="256" t="s">
        <v>505</v>
      </c>
      <c r="D10" s="168"/>
      <c r="E10" s="168"/>
    </row>
    <row r="11" spans="2:9" s="29" customFormat="1" ht="16.5">
      <c r="B11" s="92"/>
      <c r="C11" s="256" t="s">
        <v>506</v>
      </c>
      <c r="D11" s="183">
        <v>-1023676</v>
      </c>
      <c r="E11" s="183">
        <v>1326993</v>
      </c>
      <c r="G11" s="99"/>
      <c r="H11" s="99"/>
      <c r="I11" s="99"/>
    </row>
    <row r="12" spans="2:9" s="29" customFormat="1" ht="16.5">
      <c r="B12" s="92" t="s">
        <v>5</v>
      </c>
      <c r="C12" s="256" t="s">
        <v>507</v>
      </c>
      <c r="D12" s="183">
        <v>0</v>
      </c>
      <c r="E12" s="183">
        <v>0</v>
      </c>
      <c r="G12" s="99"/>
      <c r="H12" s="99"/>
      <c r="I12" s="99"/>
    </row>
    <row r="13" spans="2:9" s="29" customFormat="1" ht="16.5">
      <c r="B13" s="92" t="s">
        <v>12</v>
      </c>
      <c r="C13" s="256" t="s">
        <v>508</v>
      </c>
      <c r="D13" s="183">
        <v>0</v>
      </c>
      <c r="E13" s="183">
        <v>0</v>
      </c>
      <c r="G13" s="99"/>
      <c r="H13" s="99"/>
      <c r="I13" s="99"/>
    </row>
    <row r="14" spans="2:9" s="29" customFormat="1" ht="16.5">
      <c r="B14" s="92" t="s">
        <v>13</v>
      </c>
      <c r="C14" s="256" t="s">
        <v>509</v>
      </c>
      <c r="D14" s="183">
        <v>0</v>
      </c>
      <c r="E14" s="183">
        <v>0</v>
      </c>
      <c r="G14" s="99"/>
      <c r="H14" s="99"/>
      <c r="I14" s="99"/>
    </row>
    <row r="15" spans="2:9" s="29" customFormat="1" ht="16.5">
      <c r="B15" s="92" t="s">
        <v>16</v>
      </c>
      <c r="C15" s="256" t="s">
        <v>510</v>
      </c>
      <c r="D15" s="183"/>
      <c r="E15" s="183"/>
      <c r="G15" s="99"/>
      <c r="H15" s="99"/>
      <c r="I15" s="99"/>
    </row>
    <row r="16" spans="2:9" s="29" customFormat="1" ht="16.5">
      <c r="B16" s="92"/>
      <c r="C16" s="256" t="s">
        <v>511</v>
      </c>
      <c r="D16" s="183">
        <v>27588</v>
      </c>
      <c r="E16" s="183">
        <v>26651</v>
      </c>
      <c r="G16" s="99"/>
      <c r="H16" s="99"/>
      <c r="I16" s="99"/>
    </row>
    <row r="17" spans="2:9" s="29" customFormat="1" ht="16.5">
      <c r="B17" s="92" t="s">
        <v>19</v>
      </c>
      <c r="C17" s="256" t="s">
        <v>512</v>
      </c>
      <c r="D17" s="183"/>
      <c r="E17" s="183"/>
      <c r="G17" s="99"/>
      <c r="H17" s="99"/>
      <c r="I17" s="99"/>
    </row>
    <row r="18" spans="2:9" s="29" customFormat="1" ht="16.5">
      <c r="B18" s="92"/>
      <c r="C18" s="256" t="s">
        <v>511</v>
      </c>
      <c r="D18" s="183">
        <v>0</v>
      </c>
      <c r="E18" s="183">
        <v>0</v>
      </c>
      <c r="G18" s="99"/>
      <c r="H18" s="99"/>
      <c r="I18" s="99"/>
    </row>
    <row r="19" spans="2:9" s="29" customFormat="1" ht="16.5">
      <c r="B19" s="92" t="s">
        <v>22</v>
      </c>
      <c r="C19" s="256" t="s">
        <v>513</v>
      </c>
      <c r="D19" s="183">
        <v>0</v>
      </c>
      <c r="E19" s="183">
        <v>0</v>
      </c>
      <c r="G19" s="99"/>
      <c r="H19" s="99"/>
      <c r="I19" s="99"/>
    </row>
    <row r="20" spans="2:9" s="29" customFormat="1" ht="16.5">
      <c r="B20" s="92" t="s">
        <v>23</v>
      </c>
      <c r="C20" s="256" t="s">
        <v>514</v>
      </c>
      <c r="D20" s="183">
        <v>-63783</v>
      </c>
      <c r="E20" s="183">
        <v>-5785</v>
      </c>
      <c r="G20" s="99"/>
      <c r="H20" s="99"/>
      <c r="I20" s="99"/>
    </row>
    <row r="21" spans="2:9" s="29" customFormat="1" ht="16.5">
      <c r="B21" s="92" t="s">
        <v>24</v>
      </c>
      <c r="C21" s="255" t="s">
        <v>515</v>
      </c>
      <c r="D21" s="183">
        <v>211974</v>
      </c>
      <c r="E21" s="183">
        <v>-269572</v>
      </c>
      <c r="G21" s="99"/>
      <c r="H21" s="99"/>
      <c r="I21" s="99"/>
    </row>
    <row r="22" spans="2:9" s="29" customFormat="1" ht="16.5">
      <c r="B22" s="92" t="s">
        <v>25</v>
      </c>
      <c r="C22" s="255" t="s">
        <v>516</v>
      </c>
      <c r="D22" s="183">
        <f>+D11+D12+D13+D14+D16+D18+D19+D20+D21</f>
        <v>-847897</v>
      </c>
      <c r="E22" s="183">
        <f>+E11+E12+E13+E14+E16+E18+E19+E20+E21</f>
        <v>1078287</v>
      </c>
      <c r="G22" s="99"/>
      <c r="H22" s="99"/>
      <c r="I22" s="99"/>
    </row>
    <row r="23" spans="2:9" s="29" customFormat="1" ht="16.5">
      <c r="B23" s="92" t="s">
        <v>26</v>
      </c>
      <c r="C23" s="255" t="s">
        <v>517</v>
      </c>
      <c r="D23" s="183">
        <f>+D24+D25+D26+D27</f>
        <v>2994848</v>
      </c>
      <c r="E23" s="183">
        <f>+E24+E25+E26+E27</f>
        <v>3159678</v>
      </c>
      <c r="G23" s="99"/>
      <c r="H23" s="99"/>
      <c r="I23" s="99"/>
    </row>
    <row r="24" spans="2:9" s="25" customFormat="1" ht="15.75">
      <c r="B24" s="30" t="s">
        <v>94</v>
      </c>
      <c r="C24" s="257" t="s">
        <v>518</v>
      </c>
      <c r="D24" s="184">
        <v>16286</v>
      </c>
      <c r="E24" s="184">
        <v>567312</v>
      </c>
      <c r="G24" s="99"/>
      <c r="H24" s="99"/>
      <c r="I24" s="99"/>
    </row>
    <row r="25" spans="2:9" s="25" customFormat="1" ht="15.75">
      <c r="B25" s="30" t="s">
        <v>95</v>
      </c>
      <c r="C25" s="257" t="s">
        <v>702</v>
      </c>
      <c r="D25" s="184">
        <v>-22070</v>
      </c>
      <c r="E25" s="184">
        <v>-21321</v>
      </c>
      <c r="G25" s="99"/>
      <c r="H25" s="99"/>
      <c r="I25" s="99"/>
    </row>
    <row r="26" spans="2:9" s="25" customFormat="1" ht="15.75">
      <c r="B26" s="30" t="s">
        <v>96</v>
      </c>
      <c r="C26" s="25" t="s">
        <v>519</v>
      </c>
      <c r="D26" s="184">
        <v>0</v>
      </c>
      <c r="E26" s="184">
        <v>0</v>
      </c>
      <c r="G26" s="99"/>
      <c r="H26" s="99"/>
      <c r="I26" s="99"/>
    </row>
    <row r="27" spans="2:9" s="25" customFormat="1" ht="15.75">
      <c r="B27" s="30" t="s">
        <v>244</v>
      </c>
      <c r="C27" s="257" t="s">
        <v>271</v>
      </c>
      <c r="D27" s="184">
        <v>3000632</v>
      </c>
      <c r="E27" s="184">
        <v>2613687</v>
      </c>
      <c r="G27" s="99"/>
      <c r="H27" s="99"/>
      <c r="I27" s="99"/>
    </row>
    <row r="28" spans="2:9" s="50" customFormat="1" ht="15.75">
      <c r="B28" s="51"/>
      <c r="C28" s="51"/>
      <c r="D28" s="171"/>
      <c r="E28" s="171"/>
      <c r="G28" s="99"/>
      <c r="H28" s="99"/>
      <c r="I28" s="99"/>
    </row>
    <row r="29" spans="2:9" s="29" customFormat="1" ht="16.5">
      <c r="B29" s="142" t="s">
        <v>27</v>
      </c>
      <c r="C29" s="271" t="s">
        <v>520</v>
      </c>
      <c r="D29" s="185">
        <f>D22+D23</f>
        <v>2146951</v>
      </c>
      <c r="E29" s="185">
        <f>E22+E23</f>
        <v>4237965</v>
      </c>
      <c r="G29" s="99"/>
      <c r="H29" s="99"/>
      <c r="I29" s="99"/>
    </row>
    <row r="30" spans="8:9" ht="15.75">
      <c r="H30" s="99"/>
      <c r="I30" s="99"/>
    </row>
    <row r="33" ht="12.75">
      <c r="E33" s="167"/>
    </row>
    <row r="78" spans="1:5" ht="15.75">
      <c r="A78" s="337" t="s">
        <v>310</v>
      </c>
      <c r="B78" s="340"/>
      <c r="C78" s="340"/>
      <c r="D78" s="340"/>
      <c r="E78" s="340"/>
    </row>
    <row r="87" spans="1:5" ht="12.75">
      <c r="A87" s="75"/>
      <c r="B87" s="75"/>
      <c r="C87" s="75"/>
      <c r="D87" s="75"/>
      <c r="E87" s="75"/>
    </row>
  </sheetData>
  <sheetProtection/>
  <mergeCells count="1">
    <mergeCell ref="A78:E78"/>
  </mergeCells>
  <printOptions/>
  <pageMargins left="0.5905511811023623" right="0.3937007874015748" top="0.8267716535433072" bottom="0.5905511811023623" header="0.5118110236220472" footer="0.35433070866141736"/>
  <pageSetup fitToHeight="1" fitToWidth="1" horizontalDpi="600" verticalDpi="600" orientation="portrait" paperSize="9" scale="58" r:id="rId1"/>
  <headerFooter alignWithMargins="0">
    <oddFooter>&amp;C&amp;"DINPro-Medium,Regular"&amp;12 7</oddFooter>
  </headerFooter>
</worksheet>
</file>

<file path=xl/worksheets/sheet6.xml><?xml version="1.0" encoding="utf-8"?>
<worksheet xmlns="http://schemas.openxmlformats.org/spreadsheetml/2006/main" xmlns:r="http://schemas.openxmlformats.org/officeDocument/2006/relationships">
  <dimension ref="A4:V94"/>
  <sheetViews>
    <sheetView view="pageBreakPreview" zoomScale="60" zoomScaleNormal="60" zoomScalePageLayoutView="0" workbookViewId="0" topLeftCell="A1">
      <pane xSplit="3" ySplit="9" topLeftCell="D10" activePane="bottomRight" state="frozen"/>
      <selection pane="topLeft" activeCell="E18" sqref="E18"/>
      <selection pane="topRight" activeCell="E18" sqref="E18"/>
      <selection pane="bottomLeft" activeCell="E18" sqref="E18"/>
      <selection pane="bottomRight" activeCell="D5" sqref="D5"/>
    </sheetView>
  </sheetViews>
  <sheetFormatPr defaultColWidth="9.140625" defaultRowHeight="19.5" customHeight="1"/>
  <cols>
    <col min="1" max="1" width="1.8515625" style="17" customWidth="1"/>
    <col min="2" max="2" width="8.140625" style="117" customWidth="1"/>
    <col min="3" max="3" width="78.7109375" style="17" customWidth="1"/>
    <col min="4" max="4" width="16.7109375" style="17" customWidth="1"/>
    <col min="5" max="5" width="17.28125" style="17" bestFit="1" customWidth="1"/>
    <col min="6" max="6" width="21.00390625" style="17" bestFit="1" customWidth="1"/>
    <col min="7" max="7" width="17.28125" style="17" bestFit="1" customWidth="1"/>
    <col min="8" max="8" width="17.421875" style="17" customWidth="1"/>
    <col min="9" max="9" width="21.7109375" style="17" bestFit="1" customWidth="1"/>
    <col min="10" max="10" width="14.7109375" style="17" customWidth="1"/>
    <col min="11" max="11" width="20.8515625" style="17" customWidth="1"/>
    <col min="12" max="12" width="14.7109375" style="17" customWidth="1"/>
    <col min="13" max="13" width="20.28125" style="17" customWidth="1"/>
    <col min="14" max="14" width="14.7109375" style="17" customWidth="1"/>
    <col min="15" max="16" width="18.8515625" style="17" bestFit="1" customWidth="1"/>
    <col min="17" max="17" width="24.421875" style="17" customWidth="1"/>
    <col min="18" max="18" width="18.8515625" style="17" customWidth="1"/>
    <col min="19" max="19" width="20.8515625" style="17" customWidth="1"/>
    <col min="20" max="20" width="21.140625" style="17" customWidth="1"/>
    <col min="21" max="21" width="0.9921875" style="17" customWidth="1"/>
    <col min="22" max="16384" width="9.140625" style="17" customWidth="1"/>
  </cols>
  <sheetData>
    <row r="3" ht="18.75"/>
    <row r="4" spans="2:10" s="119" customFormat="1" ht="24" customHeight="1">
      <c r="B4" s="117"/>
      <c r="C4" s="277" t="s">
        <v>0</v>
      </c>
      <c r="D4" s="118"/>
      <c r="E4" s="118"/>
      <c r="F4" s="118"/>
      <c r="G4" s="118"/>
      <c r="H4" s="118"/>
      <c r="I4" s="118"/>
      <c r="J4" s="118"/>
    </row>
    <row r="5" spans="2:13" s="119" customFormat="1" ht="19.5" customHeight="1">
      <c r="B5" s="117"/>
      <c r="C5" s="277" t="s">
        <v>704</v>
      </c>
      <c r="D5" s="120"/>
      <c r="E5" s="120"/>
      <c r="F5" s="120"/>
      <c r="G5" s="120"/>
      <c r="H5" s="120"/>
      <c r="I5" s="120"/>
      <c r="J5" s="120"/>
      <c r="K5" s="121"/>
      <c r="L5" s="121"/>
      <c r="M5" s="121"/>
    </row>
    <row r="6" spans="2:10" s="60" customFormat="1" ht="15" customHeight="1">
      <c r="B6" s="122"/>
      <c r="C6" s="123" t="s">
        <v>521</v>
      </c>
      <c r="D6" s="123"/>
      <c r="E6" s="123"/>
      <c r="F6" s="123"/>
      <c r="G6" s="124"/>
      <c r="H6" s="124"/>
      <c r="I6" s="124"/>
      <c r="J6" s="124"/>
    </row>
    <row r="7" s="22" customFormat="1" ht="15.75">
      <c r="B7" s="125"/>
    </row>
    <row r="8" spans="2:20" s="127" customFormat="1" ht="69" customHeight="1">
      <c r="B8" s="126"/>
      <c r="D8" s="278" t="s">
        <v>522</v>
      </c>
      <c r="E8" s="278" t="s">
        <v>523</v>
      </c>
      <c r="F8" s="278" t="s">
        <v>524</v>
      </c>
      <c r="G8" s="278" t="s">
        <v>525</v>
      </c>
      <c r="H8" s="278" t="s">
        <v>349</v>
      </c>
      <c r="I8" s="278" t="s">
        <v>357</v>
      </c>
      <c r="J8" s="278" t="s">
        <v>358</v>
      </c>
      <c r="K8" s="278" t="s">
        <v>359</v>
      </c>
      <c r="L8" s="278" t="s">
        <v>526</v>
      </c>
      <c r="M8" s="278" t="s">
        <v>527</v>
      </c>
      <c r="N8" s="278" t="s">
        <v>528</v>
      </c>
      <c r="O8" s="278" t="s">
        <v>529</v>
      </c>
      <c r="P8" s="278" t="s">
        <v>530</v>
      </c>
      <c r="Q8" s="278" t="s">
        <v>531</v>
      </c>
      <c r="R8" s="278" t="s">
        <v>532</v>
      </c>
      <c r="S8" s="278" t="s">
        <v>533</v>
      </c>
      <c r="T8" s="278" t="s">
        <v>534</v>
      </c>
    </row>
    <row r="9" spans="2:20" s="22" customFormat="1" ht="9" customHeight="1">
      <c r="B9" s="128"/>
      <c r="C9" s="129"/>
      <c r="D9" s="130"/>
      <c r="E9" s="131"/>
      <c r="F9" s="132"/>
      <c r="G9" s="131"/>
      <c r="H9" s="131"/>
      <c r="I9" s="131"/>
      <c r="J9" s="131"/>
      <c r="K9" s="131"/>
      <c r="L9" s="131"/>
      <c r="M9" s="131"/>
      <c r="N9" s="131"/>
      <c r="O9" s="131"/>
      <c r="P9" s="131"/>
      <c r="Q9" s="131"/>
      <c r="R9" s="131"/>
      <c r="S9" s="131"/>
      <c r="T9" s="131"/>
    </row>
    <row r="10" spans="2:4" s="22" customFormat="1" ht="9" customHeight="1">
      <c r="B10" s="122"/>
      <c r="C10" s="133"/>
      <c r="D10" s="133"/>
    </row>
    <row r="11" spans="2:20" s="22" customFormat="1" ht="15.75" customHeight="1">
      <c r="B11" s="122"/>
      <c r="C11" s="134" t="s">
        <v>249</v>
      </c>
      <c r="D11" s="133"/>
      <c r="E11" s="186"/>
      <c r="F11" s="186"/>
      <c r="G11" s="186"/>
      <c r="H11" s="186"/>
      <c r="I11" s="186"/>
      <c r="J11" s="186"/>
      <c r="K11" s="186"/>
      <c r="L11" s="186"/>
      <c r="M11" s="186"/>
      <c r="N11" s="186"/>
      <c r="O11" s="186"/>
      <c r="P11" s="186"/>
      <c r="Q11" s="186"/>
      <c r="R11" s="186"/>
      <c r="S11" s="186"/>
      <c r="T11" s="186"/>
    </row>
    <row r="12" spans="2:20" s="22" customFormat="1" ht="15.75" customHeight="1">
      <c r="B12" s="122"/>
      <c r="C12" s="134" t="s">
        <v>245</v>
      </c>
      <c r="D12" s="133"/>
      <c r="E12" s="186"/>
      <c r="F12" s="186"/>
      <c r="G12" s="186"/>
      <c r="H12" s="186"/>
      <c r="I12" s="186"/>
      <c r="J12" s="186"/>
      <c r="K12" s="186"/>
      <c r="L12" s="186"/>
      <c r="M12" s="186"/>
      <c r="N12" s="186"/>
      <c r="O12" s="186"/>
      <c r="P12" s="186"/>
      <c r="Q12" s="186"/>
      <c r="R12" s="186"/>
      <c r="S12" s="186"/>
      <c r="T12" s="186"/>
    </row>
    <row r="13" spans="2:20" s="22" customFormat="1" ht="9" customHeight="1">
      <c r="B13" s="122"/>
      <c r="C13" s="64"/>
      <c r="D13" s="187"/>
      <c r="E13" s="186"/>
      <c r="F13" s="186"/>
      <c r="G13" s="186"/>
      <c r="H13" s="186"/>
      <c r="I13" s="186"/>
      <c r="J13" s="186"/>
      <c r="K13" s="186"/>
      <c r="L13" s="186"/>
      <c r="M13" s="186"/>
      <c r="N13" s="186"/>
      <c r="O13" s="186"/>
      <c r="P13" s="186"/>
      <c r="Q13" s="186"/>
      <c r="R13" s="186"/>
      <c r="S13" s="186"/>
      <c r="T13" s="186"/>
    </row>
    <row r="14" spans="2:20" s="18" customFormat="1" ht="9" customHeight="1">
      <c r="B14" s="122"/>
      <c r="C14" s="52"/>
      <c r="D14" s="53"/>
      <c r="E14" s="188"/>
      <c r="F14" s="188"/>
      <c r="G14" s="188"/>
      <c r="H14" s="188"/>
      <c r="I14" s="188"/>
      <c r="J14" s="188"/>
      <c r="K14" s="188"/>
      <c r="L14" s="188"/>
      <c r="M14" s="188"/>
      <c r="N14" s="188"/>
      <c r="O14" s="188"/>
      <c r="P14" s="188"/>
      <c r="Q14" s="188"/>
      <c r="R14" s="188"/>
      <c r="S14" s="188"/>
      <c r="T14" s="188"/>
    </row>
    <row r="15" spans="2:20" s="59" customFormat="1" ht="16.5">
      <c r="B15" s="135" t="s">
        <v>1</v>
      </c>
      <c r="C15" s="65" t="s">
        <v>535</v>
      </c>
      <c r="D15" s="189"/>
      <c r="E15" s="184">
        <v>4000000</v>
      </c>
      <c r="F15" s="184">
        <v>1405892</v>
      </c>
      <c r="G15" s="184">
        <v>1700000</v>
      </c>
      <c r="H15" s="184">
        <v>0</v>
      </c>
      <c r="I15" s="184">
        <v>1218319</v>
      </c>
      <c r="J15" s="184">
        <v>0</v>
      </c>
      <c r="K15" s="184">
        <v>11378405</v>
      </c>
      <c r="L15" s="184">
        <v>103867</v>
      </c>
      <c r="M15" s="184">
        <v>2942042</v>
      </c>
      <c r="N15" s="184">
        <v>0</v>
      </c>
      <c r="O15" s="184">
        <v>-1355414</v>
      </c>
      <c r="P15" s="184">
        <v>47106</v>
      </c>
      <c r="Q15" s="184">
        <v>2729</v>
      </c>
      <c r="R15" s="184">
        <v>-103768</v>
      </c>
      <c r="S15" s="184">
        <v>0</v>
      </c>
      <c r="T15" s="190">
        <f>SUM(E15:S15)</f>
        <v>21339178</v>
      </c>
    </row>
    <row r="16" spans="2:20" s="59" customFormat="1" ht="31.5">
      <c r="B16" s="135" t="s">
        <v>5</v>
      </c>
      <c r="C16" s="65" t="s">
        <v>536</v>
      </c>
      <c r="D16" s="191"/>
      <c r="E16" s="184">
        <f>SUM(E17:E18)</f>
        <v>0</v>
      </c>
      <c r="F16" s="184">
        <f aca="true" t="shared" si="0" ref="F16:R16">SUM(F17:F18)</f>
        <v>0</v>
      </c>
      <c r="G16" s="184">
        <f t="shared" si="0"/>
        <v>0</v>
      </c>
      <c r="H16" s="184">
        <f t="shared" si="0"/>
        <v>0</v>
      </c>
      <c r="I16" s="184">
        <f t="shared" si="0"/>
        <v>0</v>
      </c>
      <c r="J16" s="184">
        <f t="shared" si="0"/>
        <v>0</v>
      </c>
      <c r="K16" s="184">
        <f t="shared" si="0"/>
        <v>0</v>
      </c>
      <c r="L16" s="184">
        <f t="shared" si="0"/>
        <v>0</v>
      </c>
      <c r="M16" s="184">
        <f t="shared" si="0"/>
        <v>0</v>
      </c>
      <c r="N16" s="184">
        <f t="shared" si="0"/>
        <v>0</v>
      </c>
      <c r="O16" s="184">
        <f t="shared" si="0"/>
        <v>0</v>
      </c>
      <c r="P16" s="184">
        <f t="shared" si="0"/>
        <v>0</v>
      </c>
      <c r="Q16" s="184">
        <f t="shared" si="0"/>
        <v>0</v>
      </c>
      <c r="R16" s="184">
        <f t="shared" si="0"/>
        <v>0</v>
      </c>
      <c r="S16" s="184">
        <f>SUM(S17:S18)</f>
        <v>0</v>
      </c>
      <c r="T16" s="190">
        <f>SUM(E16:S16)</f>
        <v>0</v>
      </c>
    </row>
    <row r="17" spans="2:20" s="59" customFormat="1" ht="16.5">
      <c r="B17" s="135" t="s">
        <v>6</v>
      </c>
      <c r="C17" s="65" t="s">
        <v>537</v>
      </c>
      <c r="D17" s="191"/>
      <c r="E17" s="69">
        <v>0</v>
      </c>
      <c r="F17" s="184">
        <v>0</v>
      </c>
      <c r="G17" s="184">
        <v>0</v>
      </c>
      <c r="H17" s="184">
        <v>0</v>
      </c>
      <c r="I17" s="184">
        <v>0</v>
      </c>
      <c r="J17" s="184">
        <v>0</v>
      </c>
      <c r="K17" s="184">
        <v>0</v>
      </c>
      <c r="L17" s="184">
        <v>0</v>
      </c>
      <c r="M17" s="184">
        <v>0</v>
      </c>
      <c r="N17" s="184">
        <v>0</v>
      </c>
      <c r="O17" s="184">
        <v>0</v>
      </c>
      <c r="P17" s="184">
        <v>0</v>
      </c>
      <c r="Q17" s="184">
        <v>0</v>
      </c>
      <c r="R17" s="184">
        <v>0</v>
      </c>
      <c r="S17" s="184">
        <v>0</v>
      </c>
      <c r="T17" s="190">
        <f>SUM(E17:S17)</f>
        <v>0</v>
      </c>
    </row>
    <row r="18" spans="2:20" s="59" customFormat="1" ht="16.5">
      <c r="B18" s="135" t="s">
        <v>10</v>
      </c>
      <c r="C18" s="65" t="s">
        <v>538</v>
      </c>
      <c r="D18" s="191"/>
      <c r="E18" s="69">
        <v>0</v>
      </c>
      <c r="F18" s="184">
        <v>0</v>
      </c>
      <c r="G18" s="184">
        <v>0</v>
      </c>
      <c r="H18" s="184">
        <v>0</v>
      </c>
      <c r="I18" s="184">
        <v>0</v>
      </c>
      <c r="J18" s="184">
        <v>0</v>
      </c>
      <c r="K18" s="184">
        <v>0</v>
      </c>
      <c r="L18" s="184">
        <v>0</v>
      </c>
      <c r="M18" s="184">
        <v>0</v>
      </c>
      <c r="N18" s="184">
        <v>0</v>
      </c>
      <c r="O18" s="184">
        <v>0</v>
      </c>
      <c r="P18" s="184">
        <v>0</v>
      </c>
      <c r="Q18" s="184">
        <v>0</v>
      </c>
      <c r="R18" s="184">
        <v>0</v>
      </c>
      <c r="S18" s="184">
        <v>0</v>
      </c>
      <c r="T18" s="190">
        <f>SUM(E18:S18)</f>
        <v>0</v>
      </c>
    </row>
    <row r="19" spans="2:20" s="59" customFormat="1" ht="16.5">
      <c r="B19" s="135" t="s">
        <v>12</v>
      </c>
      <c r="C19" s="65" t="s">
        <v>539</v>
      </c>
      <c r="D19" s="82" t="s">
        <v>212</v>
      </c>
      <c r="E19" s="184">
        <v>4000000</v>
      </c>
      <c r="F19" s="184">
        <v>1405892</v>
      </c>
      <c r="G19" s="184">
        <v>1700000</v>
      </c>
      <c r="H19" s="184">
        <v>0</v>
      </c>
      <c r="I19" s="184">
        <v>1218319</v>
      </c>
      <c r="J19" s="184">
        <v>0</v>
      </c>
      <c r="K19" s="184">
        <v>11378405</v>
      </c>
      <c r="L19" s="184">
        <v>103867</v>
      </c>
      <c r="M19" s="184">
        <v>2942042</v>
      </c>
      <c r="N19" s="184">
        <v>0</v>
      </c>
      <c r="O19" s="184">
        <v>-1355414</v>
      </c>
      <c r="P19" s="184">
        <v>47106</v>
      </c>
      <c r="Q19" s="184">
        <v>2729</v>
      </c>
      <c r="R19" s="184">
        <v>-103768</v>
      </c>
      <c r="S19" s="184">
        <f>+S15+S16</f>
        <v>0</v>
      </c>
      <c r="T19" s="190">
        <f>+T15+T16</f>
        <v>21339178</v>
      </c>
    </row>
    <row r="20" spans="2:20" s="18" customFormat="1" ht="16.5">
      <c r="B20" s="135"/>
      <c r="C20" s="54"/>
      <c r="D20" s="192"/>
      <c r="E20" s="171"/>
      <c r="F20" s="171"/>
      <c r="G20" s="171"/>
      <c r="H20" s="171"/>
      <c r="I20" s="171"/>
      <c r="J20" s="171"/>
      <c r="K20" s="171"/>
      <c r="L20" s="171"/>
      <c r="M20" s="193"/>
      <c r="N20" s="193"/>
      <c r="O20" s="171"/>
      <c r="P20" s="171"/>
      <c r="Q20" s="171"/>
      <c r="R20" s="171"/>
      <c r="S20" s="171"/>
      <c r="T20" s="194"/>
    </row>
    <row r="21" spans="2:21" s="60" customFormat="1" ht="16.5">
      <c r="B21" s="135"/>
      <c r="C21" s="136" t="s">
        <v>540</v>
      </c>
      <c r="D21" s="195"/>
      <c r="E21" s="196"/>
      <c r="F21" s="196"/>
      <c r="G21" s="196"/>
      <c r="H21" s="196"/>
      <c r="I21" s="196"/>
      <c r="J21" s="196"/>
      <c r="K21" s="196"/>
      <c r="L21" s="196"/>
      <c r="M21" s="197"/>
      <c r="N21" s="197"/>
      <c r="O21" s="197"/>
      <c r="P21" s="197"/>
      <c r="Q21" s="197"/>
      <c r="R21" s="197"/>
      <c r="S21" s="197"/>
      <c r="T21" s="198"/>
      <c r="U21" s="22"/>
    </row>
    <row r="22" spans="2:20" s="59" customFormat="1" ht="16.5">
      <c r="B22" s="135" t="s">
        <v>13</v>
      </c>
      <c r="C22" s="65" t="s">
        <v>541</v>
      </c>
      <c r="D22" s="191"/>
      <c r="E22" s="184">
        <v>0</v>
      </c>
      <c r="F22" s="184">
        <v>0</v>
      </c>
      <c r="G22" s="184">
        <v>0</v>
      </c>
      <c r="H22" s="184">
        <v>0</v>
      </c>
      <c r="I22" s="184">
        <v>0</v>
      </c>
      <c r="J22" s="184">
        <v>0</v>
      </c>
      <c r="K22" s="184">
        <v>0</v>
      </c>
      <c r="L22" s="184">
        <v>0</v>
      </c>
      <c r="M22" s="184">
        <v>0</v>
      </c>
      <c r="N22" s="184">
        <v>0</v>
      </c>
      <c r="O22" s="184">
        <v>0</v>
      </c>
      <c r="P22" s="184">
        <v>0</v>
      </c>
      <c r="Q22" s="184">
        <v>0</v>
      </c>
      <c r="R22" s="184">
        <v>0</v>
      </c>
      <c r="S22" s="184">
        <v>0</v>
      </c>
      <c r="T22" s="190">
        <f>SUM(E22:S22)</f>
        <v>0</v>
      </c>
    </row>
    <row r="23" spans="2:20" s="59" customFormat="1" ht="16.5">
      <c r="B23" s="135" t="s">
        <v>16</v>
      </c>
      <c r="C23" s="65" t="s">
        <v>350</v>
      </c>
      <c r="D23" s="191"/>
      <c r="E23" s="184">
        <v>0</v>
      </c>
      <c r="F23" s="184">
        <v>0</v>
      </c>
      <c r="G23" s="184">
        <v>0</v>
      </c>
      <c r="H23" s="184">
        <v>0</v>
      </c>
      <c r="I23" s="184">
        <v>0</v>
      </c>
      <c r="J23" s="184">
        <v>0</v>
      </c>
      <c r="K23" s="184">
        <v>0</v>
      </c>
      <c r="L23" s="184">
        <v>0</v>
      </c>
      <c r="M23" s="184">
        <v>0</v>
      </c>
      <c r="N23" s="184">
        <v>0</v>
      </c>
      <c r="O23" s="69">
        <v>1061594</v>
      </c>
      <c r="P23" s="184">
        <v>0</v>
      </c>
      <c r="Q23" s="184">
        <v>0</v>
      </c>
      <c r="R23" s="184">
        <v>0</v>
      </c>
      <c r="S23" s="184">
        <v>0</v>
      </c>
      <c r="T23" s="190">
        <f>SUM(E23:S23)</f>
        <v>1061594</v>
      </c>
    </row>
    <row r="24" spans="2:20" s="59" customFormat="1" ht="16.5">
      <c r="B24" s="135" t="s">
        <v>19</v>
      </c>
      <c r="C24" s="65" t="s">
        <v>542</v>
      </c>
      <c r="D24" s="191"/>
      <c r="E24" s="184">
        <f aca="true" t="shared" si="1" ref="E24:S24">SUM(E25:E26)</f>
        <v>0</v>
      </c>
      <c r="F24" s="184">
        <f t="shared" si="1"/>
        <v>0</v>
      </c>
      <c r="G24" s="184">
        <f t="shared" si="1"/>
        <v>0</v>
      </c>
      <c r="H24" s="184">
        <f t="shared" si="1"/>
        <v>0</v>
      </c>
      <c r="I24" s="184">
        <f t="shared" si="1"/>
        <v>0</v>
      </c>
      <c r="J24" s="184">
        <f t="shared" si="1"/>
        <v>0</v>
      </c>
      <c r="K24" s="184">
        <f t="shared" si="1"/>
        <v>0</v>
      </c>
      <c r="L24" s="184">
        <f t="shared" si="1"/>
        <v>0</v>
      </c>
      <c r="M24" s="184">
        <f t="shared" si="1"/>
        <v>0</v>
      </c>
      <c r="N24" s="184">
        <f t="shared" si="1"/>
        <v>0</v>
      </c>
      <c r="O24" s="184">
        <f t="shared" si="1"/>
        <v>0</v>
      </c>
      <c r="P24" s="184">
        <f t="shared" si="1"/>
        <v>0</v>
      </c>
      <c r="Q24" s="184">
        <f t="shared" si="1"/>
        <v>0</v>
      </c>
      <c r="R24" s="184">
        <f>SUM(R25:R26)</f>
        <v>21321</v>
      </c>
      <c r="S24" s="184">
        <f t="shared" si="1"/>
        <v>0</v>
      </c>
      <c r="T24" s="190">
        <f>SUM(E24:S24)</f>
        <v>21321</v>
      </c>
    </row>
    <row r="25" spans="2:20" s="59" customFormat="1" ht="16.5">
      <c r="B25" s="135" t="s">
        <v>20</v>
      </c>
      <c r="C25" s="65" t="s">
        <v>295</v>
      </c>
      <c r="D25" s="191"/>
      <c r="E25" s="184">
        <v>0</v>
      </c>
      <c r="F25" s="184">
        <v>0</v>
      </c>
      <c r="G25" s="184">
        <v>0</v>
      </c>
      <c r="H25" s="184">
        <v>0</v>
      </c>
      <c r="I25" s="184">
        <v>0</v>
      </c>
      <c r="J25" s="184">
        <v>0</v>
      </c>
      <c r="K25" s="184">
        <v>0</v>
      </c>
      <c r="L25" s="184">
        <v>0</v>
      </c>
      <c r="M25" s="184">
        <v>0</v>
      </c>
      <c r="N25" s="184">
        <v>0</v>
      </c>
      <c r="O25" s="184">
        <v>0</v>
      </c>
      <c r="P25" s="184">
        <v>0</v>
      </c>
      <c r="Q25" s="184">
        <v>0</v>
      </c>
      <c r="R25" s="199">
        <v>21321</v>
      </c>
      <c r="S25" s="184">
        <v>0</v>
      </c>
      <c r="T25" s="190">
        <f aca="true" t="shared" si="2" ref="T25:T40">SUM(E25:S25)</f>
        <v>21321</v>
      </c>
    </row>
    <row r="26" spans="2:20" s="59" customFormat="1" ht="16.5">
      <c r="B26" s="135" t="s">
        <v>21</v>
      </c>
      <c r="C26" s="65" t="s">
        <v>296</v>
      </c>
      <c r="D26" s="191"/>
      <c r="E26" s="184">
        <v>0</v>
      </c>
      <c r="F26" s="184">
        <v>0</v>
      </c>
      <c r="G26" s="184">
        <v>0</v>
      </c>
      <c r="H26" s="184">
        <v>0</v>
      </c>
      <c r="I26" s="184">
        <v>0</v>
      </c>
      <c r="J26" s="184">
        <v>0</v>
      </c>
      <c r="K26" s="184">
        <v>0</v>
      </c>
      <c r="L26" s="184">
        <v>0</v>
      </c>
      <c r="M26" s="184">
        <v>0</v>
      </c>
      <c r="N26" s="184">
        <v>0</v>
      </c>
      <c r="O26" s="184">
        <v>0</v>
      </c>
      <c r="P26" s="184">
        <v>0</v>
      </c>
      <c r="Q26" s="184">
        <v>0</v>
      </c>
      <c r="R26" s="184">
        <v>0</v>
      </c>
      <c r="S26" s="184">
        <v>0</v>
      </c>
      <c r="T26" s="190">
        <f t="shared" si="2"/>
        <v>0</v>
      </c>
    </row>
    <row r="27" spans="2:20" s="59" customFormat="1" ht="16.5">
      <c r="B27" s="135" t="s">
        <v>22</v>
      </c>
      <c r="C27" s="65" t="s">
        <v>351</v>
      </c>
      <c r="D27" s="191"/>
      <c r="E27" s="184">
        <v>0</v>
      </c>
      <c r="F27" s="184">
        <v>0</v>
      </c>
      <c r="G27" s="184">
        <v>0</v>
      </c>
      <c r="H27" s="184">
        <v>0</v>
      </c>
      <c r="I27" s="184">
        <v>0</v>
      </c>
      <c r="J27" s="184">
        <v>0</v>
      </c>
      <c r="K27" s="184">
        <v>0</v>
      </c>
      <c r="L27" s="184">
        <v>0</v>
      </c>
      <c r="M27" s="184">
        <v>0</v>
      </c>
      <c r="N27" s="184">
        <v>0</v>
      </c>
      <c r="O27" s="184">
        <v>0</v>
      </c>
      <c r="P27" s="184">
        <v>0</v>
      </c>
      <c r="Q27" s="184">
        <v>0</v>
      </c>
      <c r="R27" s="184">
        <v>0</v>
      </c>
      <c r="S27" s="184">
        <v>0</v>
      </c>
      <c r="T27" s="190">
        <f t="shared" si="2"/>
        <v>0</v>
      </c>
    </row>
    <row r="28" spans="2:20" s="59" customFormat="1" ht="33">
      <c r="B28" s="135" t="s">
        <v>23</v>
      </c>
      <c r="C28" s="65" t="s">
        <v>543</v>
      </c>
      <c r="D28" s="191"/>
      <c r="E28" s="184">
        <v>0</v>
      </c>
      <c r="F28" s="184">
        <v>0</v>
      </c>
      <c r="G28" s="184">
        <v>0</v>
      </c>
      <c r="H28" s="184">
        <v>0</v>
      </c>
      <c r="I28" s="184">
        <v>0</v>
      </c>
      <c r="J28" s="184">
        <v>0</v>
      </c>
      <c r="K28" s="184">
        <v>0</v>
      </c>
      <c r="L28" s="184">
        <v>0</v>
      </c>
      <c r="M28" s="184">
        <v>0</v>
      </c>
      <c r="N28" s="184">
        <v>0</v>
      </c>
      <c r="O28" s="184">
        <v>0</v>
      </c>
      <c r="P28" s="184">
        <v>0</v>
      </c>
      <c r="Q28" s="184">
        <v>0</v>
      </c>
      <c r="R28" s="184">
        <v>0</v>
      </c>
      <c r="S28" s="184">
        <v>0</v>
      </c>
      <c r="T28" s="190">
        <f t="shared" si="2"/>
        <v>0</v>
      </c>
    </row>
    <row r="29" spans="2:20" s="59" customFormat="1" ht="15.75" customHeight="1">
      <c r="B29" s="135" t="s">
        <v>24</v>
      </c>
      <c r="C29" s="65" t="s">
        <v>354</v>
      </c>
      <c r="D29" s="191"/>
      <c r="E29" s="184">
        <v>0</v>
      </c>
      <c r="F29" s="184">
        <v>0</v>
      </c>
      <c r="G29" s="184">
        <v>0</v>
      </c>
      <c r="H29" s="184">
        <v>0</v>
      </c>
      <c r="I29" s="184">
        <v>0</v>
      </c>
      <c r="J29" s="184">
        <v>0</v>
      </c>
      <c r="K29" s="184">
        <v>0</v>
      </c>
      <c r="L29" s="184">
        <v>0</v>
      </c>
      <c r="M29" s="184">
        <v>0</v>
      </c>
      <c r="N29" s="184">
        <v>0</v>
      </c>
      <c r="O29" s="184">
        <v>0</v>
      </c>
      <c r="P29" s="184">
        <v>0</v>
      </c>
      <c r="Q29" s="184">
        <v>2166</v>
      </c>
      <c r="R29" s="184">
        <v>0</v>
      </c>
      <c r="S29" s="184">
        <v>0</v>
      </c>
      <c r="T29" s="190">
        <f t="shared" si="2"/>
        <v>2166</v>
      </c>
    </row>
    <row r="30" spans="2:20" s="59" customFormat="1" ht="16.5">
      <c r="B30" s="135" t="s">
        <v>25</v>
      </c>
      <c r="C30" s="65" t="s">
        <v>544</v>
      </c>
      <c r="D30" s="191"/>
      <c r="E30" s="184">
        <v>0</v>
      </c>
      <c r="F30" s="184">
        <v>0</v>
      </c>
      <c r="G30" s="184">
        <v>0</v>
      </c>
      <c r="H30" s="184">
        <v>0</v>
      </c>
      <c r="I30" s="184">
        <v>0</v>
      </c>
      <c r="J30" s="184">
        <v>0</v>
      </c>
      <c r="K30" s="184">
        <v>0</v>
      </c>
      <c r="L30" s="184">
        <v>0</v>
      </c>
      <c r="M30" s="184">
        <v>0</v>
      </c>
      <c r="N30" s="184">
        <v>0</v>
      </c>
      <c r="O30" s="184">
        <v>0</v>
      </c>
      <c r="P30" s="184">
        <v>0</v>
      </c>
      <c r="Q30" s="184">
        <v>0</v>
      </c>
      <c r="R30" s="184">
        <v>0</v>
      </c>
      <c r="S30" s="184">
        <v>0</v>
      </c>
      <c r="T30" s="190">
        <f t="shared" si="2"/>
        <v>0</v>
      </c>
    </row>
    <row r="31" spans="2:20" s="59" customFormat="1" ht="16.5">
      <c r="B31" s="135" t="s">
        <v>26</v>
      </c>
      <c r="C31" s="65" t="s">
        <v>545</v>
      </c>
      <c r="D31" s="191"/>
      <c r="E31" s="184">
        <v>0</v>
      </c>
      <c r="F31" s="184">
        <v>0</v>
      </c>
      <c r="G31" s="184">
        <v>0</v>
      </c>
      <c r="H31" s="184">
        <v>0</v>
      </c>
      <c r="I31" s="184">
        <v>0</v>
      </c>
      <c r="J31" s="184">
        <v>0</v>
      </c>
      <c r="K31" s="184">
        <v>0</v>
      </c>
      <c r="L31" s="184">
        <v>0</v>
      </c>
      <c r="M31" s="184">
        <v>0</v>
      </c>
      <c r="N31" s="184">
        <v>0</v>
      </c>
      <c r="O31" s="184">
        <v>0</v>
      </c>
      <c r="P31" s="184">
        <v>0</v>
      </c>
      <c r="Q31" s="184">
        <v>0</v>
      </c>
      <c r="R31" s="184">
        <v>0</v>
      </c>
      <c r="S31" s="184">
        <v>0</v>
      </c>
      <c r="T31" s="190">
        <f t="shared" si="2"/>
        <v>0</v>
      </c>
    </row>
    <row r="32" spans="2:20" s="59" customFormat="1" ht="16.5">
      <c r="B32" s="135" t="s">
        <v>27</v>
      </c>
      <c r="C32" s="65" t="s">
        <v>546</v>
      </c>
      <c r="D32" s="191"/>
      <c r="E32" s="184">
        <v>0</v>
      </c>
      <c r="F32" s="184">
        <v>0</v>
      </c>
      <c r="G32" s="184">
        <v>0</v>
      </c>
      <c r="H32" s="184">
        <v>0</v>
      </c>
      <c r="I32" s="184">
        <v>0</v>
      </c>
      <c r="J32" s="184">
        <v>0</v>
      </c>
      <c r="K32" s="184">
        <v>0</v>
      </c>
      <c r="L32" s="184">
        <v>0</v>
      </c>
      <c r="M32" s="184">
        <v>0</v>
      </c>
      <c r="N32" s="184">
        <v>0</v>
      </c>
      <c r="O32" s="184">
        <v>0</v>
      </c>
      <c r="P32" s="184">
        <v>0</v>
      </c>
      <c r="Q32" s="184">
        <v>0</v>
      </c>
      <c r="R32" s="184">
        <v>0</v>
      </c>
      <c r="S32" s="184">
        <v>0</v>
      </c>
      <c r="T32" s="190">
        <f t="shared" si="2"/>
        <v>0</v>
      </c>
    </row>
    <row r="33" spans="2:20" s="59" customFormat="1" ht="33">
      <c r="B33" s="135" t="s">
        <v>28</v>
      </c>
      <c r="C33" s="65" t="s">
        <v>547</v>
      </c>
      <c r="D33" s="191"/>
      <c r="E33" s="184">
        <v>0</v>
      </c>
      <c r="F33" s="184">
        <v>0</v>
      </c>
      <c r="G33" s="184">
        <v>0</v>
      </c>
      <c r="H33" s="184">
        <v>0</v>
      </c>
      <c r="I33" s="184">
        <v>0</v>
      </c>
      <c r="J33" s="184">
        <v>0</v>
      </c>
      <c r="K33" s="184">
        <v>0</v>
      </c>
      <c r="L33" s="184">
        <v>0</v>
      </c>
      <c r="M33" s="184">
        <v>0</v>
      </c>
      <c r="N33" s="184">
        <v>0</v>
      </c>
      <c r="O33" s="184">
        <v>0</v>
      </c>
      <c r="P33" s="184">
        <v>0</v>
      </c>
      <c r="Q33" s="184">
        <v>0</v>
      </c>
      <c r="R33" s="184">
        <v>0</v>
      </c>
      <c r="S33" s="184">
        <v>0</v>
      </c>
      <c r="T33" s="190">
        <f t="shared" si="2"/>
        <v>0</v>
      </c>
    </row>
    <row r="34" spans="2:20" s="59" customFormat="1" ht="16.5">
      <c r="B34" s="135" t="s">
        <v>29</v>
      </c>
      <c r="C34" s="65" t="s">
        <v>548</v>
      </c>
      <c r="D34" s="191"/>
      <c r="E34" s="184">
        <f>+SUM(E35:E36)</f>
        <v>0</v>
      </c>
      <c r="F34" s="184">
        <f aca="true" t="shared" si="3" ref="F34:S34">+SUM(F35:F36)</f>
        <v>0</v>
      </c>
      <c r="G34" s="184">
        <f t="shared" si="3"/>
        <v>0</v>
      </c>
      <c r="H34" s="184">
        <f t="shared" si="3"/>
        <v>0</v>
      </c>
      <c r="I34" s="184">
        <f t="shared" si="3"/>
        <v>0</v>
      </c>
      <c r="J34" s="184">
        <f t="shared" si="3"/>
        <v>0</v>
      </c>
      <c r="K34" s="184">
        <f t="shared" si="3"/>
        <v>0</v>
      </c>
      <c r="L34" s="184">
        <f t="shared" si="3"/>
        <v>0</v>
      </c>
      <c r="M34" s="184">
        <f t="shared" si="3"/>
        <v>0</v>
      </c>
      <c r="N34" s="184">
        <f t="shared" si="3"/>
        <v>0</v>
      </c>
      <c r="O34" s="184">
        <f t="shared" si="3"/>
        <v>0</v>
      </c>
      <c r="P34" s="184">
        <f t="shared" si="3"/>
        <v>0</v>
      </c>
      <c r="Q34" s="184">
        <f t="shared" si="3"/>
        <v>0</v>
      </c>
      <c r="R34" s="184">
        <f t="shared" si="3"/>
        <v>0</v>
      </c>
      <c r="S34" s="184">
        <f t="shared" si="3"/>
        <v>0</v>
      </c>
      <c r="T34" s="190">
        <f t="shared" si="2"/>
        <v>0</v>
      </c>
    </row>
    <row r="35" spans="2:20" s="59" customFormat="1" ht="16.5">
      <c r="B35" s="135" t="s">
        <v>193</v>
      </c>
      <c r="C35" s="65" t="s">
        <v>549</v>
      </c>
      <c r="D35" s="191"/>
      <c r="E35" s="184">
        <v>0</v>
      </c>
      <c r="F35" s="184">
        <v>0</v>
      </c>
      <c r="G35" s="184">
        <v>0</v>
      </c>
      <c r="H35" s="184">
        <v>0</v>
      </c>
      <c r="I35" s="184">
        <v>0</v>
      </c>
      <c r="J35" s="184">
        <v>0</v>
      </c>
      <c r="K35" s="184">
        <v>0</v>
      </c>
      <c r="L35" s="184">
        <v>0</v>
      </c>
      <c r="M35" s="184">
        <v>0</v>
      </c>
      <c r="N35" s="184">
        <v>0</v>
      </c>
      <c r="O35" s="184">
        <v>0</v>
      </c>
      <c r="P35" s="184">
        <v>0</v>
      </c>
      <c r="Q35" s="184">
        <v>0</v>
      </c>
      <c r="R35" s="184">
        <v>0</v>
      </c>
      <c r="S35" s="184">
        <v>0</v>
      </c>
      <c r="T35" s="190">
        <f t="shared" si="2"/>
        <v>0</v>
      </c>
    </row>
    <row r="36" spans="2:20" s="59" customFormat="1" ht="16.5">
      <c r="B36" s="135" t="s">
        <v>194</v>
      </c>
      <c r="C36" s="65" t="s">
        <v>550</v>
      </c>
      <c r="D36" s="191"/>
      <c r="E36" s="184">
        <v>0</v>
      </c>
      <c r="F36" s="184">
        <v>0</v>
      </c>
      <c r="G36" s="184">
        <v>0</v>
      </c>
      <c r="H36" s="184">
        <v>0</v>
      </c>
      <c r="I36" s="184">
        <v>0</v>
      </c>
      <c r="J36" s="184">
        <v>0</v>
      </c>
      <c r="K36" s="184">
        <v>0</v>
      </c>
      <c r="L36" s="184">
        <v>0</v>
      </c>
      <c r="M36" s="184">
        <v>0</v>
      </c>
      <c r="N36" s="184">
        <v>0</v>
      </c>
      <c r="O36" s="184">
        <v>0</v>
      </c>
      <c r="P36" s="184">
        <v>0</v>
      </c>
      <c r="Q36" s="184">
        <v>0</v>
      </c>
      <c r="R36" s="184">
        <v>0</v>
      </c>
      <c r="S36" s="184">
        <v>0</v>
      </c>
      <c r="T36" s="190">
        <f t="shared" si="2"/>
        <v>0</v>
      </c>
    </row>
    <row r="37" spans="2:20" s="59" customFormat="1" ht="16.5">
      <c r="B37" s="135" t="s">
        <v>30</v>
      </c>
      <c r="C37" s="65" t="s">
        <v>551</v>
      </c>
      <c r="D37" s="191"/>
      <c r="E37" s="184">
        <v>0</v>
      </c>
      <c r="F37" s="184">
        <v>0</v>
      </c>
      <c r="G37" s="184">
        <v>0</v>
      </c>
      <c r="H37" s="184">
        <v>0</v>
      </c>
      <c r="I37" s="184">
        <v>0</v>
      </c>
      <c r="J37" s="184">
        <v>0</v>
      </c>
      <c r="K37" s="184">
        <v>0</v>
      </c>
      <c r="L37" s="184">
        <v>0</v>
      </c>
      <c r="M37" s="184">
        <v>0</v>
      </c>
      <c r="N37" s="184">
        <v>0</v>
      </c>
      <c r="O37" s="184">
        <v>0</v>
      </c>
      <c r="P37" s="184">
        <v>0</v>
      </c>
      <c r="Q37" s="184">
        <v>0</v>
      </c>
      <c r="R37" s="184">
        <v>0</v>
      </c>
      <c r="S37" s="184">
        <v>0</v>
      </c>
      <c r="T37" s="190">
        <f t="shared" si="2"/>
        <v>0</v>
      </c>
    </row>
    <row r="38" spans="2:20" s="59" customFormat="1" ht="16.5">
      <c r="B38" s="135" t="s">
        <v>31</v>
      </c>
      <c r="C38" s="65" t="s">
        <v>349</v>
      </c>
      <c r="D38" s="191"/>
      <c r="E38" s="184">
        <v>0</v>
      </c>
      <c r="F38" s="184">
        <v>0</v>
      </c>
      <c r="G38" s="184">
        <v>0</v>
      </c>
      <c r="H38" s="184">
        <v>0</v>
      </c>
      <c r="I38" s="184">
        <v>0</v>
      </c>
      <c r="J38" s="184">
        <v>0</v>
      </c>
      <c r="K38" s="184">
        <v>0</v>
      </c>
      <c r="L38" s="184">
        <v>0</v>
      </c>
      <c r="M38" s="184">
        <v>0</v>
      </c>
      <c r="N38" s="184">
        <v>0</v>
      </c>
      <c r="O38" s="184">
        <v>0</v>
      </c>
      <c r="P38" s="184">
        <v>0</v>
      </c>
      <c r="Q38" s="184">
        <v>0</v>
      </c>
      <c r="R38" s="184">
        <v>0</v>
      </c>
      <c r="S38" s="184">
        <v>0</v>
      </c>
      <c r="T38" s="190">
        <f t="shared" si="2"/>
        <v>0</v>
      </c>
    </row>
    <row r="39" spans="2:20" s="59" customFormat="1" ht="33">
      <c r="B39" s="135" t="s">
        <v>32</v>
      </c>
      <c r="C39" s="65" t="s">
        <v>552</v>
      </c>
      <c r="D39" s="191"/>
      <c r="E39" s="184">
        <v>0</v>
      </c>
      <c r="F39" s="184">
        <v>0</v>
      </c>
      <c r="G39" s="184">
        <v>0</v>
      </c>
      <c r="H39" s="184">
        <v>0</v>
      </c>
      <c r="I39" s="184">
        <v>0</v>
      </c>
      <c r="J39" s="184">
        <v>0</v>
      </c>
      <c r="K39" s="184">
        <v>0</v>
      </c>
      <c r="L39" s="184">
        <v>0</v>
      </c>
      <c r="M39" s="184">
        <v>0</v>
      </c>
      <c r="N39" s="184">
        <v>0</v>
      </c>
      <c r="O39" s="184">
        <v>0</v>
      </c>
      <c r="P39" s="184">
        <v>0</v>
      </c>
      <c r="Q39" s="184">
        <v>0</v>
      </c>
      <c r="R39" s="184">
        <v>0</v>
      </c>
      <c r="S39" s="184">
        <v>0</v>
      </c>
      <c r="T39" s="190">
        <f t="shared" si="2"/>
        <v>0</v>
      </c>
    </row>
    <row r="40" spans="2:20" s="59" customFormat="1" ht="33">
      <c r="B40" s="135" t="s">
        <v>35</v>
      </c>
      <c r="C40" s="65" t="s">
        <v>271</v>
      </c>
      <c r="D40" s="191"/>
      <c r="E40" s="184">
        <v>0</v>
      </c>
      <c r="F40" s="184">
        <v>0</v>
      </c>
      <c r="G40" s="184">
        <v>0</v>
      </c>
      <c r="H40" s="184">
        <v>0</v>
      </c>
      <c r="I40" s="184">
        <v>0</v>
      </c>
      <c r="J40" s="184">
        <v>0</v>
      </c>
      <c r="K40" s="184">
        <v>0</v>
      </c>
      <c r="L40" s="184">
        <v>-4628</v>
      </c>
      <c r="M40" s="184">
        <v>0</v>
      </c>
      <c r="N40" s="184">
        <v>0</v>
      </c>
      <c r="O40" s="184">
        <v>0</v>
      </c>
      <c r="P40" s="184">
        <v>0</v>
      </c>
      <c r="Q40" s="184">
        <v>0</v>
      </c>
      <c r="R40" s="184">
        <v>0</v>
      </c>
      <c r="S40" s="184">
        <v>0</v>
      </c>
      <c r="T40" s="190">
        <f t="shared" si="2"/>
        <v>-4628</v>
      </c>
    </row>
    <row r="41" spans="2:22" s="59" customFormat="1" ht="16.5">
      <c r="B41" s="135" t="s">
        <v>190</v>
      </c>
      <c r="C41" s="65" t="s">
        <v>558</v>
      </c>
      <c r="D41" s="191"/>
      <c r="E41" s="184">
        <v>0</v>
      </c>
      <c r="F41" s="184">
        <v>0</v>
      </c>
      <c r="G41" s="184">
        <v>0</v>
      </c>
      <c r="H41" s="184">
        <v>0</v>
      </c>
      <c r="I41" s="184">
        <v>0</v>
      </c>
      <c r="J41" s="184">
        <v>0</v>
      </c>
      <c r="K41" s="184">
        <v>0</v>
      </c>
      <c r="L41" s="184">
        <v>0</v>
      </c>
      <c r="M41" s="184">
        <v>3159678</v>
      </c>
      <c r="N41" s="184">
        <v>0</v>
      </c>
      <c r="O41" s="184">
        <v>0</v>
      </c>
      <c r="P41" s="184">
        <v>0</v>
      </c>
      <c r="Q41" s="184">
        <v>0</v>
      </c>
      <c r="R41" s="184">
        <v>0</v>
      </c>
      <c r="S41" s="184">
        <v>0</v>
      </c>
      <c r="T41" s="190">
        <f>SUM(E41:S41)</f>
        <v>3159678</v>
      </c>
      <c r="V41" s="18"/>
    </row>
    <row r="42" spans="2:22" s="59" customFormat="1" ht="16.5">
      <c r="B42" s="135" t="s">
        <v>200</v>
      </c>
      <c r="C42" s="65" t="s">
        <v>559</v>
      </c>
      <c r="D42" s="191"/>
      <c r="E42" s="184">
        <f>+SUM(E43:E45)</f>
        <v>0</v>
      </c>
      <c r="F42" s="184">
        <f aca="true" t="shared" si="4" ref="F42:S42">+SUM(F43:F45)</f>
        <v>0</v>
      </c>
      <c r="G42" s="184">
        <f t="shared" si="4"/>
        <v>0</v>
      </c>
      <c r="H42" s="184">
        <f t="shared" si="4"/>
        <v>0</v>
      </c>
      <c r="I42" s="184">
        <f t="shared" si="4"/>
        <v>26748</v>
      </c>
      <c r="J42" s="184">
        <f t="shared" si="4"/>
        <v>0</v>
      </c>
      <c r="K42" s="184">
        <f t="shared" si="4"/>
        <v>2445079</v>
      </c>
      <c r="L42" s="184">
        <f t="shared" si="4"/>
        <v>2732</v>
      </c>
      <c r="M42" s="69">
        <f t="shared" si="4"/>
        <v>-2942042</v>
      </c>
      <c r="N42" s="184">
        <f t="shared" si="4"/>
        <v>0</v>
      </c>
      <c r="O42" s="184">
        <f t="shared" si="4"/>
        <v>0</v>
      </c>
      <c r="P42" s="184">
        <f t="shared" si="4"/>
        <v>0</v>
      </c>
      <c r="Q42" s="184">
        <f t="shared" si="4"/>
        <v>0</v>
      </c>
      <c r="R42" s="184">
        <f t="shared" si="4"/>
        <v>0</v>
      </c>
      <c r="S42" s="184">
        <f t="shared" si="4"/>
        <v>0</v>
      </c>
      <c r="T42" s="190">
        <f>SUM(E42:S42)</f>
        <v>-467483</v>
      </c>
      <c r="V42" s="18"/>
    </row>
    <row r="43" spans="2:20" s="59" customFormat="1" ht="16.5">
      <c r="B43" s="135" t="s">
        <v>206</v>
      </c>
      <c r="C43" s="65" t="s">
        <v>560</v>
      </c>
      <c r="D43" s="191"/>
      <c r="E43" s="184">
        <v>0</v>
      </c>
      <c r="F43" s="184">
        <v>0</v>
      </c>
      <c r="G43" s="184">
        <v>0</v>
      </c>
      <c r="H43" s="184">
        <v>0</v>
      </c>
      <c r="I43" s="184">
        <v>0</v>
      </c>
      <c r="J43" s="184">
        <v>0</v>
      </c>
      <c r="K43" s="184">
        <v>0</v>
      </c>
      <c r="L43" s="184">
        <v>0</v>
      </c>
      <c r="M43" s="69">
        <v>-467483</v>
      </c>
      <c r="N43" s="184">
        <v>0</v>
      </c>
      <c r="O43" s="184">
        <v>0</v>
      </c>
      <c r="P43" s="184">
        <v>0</v>
      </c>
      <c r="Q43" s="184">
        <v>0</v>
      </c>
      <c r="R43" s="184">
        <v>0</v>
      </c>
      <c r="S43" s="184">
        <v>0</v>
      </c>
      <c r="T43" s="190">
        <f>SUM(E43:S43)</f>
        <v>-467483</v>
      </c>
    </row>
    <row r="44" spans="2:20" s="59" customFormat="1" ht="16.5">
      <c r="B44" s="135" t="s">
        <v>207</v>
      </c>
      <c r="C44" s="65" t="s">
        <v>561</v>
      </c>
      <c r="D44" s="191"/>
      <c r="E44" s="184">
        <v>0</v>
      </c>
      <c r="F44" s="184">
        <v>0</v>
      </c>
      <c r="G44" s="184">
        <v>0</v>
      </c>
      <c r="H44" s="184">
        <v>0</v>
      </c>
      <c r="I44" s="184">
        <v>26748</v>
      </c>
      <c r="J44" s="184">
        <v>0</v>
      </c>
      <c r="K44" s="184">
        <v>2445079</v>
      </c>
      <c r="L44" s="184">
        <v>2732</v>
      </c>
      <c r="M44" s="184">
        <v>-2474559</v>
      </c>
      <c r="N44" s="184">
        <v>0</v>
      </c>
      <c r="O44" s="184">
        <v>0</v>
      </c>
      <c r="P44" s="184">
        <v>0</v>
      </c>
      <c r="Q44" s="184">
        <v>0</v>
      </c>
      <c r="R44" s="184">
        <v>0</v>
      </c>
      <c r="S44" s="184">
        <v>0</v>
      </c>
      <c r="T44" s="190">
        <f>SUM(E44:S44)</f>
        <v>0</v>
      </c>
    </row>
    <row r="45" spans="2:21" s="59" customFormat="1" ht="16.5">
      <c r="B45" s="135" t="s">
        <v>208</v>
      </c>
      <c r="C45" s="65" t="s">
        <v>271</v>
      </c>
      <c r="D45" s="191"/>
      <c r="E45" s="171">
        <v>0</v>
      </c>
      <c r="F45" s="171">
        <v>0</v>
      </c>
      <c r="G45" s="171">
        <v>0</v>
      </c>
      <c r="H45" s="171">
        <v>0</v>
      </c>
      <c r="I45" s="171">
        <v>0</v>
      </c>
      <c r="J45" s="171">
        <v>0</v>
      </c>
      <c r="K45" s="171">
        <v>0</v>
      </c>
      <c r="L45" s="171">
        <v>0</v>
      </c>
      <c r="M45" s="171">
        <v>0</v>
      </c>
      <c r="N45" s="171">
        <v>0</v>
      </c>
      <c r="O45" s="171">
        <v>0</v>
      </c>
      <c r="P45" s="171">
        <v>0</v>
      </c>
      <c r="Q45" s="171">
        <v>0</v>
      </c>
      <c r="R45" s="171">
        <v>0</v>
      </c>
      <c r="S45" s="171">
        <v>0</v>
      </c>
      <c r="T45" s="194">
        <f>SUM(E45:S45)</f>
        <v>0</v>
      </c>
      <c r="U45" s="18"/>
    </row>
    <row r="46" spans="2:20" s="18" customFormat="1" ht="16.5">
      <c r="B46" s="135"/>
      <c r="C46" s="78"/>
      <c r="D46" s="200"/>
      <c r="E46" s="171"/>
      <c r="F46" s="171"/>
      <c r="G46" s="171"/>
      <c r="H46" s="171"/>
      <c r="I46" s="171"/>
      <c r="J46" s="171"/>
      <c r="K46" s="171"/>
      <c r="L46" s="171"/>
      <c r="M46" s="171"/>
      <c r="N46" s="171"/>
      <c r="O46" s="171"/>
      <c r="P46" s="171"/>
      <c r="Q46" s="171"/>
      <c r="R46" s="171"/>
      <c r="S46" s="171"/>
      <c r="T46" s="194"/>
    </row>
    <row r="47" spans="2:20" s="105" customFormat="1" ht="16.5">
      <c r="B47" s="137"/>
      <c r="C47" s="137" t="s">
        <v>553</v>
      </c>
      <c r="D47" s="201"/>
      <c r="E47" s="185">
        <f aca="true" t="shared" si="5" ref="E47:T47">+E19+E22+E23+E24+E27+E28+E29+E30+E31+E32+E33+E37+E38+E39+E40+E41+E34+E42</f>
        <v>4000000</v>
      </c>
      <c r="F47" s="185">
        <f t="shared" si="5"/>
        <v>1405892</v>
      </c>
      <c r="G47" s="185">
        <f t="shared" si="5"/>
        <v>1700000</v>
      </c>
      <c r="H47" s="185">
        <f t="shared" si="5"/>
        <v>0</v>
      </c>
      <c r="I47" s="185">
        <f t="shared" si="5"/>
        <v>1245067</v>
      </c>
      <c r="J47" s="185">
        <f t="shared" si="5"/>
        <v>0</v>
      </c>
      <c r="K47" s="185">
        <f t="shared" si="5"/>
        <v>13823484</v>
      </c>
      <c r="L47" s="185">
        <f t="shared" si="5"/>
        <v>101971</v>
      </c>
      <c r="M47" s="185">
        <f t="shared" si="5"/>
        <v>3159678</v>
      </c>
      <c r="N47" s="185">
        <f t="shared" si="5"/>
        <v>0</v>
      </c>
      <c r="O47" s="185">
        <f t="shared" si="5"/>
        <v>-293820</v>
      </c>
      <c r="P47" s="185">
        <f t="shared" si="5"/>
        <v>47106</v>
      </c>
      <c r="Q47" s="185">
        <f t="shared" si="5"/>
        <v>4895</v>
      </c>
      <c r="R47" s="185">
        <f t="shared" si="5"/>
        <v>-82447</v>
      </c>
      <c r="S47" s="185">
        <f t="shared" si="5"/>
        <v>0</v>
      </c>
      <c r="T47" s="202">
        <f t="shared" si="5"/>
        <v>25111826</v>
      </c>
    </row>
    <row r="48" spans="2:20" s="18" customFormat="1" ht="16.5">
      <c r="B48" s="122"/>
      <c r="C48" s="55"/>
      <c r="D48" s="207"/>
      <c r="E48" s="171"/>
      <c r="F48" s="171"/>
      <c r="G48" s="171"/>
      <c r="H48" s="171"/>
      <c r="I48" s="171"/>
      <c r="J48" s="171"/>
      <c r="K48" s="171"/>
      <c r="L48" s="171"/>
      <c r="M48" s="193"/>
      <c r="N48" s="193"/>
      <c r="O48" s="171"/>
      <c r="P48" s="171"/>
      <c r="Q48" s="171"/>
      <c r="R48" s="171"/>
      <c r="S48" s="171"/>
      <c r="T48" s="194"/>
    </row>
    <row r="49" spans="2:21" s="18" customFormat="1" ht="15.75">
      <c r="B49" s="139"/>
      <c r="C49" s="55"/>
      <c r="D49" s="207"/>
      <c r="E49" s="171"/>
      <c r="F49" s="171"/>
      <c r="G49" s="171"/>
      <c r="H49" s="171"/>
      <c r="I49" s="171"/>
      <c r="J49" s="171"/>
      <c r="K49" s="171"/>
      <c r="L49" s="171"/>
      <c r="M49" s="171"/>
      <c r="N49" s="171"/>
      <c r="O49" s="171"/>
      <c r="P49" s="171"/>
      <c r="Q49" s="171"/>
      <c r="R49" s="171"/>
      <c r="S49" s="171"/>
      <c r="T49" s="171"/>
      <c r="U49" s="171">
        <f>U47-U48</f>
        <v>0</v>
      </c>
    </row>
    <row r="50" spans="2:20" s="22" customFormat="1" ht="16.5">
      <c r="B50" s="175"/>
      <c r="C50" s="134" t="s">
        <v>248</v>
      </c>
      <c r="D50" s="133"/>
      <c r="E50" s="208"/>
      <c r="F50" s="208"/>
      <c r="G50" s="208"/>
      <c r="H50" s="208"/>
      <c r="I50" s="208"/>
      <c r="J50" s="208"/>
      <c r="K50" s="208"/>
      <c r="L50" s="208"/>
      <c r="M50" s="208"/>
      <c r="N50" s="208"/>
      <c r="O50" s="208"/>
      <c r="P50" s="208"/>
      <c r="Q50" s="208"/>
      <c r="R50" s="208"/>
      <c r="S50" s="208"/>
      <c r="T50" s="198"/>
    </row>
    <row r="51" spans="2:20" s="22" customFormat="1" ht="16.5">
      <c r="B51" s="175"/>
      <c r="C51" s="134" t="s">
        <v>615</v>
      </c>
      <c r="D51" s="133"/>
      <c r="E51" s="208"/>
      <c r="F51" s="208"/>
      <c r="G51" s="208"/>
      <c r="H51" s="208"/>
      <c r="I51" s="208"/>
      <c r="J51" s="208"/>
      <c r="K51" s="208"/>
      <c r="L51" s="208"/>
      <c r="M51" s="208"/>
      <c r="N51" s="208"/>
      <c r="O51" s="208"/>
      <c r="P51" s="208"/>
      <c r="Q51" s="208"/>
      <c r="R51" s="208"/>
      <c r="S51" s="208"/>
      <c r="T51" s="198"/>
    </row>
    <row r="52" spans="2:20" s="18" customFormat="1" ht="16.5">
      <c r="B52" s="122"/>
      <c r="C52" s="52"/>
      <c r="D52" s="53"/>
      <c r="E52" s="174"/>
      <c r="F52" s="174"/>
      <c r="G52" s="174"/>
      <c r="H52" s="174"/>
      <c r="I52" s="174"/>
      <c r="J52" s="174"/>
      <c r="K52" s="174"/>
      <c r="L52" s="174"/>
      <c r="M52" s="174"/>
      <c r="N52" s="174"/>
      <c r="O52" s="174"/>
      <c r="P52" s="174"/>
      <c r="Q52" s="174"/>
      <c r="R52" s="174"/>
      <c r="S52" s="174"/>
      <c r="T52" s="209"/>
    </row>
    <row r="53" spans="2:20" s="18" customFormat="1" ht="16.5">
      <c r="B53" s="122"/>
      <c r="C53" s="52"/>
      <c r="D53" s="53"/>
      <c r="E53" s="174"/>
      <c r="F53" s="174"/>
      <c r="G53" s="174"/>
      <c r="H53" s="174"/>
      <c r="I53" s="174"/>
      <c r="J53" s="174"/>
      <c r="K53" s="174"/>
      <c r="L53" s="174"/>
      <c r="M53" s="174"/>
      <c r="N53" s="174"/>
      <c r="O53" s="174"/>
      <c r="P53" s="174"/>
      <c r="Q53" s="174"/>
      <c r="R53" s="174"/>
      <c r="S53" s="174"/>
      <c r="T53" s="209"/>
    </row>
    <row r="54" spans="2:21" s="59" customFormat="1" ht="16.5">
      <c r="B54" s="135" t="s">
        <v>1</v>
      </c>
      <c r="C54" s="65" t="s">
        <v>554</v>
      </c>
      <c r="D54" s="189"/>
      <c r="E54" s="184">
        <v>4000000</v>
      </c>
      <c r="F54" s="184">
        <v>1405892</v>
      </c>
      <c r="G54" s="184">
        <v>1700000</v>
      </c>
      <c r="H54" s="184">
        <v>0</v>
      </c>
      <c r="I54" s="184">
        <v>1245067</v>
      </c>
      <c r="J54" s="184">
        <v>0</v>
      </c>
      <c r="K54" s="184">
        <v>13823484</v>
      </c>
      <c r="L54" s="184">
        <v>101971</v>
      </c>
      <c r="M54" s="184">
        <v>3159678</v>
      </c>
      <c r="N54" s="184">
        <v>0</v>
      </c>
      <c r="O54" s="184">
        <v>-293820</v>
      </c>
      <c r="P54" s="184">
        <v>47106</v>
      </c>
      <c r="Q54" s="184">
        <v>4895</v>
      </c>
      <c r="R54" s="184">
        <v>-82447</v>
      </c>
      <c r="S54" s="184">
        <v>0</v>
      </c>
      <c r="T54" s="190">
        <f>SUM(E54:S54)</f>
        <v>25111826</v>
      </c>
      <c r="U54" s="59">
        <v>100</v>
      </c>
    </row>
    <row r="55" spans="2:20" s="18" customFormat="1" ht="16.5">
      <c r="B55" s="135"/>
      <c r="C55" s="54"/>
      <c r="D55" s="200"/>
      <c r="E55" s="171"/>
      <c r="F55" s="171"/>
      <c r="G55" s="171"/>
      <c r="H55" s="171"/>
      <c r="I55" s="171"/>
      <c r="J55" s="171"/>
      <c r="K55" s="171"/>
      <c r="L55" s="171"/>
      <c r="M55" s="193"/>
      <c r="N55" s="193"/>
      <c r="O55" s="171"/>
      <c r="P55" s="171"/>
      <c r="Q55" s="171"/>
      <c r="R55" s="171"/>
      <c r="S55" s="171"/>
      <c r="T55" s="194"/>
    </row>
    <row r="56" spans="2:21" s="60" customFormat="1" ht="16.5">
      <c r="B56" s="135"/>
      <c r="C56" s="136" t="s">
        <v>540</v>
      </c>
      <c r="D56" s="195"/>
      <c r="E56" s="196"/>
      <c r="F56" s="196"/>
      <c r="G56" s="196"/>
      <c r="H56" s="196"/>
      <c r="I56" s="196"/>
      <c r="J56" s="196"/>
      <c r="K56" s="196"/>
      <c r="L56" s="196"/>
      <c r="M56" s="197"/>
      <c r="N56" s="197"/>
      <c r="O56" s="197"/>
      <c r="P56" s="197"/>
      <c r="Q56" s="197"/>
      <c r="R56" s="197"/>
      <c r="S56" s="197"/>
      <c r="T56" s="198"/>
      <c r="U56" s="22"/>
    </row>
    <row r="57" spans="2:20" s="59" customFormat="1" ht="16.5">
      <c r="B57" s="135" t="s">
        <v>5</v>
      </c>
      <c r="C57" s="65" t="s">
        <v>555</v>
      </c>
      <c r="D57" s="189"/>
      <c r="E57" s="184">
        <v>0</v>
      </c>
      <c r="F57" s="184">
        <v>0</v>
      </c>
      <c r="G57" s="184">
        <v>0</v>
      </c>
      <c r="H57" s="184">
        <v>0</v>
      </c>
      <c r="I57" s="184">
        <v>0</v>
      </c>
      <c r="J57" s="184">
        <v>0</v>
      </c>
      <c r="K57" s="184">
        <v>0</v>
      </c>
      <c r="L57" s="184">
        <v>0</v>
      </c>
      <c r="M57" s="184">
        <v>0</v>
      </c>
      <c r="N57" s="184">
        <v>0</v>
      </c>
      <c r="O57" s="184">
        <v>0</v>
      </c>
      <c r="P57" s="184">
        <v>0</v>
      </c>
      <c r="Q57" s="184">
        <v>0</v>
      </c>
      <c r="R57" s="184">
        <v>0</v>
      </c>
      <c r="S57" s="184">
        <v>0</v>
      </c>
      <c r="T57" s="190">
        <f>SUM(E57:S57)</f>
        <v>0</v>
      </c>
    </row>
    <row r="58" spans="2:21" s="59" customFormat="1" ht="18" customHeight="1">
      <c r="B58" s="135" t="s">
        <v>12</v>
      </c>
      <c r="C58" s="65" t="s">
        <v>350</v>
      </c>
      <c r="D58" s="82" t="s">
        <v>243</v>
      </c>
      <c r="E58" s="184">
        <v>0</v>
      </c>
      <c r="F58" s="184">
        <v>0</v>
      </c>
      <c r="G58" s="184">
        <v>0</v>
      </c>
      <c r="H58" s="184">
        <v>0</v>
      </c>
      <c r="I58" s="184">
        <v>0</v>
      </c>
      <c r="J58" s="184">
        <v>0</v>
      </c>
      <c r="K58" s="184">
        <v>0</v>
      </c>
      <c r="L58" s="184">
        <v>0</v>
      </c>
      <c r="M58" s="184">
        <v>0</v>
      </c>
      <c r="N58" s="184">
        <v>0</v>
      </c>
      <c r="O58" s="69">
        <v>-818941</v>
      </c>
      <c r="P58" s="184">
        <v>0</v>
      </c>
      <c r="Q58" s="184">
        <v>0</v>
      </c>
      <c r="R58" s="184">
        <v>0</v>
      </c>
      <c r="S58" s="184">
        <v>0</v>
      </c>
      <c r="T58" s="190">
        <f aca="true" t="shared" si="6" ref="T58:T80">SUM(E58:S58)</f>
        <v>-818941</v>
      </c>
      <c r="U58" s="59">
        <v>0</v>
      </c>
    </row>
    <row r="59" spans="2:20" s="59" customFormat="1" ht="16.5">
      <c r="B59" s="135" t="s">
        <v>13</v>
      </c>
      <c r="C59" s="65" t="s">
        <v>542</v>
      </c>
      <c r="D59" s="82" t="s">
        <v>698</v>
      </c>
      <c r="E59" s="184">
        <f aca="true" t="shared" si="7" ref="E59:S59">SUM(E60:E61)</f>
        <v>0</v>
      </c>
      <c r="F59" s="184">
        <f>SUM(F60:F61)</f>
        <v>0</v>
      </c>
      <c r="G59" s="184">
        <f t="shared" si="7"/>
        <v>0</v>
      </c>
      <c r="H59" s="184">
        <f t="shared" si="7"/>
        <v>0</v>
      </c>
      <c r="I59" s="184">
        <f t="shared" si="7"/>
        <v>0</v>
      </c>
      <c r="J59" s="184">
        <f t="shared" si="7"/>
        <v>0</v>
      </c>
      <c r="K59" s="184">
        <f t="shared" si="7"/>
        <v>0</v>
      </c>
      <c r="L59" s="184">
        <f t="shared" si="7"/>
        <v>0</v>
      </c>
      <c r="M59" s="184">
        <f t="shared" si="7"/>
        <v>0</v>
      </c>
      <c r="N59" s="184">
        <f t="shared" si="7"/>
        <v>0</v>
      </c>
      <c r="O59" s="184">
        <f>SUM(O60:O61)</f>
        <v>0</v>
      </c>
      <c r="P59" s="184">
        <f t="shared" si="7"/>
        <v>0</v>
      </c>
      <c r="Q59" s="184">
        <f t="shared" si="7"/>
        <v>0</v>
      </c>
      <c r="R59" s="184">
        <f>SUM(R60:R61)</f>
        <v>22070</v>
      </c>
      <c r="S59" s="184">
        <f t="shared" si="7"/>
        <v>0</v>
      </c>
      <c r="T59" s="190">
        <f t="shared" si="6"/>
        <v>22070</v>
      </c>
    </row>
    <row r="60" spans="2:21" s="59" customFormat="1" ht="16.5">
      <c r="B60" s="135" t="s">
        <v>14</v>
      </c>
      <c r="C60" s="65" t="s">
        <v>556</v>
      </c>
      <c r="D60" s="189"/>
      <c r="E60" s="184">
        <v>0</v>
      </c>
      <c r="F60" s="184">
        <v>0</v>
      </c>
      <c r="G60" s="184">
        <v>0</v>
      </c>
      <c r="H60" s="184">
        <v>0</v>
      </c>
      <c r="I60" s="184">
        <v>0</v>
      </c>
      <c r="J60" s="184">
        <v>0</v>
      </c>
      <c r="K60" s="184">
        <v>0</v>
      </c>
      <c r="L60" s="184">
        <v>0</v>
      </c>
      <c r="M60" s="184">
        <v>0</v>
      </c>
      <c r="N60" s="184">
        <v>0</v>
      </c>
      <c r="O60" s="184">
        <v>0</v>
      </c>
      <c r="P60" s="184">
        <v>0</v>
      </c>
      <c r="Q60" s="184">
        <v>0</v>
      </c>
      <c r="R60" s="184">
        <v>22070</v>
      </c>
      <c r="S60" s="184">
        <v>0</v>
      </c>
      <c r="T60" s="190">
        <f t="shared" si="6"/>
        <v>22070</v>
      </c>
      <c r="U60" s="59">
        <v>0</v>
      </c>
    </row>
    <row r="61" spans="2:21" s="59" customFormat="1" ht="16.5">
      <c r="B61" s="135" t="s">
        <v>15</v>
      </c>
      <c r="C61" s="65" t="s">
        <v>557</v>
      </c>
      <c r="D61" s="189"/>
      <c r="E61" s="184">
        <v>0</v>
      </c>
      <c r="F61" s="184">
        <v>0</v>
      </c>
      <c r="G61" s="184">
        <v>0</v>
      </c>
      <c r="H61" s="184">
        <v>0</v>
      </c>
      <c r="I61" s="184">
        <v>0</v>
      </c>
      <c r="J61" s="184">
        <v>0</v>
      </c>
      <c r="K61" s="184">
        <v>0</v>
      </c>
      <c r="L61" s="184">
        <v>0</v>
      </c>
      <c r="M61" s="184">
        <v>0</v>
      </c>
      <c r="N61" s="184">
        <v>0</v>
      </c>
      <c r="O61" s="184">
        <v>0</v>
      </c>
      <c r="P61" s="184">
        <v>0</v>
      </c>
      <c r="Q61" s="184">
        <v>0</v>
      </c>
      <c r="R61" s="184">
        <v>0</v>
      </c>
      <c r="S61" s="184">
        <v>0</v>
      </c>
      <c r="T61" s="190">
        <f t="shared" si="6"/>
        <v>0</v>
      </c>
      <c r="U61" s="59">
        <v>0</v>
      </c>
    </row>
    <row r="62" spans="2:20" s="59" customFormat="1" ht="16.5">
      <c r="B62" s="135" t="s">
        <v>16</v>
      </c>
      <c r="C62" s="65" t="s">
        <v>351</v>
      </c>
      <c r="D62" s="189"/>
      <c r="E62" s="184">
        <v>0</v>
      </c>
      <c r="F62" s="184">
        <v>0</v>
      </c>
      <c r="G62" s="184">
        <v>0</v>
      </c>
      <c r="H62" s="184">
        <v>0</v>
      </c>
      <c r="I62" s="184">
        <v>0</v>
      </c>
      <c r="J62" s="184">
        <v>0</v>
      </c>
      <c r="K62" s="184">
        <v>0</v>
      </c>
      <c r="L62" s="184">
        <v>0</v>
      </c>
      <c r="M62" s="184">
        <v>0</v>
      </c>
      <c r="N62" s="184">
        <v>0</v>
      </c>
      <c r="O62" s="184">
        <v>0</v>
      </c>
      <c r="P62" s="184">
        <v>0</v>
      </c>
      <c r="Q62" s="184">
        <v>0</v>
      </c>
      <c r="R62" s="184">
        <v>0</v>
      </c>
      <c r="S62" s="184">
        <v>0</v>
      </c>
      <c r="T62" s="190">
        <f t="shared" si="6"/>
        <v>0</v>
      </c>
    </row>
    <row r="63" spans="2:20" s="59" customFormat="1" ht="16.5">
      <c r="B63" s="135" t="s">
        <v>19</v>
      </c>
      <c r="C63" s="65" t="s">
        <v>543</v>
      </c>
      <c r="D63" s="189"/>
      <c r="E63" s="184">
        <v>0</v>
      </c>
      <c r="F63" s="184">
        <v>0</v>
      </c>
      <c r="G63" s="184">
        <v>0</v>
      </c>
      <c r="H63" s="184">
        <v>0</v>
      </c>
      <c r="I63" s="184">
        <v>0</v>
      </c>
      <c r="J63" s="184">
        <v>0</v>
      </c>
      <c r="K63" s="184">
        <v>0</v>
      </c>
      <c r="L63" s="184">
        <v>0</v>
      </c>
      <c r="M63" s="184">
        <v>0</v>
      </c>
      <c r="N63" s="184">
        <v>0</v>
      </c>
      <c r="O63" s="184">
        <v>0</v>
      </c>
      <c r="P63" s="184">
        <v>0</v>
      </c>
      <c r="Q63" s="184">
        <v>0</v>
      </c>
      <c r="R63" s="184">
        <v>0</v>
      </c>
      <c r="S63" s="184">
        <v>0</v>
      </c>
      <c r="T63" s="190">
        <f t="shared" si="6"/>
        <v>0</v>
      </c>
    </row>
    <row r="64" spans="2:20" s="59" customFormat="1" ht="15.75" customHeight="1">
      <c r="B64" s="135" t="s">
        <v>22</v>
      </c>
      <c r="C64" s="65" t="s">
        <v>354</v>
      </c>
      <c r="D64" s="189"/>
      <c r="E64" s="184">
        <v>0</v>
      </c>
      <c r="F64" s="184">
        <v>0</v>
      </c>
      <c r="G64" s="184">
        <v>0</v>
      </c>
      <c r="H64" s="184">
        <v>0</v>
      </c>
      <c r="I64" s="184">
        <v>0</v>
      </c>
      <c r="J64" s="184">
        <v>0</v>
      </c>
      <c r="K64" s="184">
        <v>0</v>
      </c>
      <c r="L64" s="184">
        <v>0</v>
      </c>
      <c r="M64" s="184">
        <v>0</v>
      </c>
      <c r="N64" s="184">
        <v>0</v>
      </c>
      <c r="O64" s="184">
        <v>0</v>
      </c>
      <c r="P64" s="184">
        <v>0</v>
      </c>
      <c r="Q64" s="184">
        <v>0</v>
      </c>
      <c r="R64" s="184">
        <v>0</v>
      </c>
      <c r="S64" s="184">
        <v>0</v>
      </c>
      <c r="T64" s="190">
        <f t="shared" si="6"/>
        <v>0</v>
      </c>
    </row>
    <row r="65" spans="2:21" s="59" customFormat="1" ht="33">
      <c r="B65" s="135" t="s">
        <v>23</v>
      </c>
      <c r="C65" s="65" t="s">
        <v>544</v>
      </c>
      <c r="D65" s="189"/>
      <c r="E65" s="184">
        <v>0</v>
      </c>
      <c r="F65" s="184">
        <v>0</v>
      </c>
      <c r="G65" s="184">
        <v>0</v>
      </c>
      <c r="H65" s="184">
        <v>0</v>
      </c>
      <c r="I65" s="184">
        <v>0</v>
      </c>
      <c r="J65" s="184">
        <v>0</v>
      </c>
      <c r="K65" s="184">
        <v>0</v>
      </c>
      <c r="L65" s="184">
        <v>0</v>
      </c>
      <c r="M65" s="184">
        <v>0</v>
      </c>
      <c r="N65" s="184">
        <v>0</v>
      </c>
      <c r="O65" s="184">
        <v>0</v>
      </c>
      <c r="P65" s="184">
        <v>0</v>
      </c>
      <c r="Q65" s="184">
        <v>0</v>
      </c>
      <c r="R65" s="184">
        <v>0</v>
      </c>
      <c r="S65" s="184">
        <v>0</v>
      </c>
      <c r="T65" s="190">
        <f t="shared" si="6"/>
        <v>0</v>
      </c>
      <c r="U65" s="59">
        <v>0</v>
      </c>
    </row>
    <row r="66" spans="2:20" s="59" customFormat="1" ht="16.5">
      <c r="B66" s="135" t="s">
        <v>24</v>
      </c>
      <c r="C66" s="65" t="s">
        <v>545</v>
      </c>
      <c r="D66" s="189"/>
      <c r="E66" s="184">
        <v>0</v>
      </c>
      <c r="F66" s="184">
        <v>0</v>
      </c>
      <c r="G66" s="184">
        <v>0</v>
      </c>
      <c r="H66" s="184">
        <v>0</v>
      </c>
      <c r="I66" s="184">
        <v>0</v>
      </c>
      <c r="J66" s="184">
        <v>0</v>
      </c>
      <c r="K66" s="184">
        <v>0</v>
      </c>
      <c r="L66" s="184">
        <v>0</v>
      </c>
      <c r="M66" s="184">
        <v>0</v>
      </c>
      <c r="N66" s="184">
        <v>0</v>
      </c>
      <c r="O66" s="184">
        <v>0</v>
      </c>
      <c r="P66" s="184">
        <v>0</v>
      </c>
      <c r="Q66" s="184">
        <v>0</v>
      </c>
      <c r="R66" s="184">
        <v>0</v>
      </c>
      <c r="S66" s="184">
        <v>0</v>
      </c>
      <c r="T66" s="190">
        <f t="shared" si="6"/>
        <v>0</v>
      </c>
    </row>
    <row r="67" spans="2:20" s="59" customFormat="1" ht="16.5">
      <c r="B67" s="135" t="s">
        <v>25</v>
      </c>
      <c r="C67" s="65" t="s">
        <v>546</v>
      </c>
      <c r="D67" s="189"/>
      <c r="E67" s="184">
        <v>0</v>
      </c>
      <c r="F67" s="184">
        <v>0</v>
      </c>
      <c r="G67" s="184">
        <v>0</v>
      </c>
      <c r="H67" s="184">
        <v>0</v>
      </c>
      <c r="I67" s="184">
        <v>0</v>
      </c>
      <c r="J67" s="184">
        <v>0</v>
      </c>
      <c r="K67" s="184">
        <v>0</v>
      </c>
      <c r="L67" s="184">
        <v>0</v>
      </c>
      <c r="M67" s="184">
        <v>0</v>
      </c>
      <c r="N67" s="184">
        <v>0</v>
      </c>
      <c r="O67" s="184">
        <v>0</v>
      </c>
      <c r="P67" s="184">
        <v>0</v>
      </c>
      <c r="Q67" s="184">
        <v>0</v>
      </c>
      <c r="R67" s="184">
        <v>0</v>
      </c>
      <c r="S67" s="184">
        <v>0</v>
      </c>
      <c r="T67" s="190">
        <f t="shared" si="6"/>
        <v>0</v>
      </c>
    </row>
    <row r="68" spans="2:20" s="59" customFormat="1" ht="31.5">
      <c r="B68" s="135" t="s">
        <v>26</v>
      </c>
      <c r="C68" s="65" t="s">
        <v>547</v>
      </c>
      <c r="D68" s="189"/>
      <c r="E68" s="184">
        <v>0</v>
      </c>
      <c r="F68" s="184">
        <v>0</v>
      </c>
      <c r="G68" s="184">
        <v>0</v>
      </c>
      <c r="H68" s="184">
        <v>0</v>
      </c>
      <c r="I68" s="184">
        <v>0</v>
      </c>
      <c r="J68" s="184">
        <v>0</v>
      </c>
      <c r="K68" s="184">
        <v>0</v>
      </c>
      <c r="L68" s="184">
        <v>0</v>
      </c>
      <c r="M68" s="184">
        <v>0</v>
      </c>
      <c r="N68" s="184">
        <v>0</v>
      </c>
      <c r="O68" s="184">
        <v>0</v>
      </c>
      <c r="P68" s="184">
        <v>0</v>
      </c>
      <c r="Q68" s="184">
        <v>0</v>
      </c>
      <c r="R68" s="184">
        <v>0</v>
      </c>
      <c r="S68" s="184">
        <v>0</v>
      </c>
      <c r="T68" s="190">
        <f t="shared" si="6"/>
        <v>0</v>
      </c>
    </row>
    <row r="69" spans="2:20" s="59" customFormat="1" ht="16.5">
      <c r="B69" s="135" t="s">
        <v>27</v>
      </c>
      <c r="C69" s="65" t="s">
        <v>548</v>
      </c>
      <c r="D69" s="210"/>
      <c r="E69" s="184">
        <f>+SUM(E70:E71)</f>
        <v>0</v>
      </c>
      <c r="F69" s="184">
        <f aca="true" t="shared" si="8" ref="F69:S69">+SUM(F70:F71)</f>
        <v>0</v>
      </c>
      <c r="G69" s="184">
        <f t="shared" si="8"/>
        <v>0</v>
      </c>
      <c r="H69" s="184">
        <f t="shared" si="8"/>
        <v>0</v>
      </c>
      <c r="I69" s="184">
        <f t="shared" si="8"/>
        <v>0</v>
      </c>
      <c r="J69" s="184">
        <f t="shared" si="8"/>
        <v>0</v>
      </c>
      <c r="K69" s="184">
        <f t="shared" si="8"/>
        <v>0</v>
      </c>
      <c r="L69" s="184">
        <f t="shared" si="8"/>
        <v>0</v>
      </c>
      <c r="M69" s="184">
        <f t="shared" si="8"/>
        <v>0</v>
      </c>
      <c r="N69" s="184">
        <f t="shared" si="8"/>
        <v>0</v>
      </c>
      <c r="O69" s="184">
        <f t="shared" si="8"/>
        <v>0</v>
      </c>
      <c r="P69" s="184">
        <f t="shared" si="8"/>
        <v>0</v>
      </c>
      <c r="Q69" s="184">
        <f t="shared" si="8"/>
        <v>0</v>
      </c>
      <c r="R69" s="184">
        <f t="shared" si="8"/>
        <v>0</v>
      </c>
      <c r="S69" s="184">
        <f t="shared" si="8"/>
        <v>0</v>
      </c>
      <c r="T69" s="190">
        <f t="shared" si="6"/>
        <v>0</v>
      </c>
    </row>
    <row r="70" spans="2:21" s="59" customFormat="1" ht="16.5">
      <c r="B70" s="135" t="s">
        <v>77</v>
      </c>
      <c r="C70" s="65" t="s">
        <v>549</v>
      </c>
      <c r="D70" s="189"/>
      <c r="E70" s="184"/>
      <c r="F70" s="184"/>
      <c r="G70" s="184"/>
      <c r="H70" s="184"/>
      <c r="I70" s="184"/>
      <c r="J70" s="184"/>
      <c r="K70" s="184"/>
      <c r="L70" s="184"/>
      <c r="M70" s="184"/>
      <c r="N70" s="184"/>
      <c r="O70" s="184"/>
      <c r="P70" s="184"/>
      <c r="Q70" s="184"/>
      <c r="R70" s="184"/>
      <c r="S70" s="184"/>
      <c r="T70" s="190">
        <v>0</v>
      </c>
      <c r="U70" s="59">
        <v>10</v>
      </c>
    </row>
    <row r="71" spans="2:20" s="59" customFormat="1" ht="16.5">
      <c r="B71" s="135" t="s">
        <v>78</v>
      </c>
      <c r="C71" s="65" t="s">
        <v>550</v>
      </c>
      <c r="D71" s="189"/>
      <c r="E71" s="184"/>
      <c r="F71" s="184"/>
      <c r="G71" s="184"/>
      <c r="H71" s="184"/>
      <c r="I71" s="184"/>
      <c r="J71" s="184"/>
      <c r="K71" s="184"/>
      <c r="L71" s="184"/>
      <c r="M71" s="184"/>
      <c r="N71" s="184"/>
      <c r="O71" s="184"/>
      <c r="P71" s="184"/>
      <c r="Q71" s="184"/>
      <c r="R71" s="184"/>
      <c r="S71" s="184"/>
      <c r="T71" s="190">
        <f t="shared" si="6"/>
        <v>0</v>
      </c>
    </row>
    <row r="72" spans="2:20" s="59" customFormat="1" ht="33">
      <c r="B72" s="135" t="s">
        <v>28</v>
      </c>
      <c r="C72" s="65" t="s">
        <v>551</v>
      </c>
      <c r="D72" s="189"/>
      <c r="E72" s="184"/>
      <c r="F72" s="184"/>
      <c r="G72" s="184"/>
      <c r="H72" s="184"/>
      <c r="I72" s="184"/>
      <c r="J72" s="184"/>
      <c r="K72" s="184"/>
      <c r="L72" s="184"/>
      <c r="M72" s="184"/>
      <c r="N72" s="184"/>
      <c r="O72" s="184"/>
      <c r="P72" s="184"/>
      <c r="Q72" s="184"/>
      <c r="R72" s="184"/>
      <c r="S72" s="184"/>
      <c r="T72" s="190">
        <f t="shared" si="6"/>
        <v>0</v>
      </c>
    </row>
    <row r="73" spans="2:20" s="59" customFormat="1" ht="16.5">
      <c r="B73" s="135" t="s">
        <v>29</v>
      </c>
      <c r="C73" s="65" t="s">
        <v>349</v>
      </c>
      <c r="D73" s="189"/>
      <c r="E73" s="184"/>
      <c r="F73" s="184"/>
      <c r="G73" s="184"/>
      <c r="H73" s="184"/>
      <c r="I73" s="184"/>
      <c r="J73" s="184"/>
      <c r="K73" s="184"/>
      <c r="L73" s="184"/>
      <c r="M73" s="184"/>
      <c r="N73" s="184"/>
      <c r="O73" s="184"/>
      <c r="P73" s="184"/>
      <c r="Q73" s="184"/>
      <c r="R73" s="184"/>
      <c r="S73" s="184"/>
      <c r="T73" s="190">
        <f t="shared" si="6"/>
        <v>0</v>
      </c>
    </row>
    <row r="74" spans="2:20" s="59" customFormat="1" ht="16.5">
      <c r="B74" s="135" t="s">
        <v>30</v>
      </c>
      <c r="C74" s="65" t="s">
        <v>552</v>
      </c>
      <c r="D74" s="189"/>
      <c r="E74" s="184"/>
      <c r="F74" s="184"/>
      <c r="G74" s="184"/>
      <c r="H74" s="184"/>
      <c r="I74" s="184"/>
      <c r="J74" s="184"/>
      <c r="K74" s="184"/>
      <c r="L74" s="184"/>
      <c r="M74" s="184"/>
      <c r="N74" s="184"/>
      <c r="O74" s="184"/>
      <c r="P74" s="184"/>
      <c r="Q74" s="184"/>
      <c r="R74" s="184"/>
      <c r="S74" s="184"/>
      <c r="T74" s="190">
        <f t="shared" si="6"/>
        <v>0</v>
      </c>
    </row>
    <row r="75" spans="2:20" s="59" customFormat="1" ht="16.5">
      <c r="B75" s="135" t="s">
        <v>31</v>
      </c>
      <c r="C75" s="65" t="s">
        <v>271</v>
      </c>
      <c r="D75" s="189"/>
      <c r="E75" s="184">
        <v>0</v>
      </c>
      <c r="F75" s="184">
        <v>0</v>
      </c>
      <c r="G75" s="184">
        <v>0</v>
      </c>
      <c r="H75" s="184">
        <v>0</v>
      </c>
      <c r="I75" s="184">
        <v>0</v>
      </c>
      <c r="J75" s="184">
        <v>0</v>
      </c>
      <c r="K75" s="184">
        <v>0</v>
      </c>
      <c r="L75" s="184">
        <v>-51026</v>
      </c>
      <c r="M75" s="184">
        <v>0</v>
      </c>
      <c r="N75" s="184">
        <v>0</v>
      </c>
      <c r="O75" s="184">
        <v>0</v>
      </c>
      <c r="P75" s="184">
        <v>0</v>
      </c>
      <c r="Q75" s="184">
        <v>0</v>
      </c>
      <c r="R75" s="184">
        <v>0</v>
      </c>
      <c r="S75" s="184">
        <v>0</v>
      </c>
      <c r="T75" s="190">
        <f t="shared" si="6"/>
        <v>-51026</v>
      </c>
    </row>
    <row r="76" spans="2:21" s="59" customFormat="1" ht="33">
      <c r="B76" s="135" t="s">
        <v>32</v>
      </c>
      <c r="C76" s="65" t="s">
        <v>558</v>
      </c>
      <c r="D76" s="189"/>
      <c r="E76" s="184">
        <v>0</v>
      </c>
      <c r="F76" s="184">
        <v>0</v>
      </c>
      <c r="G76" s="184">
        <v>0</v>
      </c>
      <c r="H76" s="184">
        <v>0</v>
      </c>
      <c r="I76" s="184">
        <v>0</v>
      </c>
      <c r="J76" s="184">
        <v>0</v>
      </c>
      <c r="K76" s="184">
        <v>0</v>
      </c>
      <c r="L76" s="184">
        <v>0</v>
      </c>
      <c r="M76" s="199">
        <v>2994848</v>
      </c>
      <c r="N76" s="184">
        <v>0</v>
      </c>
      <c r="O76" s="184">
        <v>0</v>
      </c>
      <c r="P76" s="184">
        <v>0</v>
      </c>
      <c r="Q76" s="184">
        <v>0</v>
      </c>
      <c r="R76" s="184">
        <v>0</v>
      </c>
      <c r="S76" s="184">
        <v>0</v>
      </c>
      <c r="T76" s="190">
        <f t="shared" si="6"/>
        <v>2994848</v>
      </c>
      <c r="U76" s="59">
        <v>9</v>
      </c>
    </row>
    <row r="77" spans="2:20" s="59" customFormat="1" ht="33">
      <c r="B77" s="135" t="s">
        <v>35</v>
      </c>
      <c r="C77" s="65" t="s">
        <v>559</v>
      </c>
      <c r="D77" s="82" t="s">
        <v>699</v>
      </c>
      <c r="E77" s="184">
        <v>0</v>
      </c>
      <c r="F77" s="184">
        <v>0</v>
      </c>
      <c r="G77" s="184">
        <v>0</v>
      </c>
      <c r="H77" s="184">
        <v>0</v>
      </c>
      <c r="I77" s="184">
        <v>36960</v>
      </c>
      <c r="J77" s="184">
        <v>0</v>
      </c>
      <c r="K77" s="184">
        <v>2548613</v>
      </c>
      <c r="L77" s="184">
        <v>4505</v>
      </c>
      <c r="M77" s="184">
        <v>-3159678</v>
      </c>
      <c r="N77" s="184">
        <v>0</v>
      </c>
      <c r="O77" s="184">
        <v>0</v>
      </c>
      <c r="P77" s="184">
        <v>0</v>
      </c>
      <c r="Q77" s="184">
        <v>0</v>
      </c>
      <c r="R77" s="184">
        <v>0</v>
      </c>
      <c r="S77" s="184">
        <v>0</v>
      </c>
      <c r="T77" s="190">
        <f t="shared" si="6"/>
        <v>-569600</v>
      </c>
    </row>
    <row r="78" spans="2:21" s="59" customFormat="1" ht="16.5">
      <c r="B78" s="135" t="s">
        <v>191</v>
      </c>
      <c r="C78" s="65" t="s">
        <v>560</v>
      </c>
      <c r="D78" s="189"/>
      <c r="E78" s="184" t="s">
        <v>703</v>
      </c>
      <c r="F78" s="184">
        <v>0</v>
      </c>
      <c r="G78" s="184">
        <v>0</v>
      </c>
      <c r="H78" s="184">
        <v>0</v>
      </c>
      <c r="I78" s="184">
        <v>0</v>
      </c>
      <c r="J78" s="184">
        <v>0</v>
      </c>
      <c r="K78" s="184">
        <v>0</v>
      </c>
      <c r="L78" s="184">
        <v>0</v>
      </c>
      <c r="M78" s="69">
        <v>-569600</v>
      </c>
      <c r="N78" s="184">
        <v>0</v>
      </c>
      <c r="O78" s="184">
        <v>0</v>
      </c>
      <c r="P78" s="184">
        <v>0</v>
      </c>
      <c r="Q78" s="184">
        <v>0</v>
      </c>
      <c r="R78" s="184">
        <v>0</v>
      </c>
      <c r="S78" s="184">
        <v>0</v>
      </c>
      <c r="T78" s="190">
        <f t="shared" si="6"/>
        <v>-569600</v>
      </c>
      <c r="U78" s="59">
        <v>0</v>
      </c>
    </row>
    <row r="79" spans="2:21" s="59" customFormat="1" ht="16.5">
      <c r="B79" s="135" t="s">
        <v>192</v>
      </c>
      <c r="C79" s="65" t="s">
        <v>561</v>
      </c>
      <c r="D79" s="189"/>
      <c r="E79" s="184">
        <v>0</v>
      </c>
      <c r="F79" s="184">
        <v>0</v>
      </c>
      <c r="G79" s="184">
        <v>0</v>
      </c>
      <c r="H79" s="184">
        <v>0</v>
      </c>
      <c r="I79" s="184">
        <v>36960</v>
      </c>
      <c r="J79" s="184">
        <v>0</v>
      </c>
      <c r="K79" s="184">
        <v>2548613</v>
      </c>
      <c r="L79" s="184">
        <v>4505</v>
      </c>
      <c r="M79" s="69">
        <v>-2590078</v>
      </c>
      <c r="N79" s="184">
        <v>0</v>
      </c>
      <c r="O79" s="184">
        <v>0</v>
      </c>
      <c r="P79" s="184">
        <v>0</v>
      </c>
      <c r="Q79" s="184">
        <v>0</v>
      </c>
      <c r="R79" s="184">
        <v>0</v>
      </c>
      <c r="S79" s="184">
        <v>0</v>
      </c>
      <c r="T79" s="190">
        <v>0</v>
      </c>
      <c r="U79" s="59">
        <v>0</v>
      </c>
    </row>
    <row r="80" spans="2:20" s="59" customFormat="1" ht="16.5">
      <c r="B80" s="135" t="s">
        <v>196</v>
      </c>
      <c r="C80" s="65" t="s">
        <v>271</v>
      </c>
      <c r="D80" s="189"/>
      <c r="E80" s="184">
        <v>0</v>
      </c>
      <c r="F80" s="184">
        <v>0</v>
      </c>
      <c r="G80" s="184">
        <v>0</v>
      </c>
      <c r="H80" s="184">
        <v>0</v>
      </c>
      <c r="I80" s="184">
        <v>0</v>
      </c>
      <c r="J80" s="184">
        <v>0</v>
      </c>
      <c r="K80" s="184">
        <v>0</v>
      </c>
      <c r="L80" s="184">
        <v>0</v>
      </c>
      <c r="M80" s="184">
        <v>0</v>
      </c>
      <c r="N80" s="184">
        <v>0</v>
      </c>
      <c r="O80" s="184">
        <v>0</v>
      </c>
      <c r="P80" s="184">
        <v>0</v>
      </c>
      <c r="Q80" s="184">
        <v>0</v>
      </c>
      <c r="R80" s="184">
        <v>0</v>
      </c>
      <c r="S80" s="184">
        <v>0</v>
      </c>
      <c r="T80" s="190">
        <f t="shared" si="6"/>
        <v>0</v>
      </c>
    </row>
    <row r="81" spans="2:20" s="18" customFormat="1" ht="16.5">
      <c r="B81" s="122"/>
      <c r="C81" s="54"/>
      <c r="D81" s="200"/>
      <c r="E81" s="171"/>
      <c r="F81" s="171"/>
      <c r="G81" s="171"/>
      <c r="H81" s="171"/>
      <c r="I81" s="171"/>
      <c r="J81" s="171"/>
      <c r="K81" s="171"/>
      <c r="L81" s="171"/>
      <c r="M81" s="171"/>
      <c r="N81" s="171"/>
      <c r="O81" s="171"/>
      <c r="P81" s="171"/>
      <c r="Q81" s="171"/>
      <c r="R81" s="171"/>
      <c r="S81" s="171"/>
      <c r="T81" s="194"/>
    </row>
    <row r="82" spans="2:20" s="18" customFormat="1" ht="16.5">
      <c r="B82" s="135"/>
      <c r="C82" s="78"/>
      <c r="D82" s="200"/>
      <c r="E82" s="171"/>
      <c r="F82" s="171"/>
      <c r="G82" s="171"/>
      <c r="H82" s="171"/>
      <c r="I82" s="171"/>
      <c r="J82" s="171"/>
      <c r="K82" s="171"/>
      <c r="L82" s="171"/>
      <c r="M82" s="171"/>
      <c r="N82" s="171"/>
      <c r="O82" s="171"/>
      <c r="P82" s="171"/>
      <c r="Q82" s="171"/>
      <c r="R82" s="171"/>
      <c r="S82" s="171"/>
      <c r="T82" s="194"/>
    </row>
    <row r="83" spans="2:20" s="105" customFormat="1" ht="16.5">
      <c r="B83" s="137"/>
      <c r="C83" s="138" t="s">
        <v>562</v>
      </c>
      <c r="D83" s="201"/>
      <c r="E83" s="185">
        <f>+E54+E57+E58+E59+E62+E63+E64+E65+E66+E67+E68+E72+E73+E74+E75+E77+E69+E76</f>
        <v>4000000</v>
      </c>
      <c r="F83" s="185">
        <f aca="true" t="shared" si="9" ref="F83:T83">+F54+F57+F58+F59+F62+F63+F64+F65+F66+F67+F68+F72+F73+F74+F75+F77+F69+F76</f>
        <v>1405892</v>
      </c>
      <c r="G83" s="185">
        <f t="shared" si="9"/>
        <v>1700000</v>
      </c>
      <c r="H83" s="185">
        <f t="shared" si="9"/>
        <v>0</v>
      </c>
      <c r="I83" s="185">
        <f t="shared" si="9"/>
        <v>1282027</v>
      </c>
      <c r="J83" s="185">
        <f t="shared" si="9"/>
        <v>0</v>
      </c>
      <c r="K83" s="185">
        <f t="shared" si="9"/>
        <v>16372097</v>
      </c>
      <c r="L83" s="185">
        <f t="shared" si="9"/>
        <v>55450</v>
      </c>
      <c r="M83" s="185">
        <f t="shared" si="9"/>
        <v>2994848</v>
      </c>
      <c r="N83" s="185">
        <f t="shared" si="9"/>
        <v>0</v>
      </c>
      <c r="O83" s="185">
        <f t="shared" si="9"/>
        <v>-1112761</v>
      </c>
      <c r="P83" s="185">
        <f t="shared" si="9"/>
        <v>47106</v>
      </c>
      <c r="Q83" s="185">
        <f t="shared" si="9"/>
        <v>4895</v>
      </c>
      <c r="R83" s="185">
        <f t="shared" si="9"/>
        <v>-60377</v>
      </c>
      <c r="S83" s="185">
        <f t="shared" si="9"/>
        <v>0</v>
      </c>
      <c r="T83" s="202">
        <f t="shared" si="9"/>
        <v>26689177</v>
      </c>
    </row>
    <row r="84" spans="2:20" s="18" customFormat="1" ht="16.5">
      <c r="B84" s="122"/>
      <c r="C84" s="55"/>
      <c r="D84" s="53"/>
      <c r="E84" s="56"/>
      <c r="F84" s="56"/>
      <c r="G84" s="56"/>
      <c r="H84" s="56"/>
      <c r="I84" s="56"/>
      <c r="J84" s="56"/>
      <c r="K84" s="57"/>
      <c r="L84" s="57"/>
      <c r="M84" s="57"/>
      <c r="N84" s="57"/>
      <c r="O84" s="56"/>
      <c r="P84" s="56"/>
      <c r="Q84" s="56"/>
      <c r="R84" s="56"/>
      <c r="S84" s="56"/>
      <c r="T84" s="56"/>
    </row>
    <row r="85" spans="2:20" s="18" customFormat="1" ht="15.75" customHeight="1">
      <c r="B85" s="60"/>
      <c r="E85" s="174"/>
      <c r="F85" s="174"/>
      <c r="G85" s="174"/>
      <c r="H85" s="174"/>
      <c r="I85" s="174"/>
      <c r="J85" s="174"/>
      <c r="K85" s="174"/>
      <c r="L85" s="174"/>
      <c r="M85" s="174"/>
      <c r="N85" s="174"/>
      <c r="O85" s="174"/>
      <c r="P85" s="174"/>
      <c r="Q85" s="174"/>
      <c r="R85" s="174"/>
      <c r="S85" s="174"/>
      <c r="T85" s="174"/>
    </row>
    <row r="86" s="60" customFormat="1" ht="19.5" customHeight="1">
      <c r="B86" s="59" t="s">
        <v>563</v>
      </c>
    </row>
    <row r="87" s="18" customFormat="1" ht="19.5" customHeight="1">
      <c r="B87" s="125"/>
    </row>
    <row r="88" spans="2:22" s="60" customFormat="1" ht="29.25" customHeight="1">
      <c r="B88" s="341" t="s">
        <v>310</v>
      </c>
      <c r="C88" s="341"/>
      <c r="D88" s="341"/>
      <c r="E88" s="341"/>
      <c r="F88" s="341"/>
      <c r="G88" s="341"/>
      <c r="H88" s="341"/>
      <c r="I88" s="341"/>
      <c r="J88" s="341"/>
      <c r="K88" s="341"/>
      <c r="L88" s="341"/>
      <c r="M88" s="341"/>
      <c r="N88" s="341"/>
      <c r="O88" s="341"/>
      <c r="P88" s="341"/>
      <c r="Q88" s="341"/>
      <c r="R88" s="341"/>
      <c r="S88" s="341"/>
      <c r="T88" s="341"/>
      <c r="U88" s="341"/>
      <c r="V88" s="341"/>
    </row>
    <row r="89" spans="1:20" ht="3" customHeight="1">
      <c r="A89" s="58"/>
      <c r="B89" s="140"/>
      <c r="C89" s="76"/>
      <c r="D89" s="76"/>
      <c r="E89" s="76"/>
      <c r="F89" s="76"/>
      <c r="G89" s="76"/>
      <c r="H89" s="76"/>
      <c r="I89" s="76"/>
      <c r="J89" s="76"/>
      <c r="K89" s="76"/>
      <c r="L89" s="76"/>
      <c r="M89" s="76"/>
      <c r="N89" s="76"/>
      <c r="O89" s="76"/>
      <c r="P89" s="76"/>
      <c r="Q89" s="76"/>
      <c r="R89" s="76"/>
      <c r="S89" s="76"/>
      <c r="T89" s="76"/>
    </row>
    <row r="90" spans="3:20" ht="21.75" customHeight="1">
      <c r="C90" s="18"/>
      <c r="D90" s="18"/>
      <c r="E90" s="18"/>
      <c r="F90" s="18"/>
      <c r="G90" s="18"/>
      <c r="H90" s="18"/>
      <c r="I90" s="18"/>
      <c r="K90" s="18"/>
      <c r="L90" s="18"/>
      <c r="M90" s="18"/>
      <c r="N90" s="18"/>
      <c r="P90" s="18"/>
      <c r="Q90" s="18"/>
      <c r="R90" s="18"/>
      <c r="S90" s="18"/>
      <c r="T90" s="18"/>
    </row>
    <row r="93" spans="5:19" ht="19.5" customHeight="1">
      <c r="E93" s="334"/>
      <c r="F93" s="334"/>
      <c r="G93" s="334"/>
      <c r="H93" s="334"/>
      <c r="I93" s="334"/>
      <c r="J93" s="334"/>
      <c r="K93" s="334"/>
      <c r="L93" s="334"/>
      <c r="M93" s="334"/>
      <c r="N93" s="334"/>
      <c r="O93" s="334"/>
      <c r="P93" s="334"/>
      <c r="Q93" s="334"/>
      <c r="R93" s="334"/>
      <c r="S93" s="334"/>
    </row>
    <row r="94" spans="5:20" ht="19.5" customHeight="1">
      <c r="E94" s="334"/>
      <c r="F94" s="334"/>
      <c r="G94" s="334"/>
      <c r="H94" s="334"/>
      <c r="I94" s="334"/>
      <c r="J94" s="334"/>
      <c r="K94" s="334"/>
      <c r="L94" s="334"/>
      <c r="M94" s="334"/>
      <c r="N94" s="334"/>
      <c r="O94" s="334"/>
      <c r="P94" s="334"/>
      <c r="Q94" s="334"/>
      <c r="R94" s="334"/>
      <c r="S94" s="334"/>
      <c r="T94" s="334"/>
    </row>
  </sheetData>
  <sheetProtection/>
  <mergeCells count="1">
    <mergeCell ref="B88:V88"/>
  </mergeCells>
  <printOptions horizontalCentered="1" verticalCentered="1"/>
  <pageMargins left="0.1968503937007874" right="0.2362204724409449" top="0.15748031496062992" bottom="0.31496062992125984" header="0.3937007874015748" footer="0.1968503937007874"/>
  <pageSetup horizontalDpi="600" verticalDpi="600" orientation="landscape" paperSize="9" scale="35" r:id="rId1"/>
  <headerFooter alignWithMargins="0">
    <oddFooter xml:space="preserve">&amp;C&amp;"DINPro-Medium,Regular"&amp;15 8&amp;R&amp;"DINPro-Medium,Italic"&amp;12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85"/>
  <sheetViews>
    <sheetView view="pageBreakPreview" zoomScale="75" zoomScaleNormal="75" zoomScaleSheetLayoutView="75" zoomScalePageLayoutView="0" workbookViewId="0" topLeftCell="A1">
      <pane xSplit="3" ySplit="7" topLeftCell="D8" activePane="bottomRight" state="frozen"/>
      <selection pane="topLeft" activeCell="E18" sqref="E18"/>
      <selection pane="topRight" activeCell="E18" sqref="E18"/>
      <selection pane="bottomLeft" activeCell="E18" sqref="E18"/>
      <selection pane="bottomRight" activeCell="B3" sqref="B3"/>
    </sheetView>
  </sheetViews>
  <sheetFormatPr defaultColWidth="9.140625" defaultRowHeight="12.75"/>
  <cols>
    <col min="1" max="1" width="1.421875" style="17" customWidth="1"/>
    <col min="2" max="2" width="9.140625" style="115" customWidth="1"/>
    <col min="3" max="3" width="93.140625" style="17" customWidth="1"/>
    <col min="4" max="4" width="16.7109375" style="116" customWidth="1"/>
    <col min="5" max="5" width="21.7109375" style="18" customWidth="1"/>
    <col min="6" max="6" width="21.57421875" style="17" customWidth="1"/>
    <col min="7" max="7" width="11.140625" style="17" bestFit="1" customWidth="1"/>
    <col min="8" max="8" width="13.57421875" style="17" bestFit="1" customWidth="1"/>
    <col min="9" max="10" width="9.140625" style="17" customWidth="1"/>
    <col min="11" max="11" width="10.57421875" style="17" bestFit="1" customWidth="1"/>
    <col min="12" max="16384" width="9.140625" style="17" customWidth="1"/>
  </cols>
  <sheetData>
    <row r="1" spans="1:6" s="216" customFormat="1" ht="18.75" customHeight="1">
      <c r="A1" s="211"/>
      <c r="B1" s="212"/>
      <c r="C1" s="213"/>
      <c r="D1" s="214"/>
      <c r="E1" s="211"/>
      <c r="F1" s="215"/>
    </row>
    <row r="2" spans="2:6" s="217" customFormat="1" ht="18.75" customHeight="1">
      <c r="B2" s="238" t="s">
        <v>0</v>
      </c>
      <c r="C2" s="218"/>
      <c r="D2" s="219"/>
      <c r="E2" s="218"/>
      <c r="F2" s="218"/>
    </row>
    <row r="3" spans="2:6" s="217" customFormat="1" ht="18.75" customHeight="1">
      <c r="B3" s="241" t="s">
        <v>622</v>
      </c>
      <c r="D3" s="220"/>
      <c r="F3" s="62"/>
    </row>
    <row r="4" spans="2:6" s="217" customFormat="1" ht="18.75" customHeight="1">
      <c r="B4" s="244" t="s">
        <v>521</v>
      </c>
      <c r="D4" s="220"/>
      <c r="F4" s="62"/>
    </row>
    <row r="5" spans="1:6" s="216" customFormat="1" ht="18.75" customHeight="1">
      <c r="A5" s="211"/>
      <c r="B5" s="212"/>
      <c r="C5" s="211"/>
      <c r="D5" s="221"/>
      <c r="E5" s="222"/>
      <c r="F5" s="222"/>
    </row>
    <row r="6" spans="2:6" s="223" customFormat="1" ht="18.75" customHeight="1">
      <c r="B6" s="224"/>
      <c r="C6" s="224"/>
      <c r="D6" s="243" t="s">
        <v>250</v>
      </c>
      <c r="E6" s="274" t="s">
        <v>248</v>
      </c>
      <c r="F6" s="275" t="s">
        <v>249</v>
      </c>
    </row>
    <row r="7" spans="2:6" s="223" customFormat="1" ht="18.75" customHeight="1">
      <c r="B7" s="225"/>
      <c r="C7" s="225"/>
      <c r="D7" s="253" t="s">
        <v>251</v>
      </c>
      <c r="E7" s="276" t="s">
        <v>615</v>
      </c>
      <c r="F7" s="276" t="s">
        <v>245</v>
      </c>
    </row>
    <row r="8" spans="1:6" s="18" customFormat="1" ht="18.75" customHeight="1">
      <c r="A8" s="19"/>
      <c r="B8" s="60"/>
      <c r="C8" s="19"/>
      <c r="D8" s="179"/>
      <c r="E8" s="19"/>
      <c r="F8" s="19"/>
    </row>
    <row r="9" spans="2:6" s="60" customFormat="1" ht="16.5">
      <c r="B9" s="105" t="s">
        <v>102</v>
      </c>
      <c r="C9" s="105" t="s">
        <v>564</v>
      </c>
      <c r="D9" s="180"/>
      <c r="E9" s="206"/>
      <c r="F9" s="203"/>
    </row>
    <row r="10" spans="1:6" s="18" customFormat="1" ht="12.75" customHeight="1">
      <c r="A10" s="19"/>
      <c r="B10" s="105"/>
      <c r="C10" s="61"/>
      <c r="D10" s="181"/>
      <c r="E10" s="205"/>
      <c r="F10" s="204"/>
    </row>
    <row r="11" spans="2:11" s="59" customFormat="1" ht="16.5">
      <c r="B11" s="111" t="s">
        <v>2</v>
      </c>
      <c r="C11" s="59" t="s">
        <v>565</v>
      </c>
      <c r="D11" s="182"/>
      <c r="E11" s="199">
        <f>SUM(E13:E21)</f>
        <v>2186137</v>
      </c>
      <c r="F11" s="199">
        <f>SUM(F13:F21)</f>
        <v>5801289</v>
      </c>
      <c r="G11" s="77"/>
      <c r="H11" s="77"/>
      <c r="I11" s="77"/>
      <c r="J11" s="77"/>
      <c r="K11" s="77"/>
    </row>
    <row r="12" spans="2:11" s="59" customFormat="1" ht="12.75" customHeight="1">
      <c r="B12" s="105"/>
      <c r="D12" s="182"/>
      <c r="E12" s="69"/>
      <c r="F12" s="69"/>
      <c r="G12" s="77"/>
      <c r="H12" s="77"/>
      <c r="I12" s="77"/>
      <c r="J12" s="77"/>
      <c r="K12" s="77"/>
    </row>
    <row r="13" spans="2:11" s="59" customFormat="1" ht="16.5">
      <c r="B13" s="111" t="s">
        <v>40</v>
      </c>
      <c r="C13" s="59" t="s">
        <v>566</v>
      </c>
      <c r="D13" s="182"/>
      <c r="E13" s="69">
        <v>14430792</v>
      </c>
      <c r="F13" s="69">
        <v>14324092</v>
      </c>
      <c r="G13" s="77"/>
      <c r="H13" s="77"/>
      <c r="I13" s="77"/>
      <c r="J13" s="77"/>
      <c r="K13" s="77"/>
    </row>
    <row r="14" spans="2:11" s="59" customFormat="1" ht="16.5">
      <c r="B14" s="111" t="s">
        <v>41</v>
      </c>
      <c r="C14" s="59" t="s">
        <v>567</v>
      </c>
      <c r="D14" s="182"/>
      <c r="E14" s="69">
        <v>-7868389</v>
      </c>
      <c r="F14" s="69">
        <v>-7128002</v>
      </c>
      <c r="G14" s="77"/>
      <c r="H14" s="77"/>
      <c r="I14" s="77"/>
      <c r="J14" s="77"/>
      <c r="K14" s="77"/>
    </row>
    <row r="15" spans="2:11" s="59" customFormat="1" ht="16.5">
      <c r="B15" s="111" t="s">
        <v>42</v>
      </c>
      <c r="C15" s="59" t="s">
        <v>568</v>
      </c>
      <c r="D15" s="182"/>
      <c r="E15" s="69">
        <v>13337</v>
      </c>
      <c r="F15" s="69">
        <v>27552</v>
      </c>
      <c r="G15" s="77"/>
      <c r="H15" s="77"/>
      <c r="I15" s="77"/>
      <c r="J15" s="77"/>
      <c r="K15" s="77"/>
    </row>
    <row r="16" spans="2:11" s="59" customFormat="1" ht="16.5">
      <c r="B16" s="111" t="s">
        <v>43</v>
      </c>
      <c r="C16" s="59" t="s">
        <v>569</v>
      </c>
      <c r="D16" s="182"/>
      <c r="E16" s="69">
        <v>2773653</v>
      </c>
      <c r="F16" s="69">
        <v>2651209</v>
      </c>
      <c r="G16" s="77"/>
      <c r="H16" s="77"/>
      <c r="I16" s="77"/>
      <c r="J16" s="77"/>
      <c r="K16" s="77"/>
    </row>
    <row r="17" spans="2:11" s="59" customFormat="1" ht="16.5">
      <c r="B17" s="111" t="s">
        <v>103</v>
      </c>
      <c r="C17" s="59" t="s">
        <v>570</v>
      </c>
      <c r="D17" s="182"/>
      <c r="E17" s="69">
        <v>-1115167</v>
      </c>
      <c r="F17" s="69">
        <v>-133639</v>
      </c>
      <c r="G17" s="77"/>
      <c r="H17" s="77"/>
      <c r="I17" s="77"/>
      <c r="J17" s="77"/>
      <c r="K17" s="77"/>
    </row>
    <row r="18" spans="2:11" s="59" customFormat="1" ht="16.5">
      <c r="B18" s="111" t="s">
        <v>104</v>
      </c>
      <c r="C18" s="59" t="s">
        <v>571</v>
      </c>
      <c r="D18" s="182"/>
      <c r="E18" s="69">
        <v>674604</v>
      </c>
      <c r="F18" s="69">
        <v>564506</v>
      </c>
      <c r="G18" s="77"/>
      <c r="H18" s="77"/>
      <c r="I18" s="77"/>
      <c r="J18" s="77"/>
      <c r="K18" s="77"/>
    </row>
    <row r="19" spans="2:11" s="59" customFormat="1" ht="16.5">
      <c r="B19" s="111" t="s">
        <v>105</v>
      </c>
      <c r="C19" s="59" t="s">
        <v>572</v>
      </c>
      <c r="D19" s="182"/>
      <c r="E19" s="69">
        <v>-3819188</v>
      </c>
      <c r="F19" s="69">
        <v>-3332651</v>
      </c>
      <c r="G19" s="77"/>
      <c r="H19" s="77"/>
      <c r="I19" s="77"/>
      <c r="J19" s="77"/>
      <c r="K19" s="77"/>
    </row>
    <row r="20" spans="2:11" s="59" customFormat="1" ht="16.5">
      <c r="B20" s="111" t="s">
        <v>106</v>
      </c>
      <c r="C20" s="59" t="s">
        <v>573</v>
      </c>
      <c r="D20" s="182"/>
      <c r="E20" s="69">
        <v>-737563</v>
      </c>
      <c r="F20" s="69">
        <v>-1090067</v>
      </c>
      <c r="G20" s="77"/>
      <c r="H20" s="77"/>
      <c r="I20" s="77"/>
      <c r="J20" s="77"/>
      <c r="K20" s="77"/>
    </row>
    <row r="21" spans="2:11" s="59" customFormat="1" ht="16.5">
      <c r="B21" s="111" t="s">
        <v>107</v>
      </c>
      <c r="C21" s="59" t="s">
        <v>271</v>
      </c>
      <c r="D21" s="226" t="s">
        <v>700</v>
      </c>
      <c r="E21" s="69">
        <v>-2165942</v>
      </c>
      <c r="F21" s="69">
        <v>-81711</v>
      </c>
      <c r="G21" s="77"/>
      <c r="H21" s="77"/>
      <c r="I21" s="77"/>
      <c r="J21" s="77"/>
      <c r="K21" s="77"/>
    </row>
    <row r="22" spans="2:11" s="59" customFormat="1" ht="12.75" customHeight="1">
      <c r="B22" s="60"/>
      <c r="D22" s="182"/>
      <c r="E22" s="69"/>
      <c r="F22" s="69"/>
      <c r="G22" s="77"/>
      <c r="H22" s="77"/>
      <c r="I22" s="77"/>
      <c r="J22" s="77"/>
      <c r="K22" s="77"/>
    </row>
    <row r="23" spans="2:11" s="59" customFormat="1" ht="16.5">
      <c r="B23" s="111" t="s">
        <v>3</v>
      </c>
      <c r="C23" s="59" t="s">
        <v>574</v>
      </c>
      <c r="D23" s="182"/>
      <c r="E23" s="199">
        <f>SUM(E25:E34)</f>
        <v>1582108</v>
      </c>
      <c r="F23" s="199">
        <f>SUM(F25:F34)</f>
        <v>-2720008</v>
      </c>
      <c r="G23" s="77"/>
      <c r="H23" s="77"/>
      <c r="I23" s="77"/>
      <c r="J23" s="77"/>
      <c r="K23" s="77"/>
    </row>
    <row r="24" spans="1:11" s="18" customFormat="1" ht="12.75" customHeight="1">
      <c r="A24" s="19"/>
      <c r="B24" s="60"/>
      <c r="C24" s="19"/>
      <c r="D24" s="181"/>
      <c r="E24" s="205"/>
      <c r="F24" s="205"/>
      <c r="G24" s="77"/>
      <c r="H24" s="77"/>
      <c r="I24" s="77"/>
      <c r="J24" s="77"/>
      <c r="K24" s="77"/>
    </row>
    <row r="25" spans="2:11" s="59" customFormat="1" ht="16.5">
      <c r="B25" s="111" t="s">
        <v>108</v>
      </c>
      <c r="C25" s="59" t="s">
        <v>575</v>
      </c>
      <c r="D25" s="182"/>
      <c r="E25" s="69">
        <v>-6400</v>
      </c>
      <c r="F25" s="69">
        <v>56536</v>
      </c>
      <c r="G25" s="77"/>
      <c r="H25" s="77"/>
      <c r="I25" s="77"/>
      <c r="J25" s="77"/>
      <c r="K25" s="77"/>
    </row>
    <row r="26" spans="2:11" s="59" customFormat="1" ht="16.5">
      <c r="B26" s="111" t="s">
        <v>109</v>
      </c>
      <c r="C26" s="59" t="s">
        <v>576</v>
      </c>
      <c r="D26" s="182"/>
      <c r="E26" s="69">
        <v>0</v>
      </c>
      <c r="F26" s="69">
        <v>0</v>
      </c>
      <c r="G26" s="77"/>
      <c r="H26" s="77"/>
      <c r="I26" s="77"/>
      <c r="J26" s="77"/>
      <c r="K26" s="77"/>
    </row>
    <row r="27" spans="2:11" s="59" customFormat="1" ht="16.5">
      <c r="B27" s="111" t="s">
        <v>110</v>
      </c>
      <c r="C27" s="59" t="s">
        <v>577</v>
      </c>
      <c r="D27" s="182"/>
      <c r="E27" s="69">
        <v>3563</v>
      </c>
      <c r="F27" s="69">
        <v>-41112</v>
      </c>
      <c r="G27" s="77"/>
      <c r="H27" s="77"/>
      <c r="I27" s="77"/>
      <c r="J27" s="77"/>
      <c r="K27" s="77"/>
    </row>
    <row r="28" spans="2:11" s="59" customFormat="1" ht="16.5">
      <c r="B28" s="111" t="s">
        <v>111</v>
      </c>
      <c r="C28" s="59" t="s">
        <v>578</v>
      </c>
      <c r="D28" s="182"/>
      <c r="E28" s="69">
        <v>-17295051</v>
      </c>
      <c r="F28" s="69">
        <v>-16497792</v>
      </c>
      <c r="G28" s="77"/>
      <c r="H28" s="77"/>
      <c r="I28" s="77"/>
      <c r="J28" s="77"/>
      <c r="K28" s="77"/>
    </row>
    <row r="29" spans="2:11" s="59" customFormat="1" ht="16.5">
      <c r="B29" s="112" t="s">
        <v>112</v>
      </c>
      <c r="C29" s="59" t="s">
        <v>579</v>
      </c>
      <c r="D29" s="182"/>
      <c r="E29" s="69">
        <v>-5478126</v>
      </c>
      <c r="F29" s="69">
        <v>-2185883</v>
      </c>
      <c r="G29" s="77"/>
      <c r="H29" s="77"/>
      <c r="I29" s="77"/>
      <c r="J29" s="77"/>
      <c r="K29" s="77"/>
    </row>
    <row r="30" spans="2:11" s="59" customFormat="1" ht="16.5">
      <c r="B30" s="111" t="s">
        <v>113</v>
      </c>
      <c r="C30" s="59" t="s">
        <v>580</v>
      </c>
      <c r="D30" s="182"/>
      <c r="E30" s="69">
        <v>-6988103</v>
      </c>
      <c r="F30" s="69">
        <v>5536044</v>
      </c>
      <c r="G30" s="77"/>
      <c r="H30" s="77"/>
      <c r="I30" s="77"/>
      <c r="J30" s="77"/>
      <c r="K30" s="77"/>
    </row>
    <row r="31" spans="2:11" s="59" customFormat="1" ht="16.5">
      <c r="B31" s="111" t="s">
        <v>114</v>
      </c>
      <c r="C31" s="59" t="s">
        <v>581</v>
      </c>
      <c r="D31" s="182"/>
      <c r="E31" s="69">
        <v>27914098</v>
      </c>
      <c r="F31" s="69">
        <v>7563956</v>
      </c>
      <c r="G31" s="77"/>
      <c r="H31" s="77"/>
      <c r="I31" s="77"/>
      <c r="J31" s="77"/>
      <c r="K31" s="77"/>
    </row>
    <row r="32" spans="2:11" s="59" customFormat="1" ht="16.5">
      <c r="B32" s="111" t="s">
        <v>115</v>
      </c>
      <c r="C32" s="59" t="s">
        <v>582</v>
      </c>
      <c r="D32" s="182"/>
      <c r="E32" s="69">
        <v>2714662</v>
      </c>
      <c r="F32" s="69">
        <v>2865518</v>
      </c>
      <c r="G32" s="77"/>
      <c r="H32" s="77"/>
      <c r="I32" s="77"/>
      <c r="J32" s="77"/>
      <c r="K32" s="77"/>
    </row>
    <row r="33" spans="2:11" s="59" customFormat="1" ht="16.5">
      <c r="B33" s="111" t="s">
        <v>116</v>
      </c>
      <c r="C33" s="59" t="s">
        <v>583</v>
      </c>
      <c r="D33" s="182"/>
      <c r="E33" s="69">
        <v>0</v>
      </c>
      <c r="F33" s="69">
        <v>0</v>
      </c>
      <c r="G33" s="77"/>
      <c r="H33" s="77"/>
      <c r="I33" s="77"/>
      <c r="J33" s="77"/>
      <c r="K33" s="77"/>
    </row>
    <row r="34" spans="2:11" s="59" customFormat="1" ht="16.5">
      <c r="B34" s="111" t="s">
        <v>182</v>
      </c>
      <c r="C34" s="59" t="s">
        <v>584</v>
      </c>
      <c r="D34" s="226" t="s">
        <v>700</v>
      </c>
      <c r="E34" s="69">
        <v>717465</v>
      </c>
      <c r="F34" s="69">
        <v>-17275</v>
      </c>
      <c r="G34" s="77"/>
      <c r="H34" s="77"/>
      <c r="I34" s="77"/>
      <c r="J34" s="77"/>
      <c r="K34" s="77"/>
    </row>
    <row r="35" spans="2:11" s="59" customFormat="1" ht="12.75" customHeight="1">
      <c r="B35" s="105"/>
      <c r="D35" s="182"/>
      <c r="E35" s="77"/>
      <c r="F35" s="77"/>
      <c r="G35" s="77"/>
      <c r="H35" s="77"/>
      <c r="I35" s="77"/>
      <c r="J35" s="77"/>
      <c r="K35" s="77"/>
    </row>
    <row r="36" spans="2:11" s="59" customFormat="1" ht="16.5">
      <c r="B36" s="105" t="s">
        <v>1</v>
      </c>
      <c r="C36" s="59" t="s">
        <v>585</v>
      </c>
      <c r="D36" s="182"/>
      <c r="E36" s="199">
        <f>E11+E23</f>
        <v>3768245</v>
      </c>
      <c r="F36" s="199">
        <v>3081281</v>
      </c>
      <c r="G36" s="77"/>
      <c r="H36" s="77"/>
      <c r="I36" s="77"/>
      <c r="J36" s="77"/>
      <c r="K36" s="77"/>
    </row>
    <row r="37" spans="1:11" s="18" customFormat="1" ht="12.75" customHeight="1">
      <c r="A37" s="19"/>
      <c r="B37" s="105"/>
      <c r="C37" s="19"/>
      <c r="D37" s="181"/>
      <c r="E37" s="204"/>
      <c r="F37" s="204"/>
      <c r="G37" s="77"/>
      <c r="H37" s="77"/>
      <c r="I37" s="77"/>
      <c r="J37" s="77"/>
      <c r="K37" s="77"/>
    </row>
    <row r="38" spans="2:11" s="60" customFormat="1" ht="16.5">
      <c r="B38" s="105" t="s">
        <v>117</v>
      </c>
      <c r="C38" s="105" t="s">
        <v>586</v>
      </c>
      <c r="D38" s="180"/>
      <c r="E38" s="203"/>
      <c r="F38" s="203"/>
      <c r="G38" s="77"/>
      <c r="H38" s="77"/>
      <c r="I38" s="77"/>
      <c r="J38" s="77"/>
      <c r="K38" s="77"/>
    </row>
    <row r="39" spans="1:11" s="18" customFormat="1" ht="12.75" customHeight="1">
      <c r="A39" s="19"/>
      <c r="B39" s="60"/>
      <c r="C39" s="19"/>
      <c r="D39" s="181"/>
      <c r="E39" s="204"/>
      <c r="F39" s="204"/>
      <c r="G39" s="77"/>
      <c r="H39" s="77"/>
      <c r="I39" s="77"/>
      <c r="J39" s="77"/>
      <c r="K39" s="77"/>
    </row>
    <row r="40" spans="2:11" s="59" customFormat="1" ht="16.5">
      <c r="B40" s="105" t="s">
        <v>5</v>
      </c>
      <c r="C40" s="59" t="s">
        <v>587</v>
      </c>
      <c r="D40" s="182"/>
      <c r="E40" s="69">
        <f>SUM(E42:E50)</f>
        <v>-4293668</v>
      </c>
      <c r="F40" s="69">
        <f>SUM(F42:F50)</f>
        <v>-3256387</v>
      </c>
      <c r="G40" s="77"/>
      <c r="H40" s="77"/>
      <c r="I40" s="77"/>
      <c r="J40" s="77"/>
      <c r="K40" s="77"/>
    </row>
    <row r="41" spans="2:11" s="59" customFormat="1" ht="12.75" customHeight="1">
      <c r="B41" s="60"/>
      <c r="D41" s="182"/>
      <c r="E41" s="77"/>
      <c r="F41" s="77"/>
      <c r="G41" s="77"/>
      <c r="H41" s="77"/>
      <c r="I41" s="77"/>
      <c r="J41" s="77"/>
      <c r="K41" s="77"/>
    </row>
    <row r="42" spans="2:11" s="59" customFormat="1" ht="16.5">
      <c r="B42" s="111" t="s">
        <v>6</v>
      </c>
      <c r="C42" s="59" t="s">
        <v>588</v>
      </c>
      <c r="D42" s="182"/>
      <c r="E42" s="199">
        <v>-358121</v>
      </c>
      <c r="F42" s="199">
        <v>-49993</v>
      </c>
      <c r="G42" s="77"/>
      <c r="H42" s="77"/>
      <c r="I42" s="77"/>
      <c r="J42" s="77"/>
      <c r="K42" s="77"/>
    </row>
    <row r="43" spans="2:11" s="59" customFormat="1" ht="16.5">
      <c r="B43" s="111" t="s">
        <v>10</v>
      </c>
      <c r="C43" s="59" t="s">
        <v>589</v>
      </c>
      <c r="D43" s="182"/>
      <c r="E43" s="69">
        <v>0</v>
      </c>
      <c r="F43" s="69">
        <v>0</v>
      </c>
      <c r="G43" s="77"/>
      <c r="H43" s="77"/>
      <c r="I43" s="77"/>
      <c r="J43" s="77"/>
      <c r="K43" s="77"/>
    </row>
    <row r="44" spans="2:11" s="59" customFormat="1" ht="16.5">
      <c r="B44" s="111" t="s">
        <v>11</v>
      </c>
      <c r="C44" s="59" t="s">
        <v>590</v>
      </c>
      <c r="D44" s="182"/>
      <c r="E44" s="69">
        <v>-154127</v>
      </c>
      <c r="F44" s="69">
        <v>-198313</v>
      </c>
      <c r="G44" s="77"/>
      <c r="H44" s="77"/>
      <c r="I44" s="77"/>
      <c r="J44" s="77"/>
      <c r="K44" s="77"/>
    </row>
    <row r="45" spans="2:11" s="59" customFormat="1" ht="16.5">
      <c r="B45" s="111" t="s">
        <v>48</v>
      </c>
      <c r="C45" s="59" t="s">
        <v>591</v>
      </c>
      <c r="D45" s="182"/>
      <c r="E45" s="69">
        <v>20363</v>
      </c>
      <c r="F45" s="69">
        <v>6781</v>
      </c>
      <c r="G45" s="77"/>
      <c r="H45" s="77"/>
      <c r="I45" s="77"/>
      <c r="J45" s="77"/>
      <c r="K45" s="77"/>
    </row>
    <row r="46" spans="2:11" s="59" customFormat="1" ht="16.5">
      <c r="B46" s="111" t="s">
        <v>49</v>
      </c>
      <c r="C46" s="59" t="s">
        <v>592</v>
      </c>
      <c r="D46" s="182"/>
      <c r="E46" s="69">
        <v>-25245551</v>
      </c>
      <c r="F46" s="69">
        <v>-24738695</v>
      </c>
      <c r="G46" s="77"/>
      <c r="H46" s="77"/>
      <c r="I46" s="77"/>
      <c r="J46" s="77"/>
      <c r="K46" s="77"/>
    </row>
    <row r="47" spans="2:11" s="59" customFormat="1" ht="16.5">
      <c r="B47" s="111" t="s">
        <v>118</v>
      </c>
      <c r="C47" s="59" t="s">
        <v>593</v>
      </c>
      <c r="D47" s="182"/>
      <c r="E47" s="69">
        <v>20331322</v>
      </c>
      <c r="F47" s="69">
        <v>19932055</v>
      </c>
      <c r="G47" s="77"/>
      <c r="H47" s="77"/>
      <c r="I47" s="77"/>
      <c r="J47" s="77"/>
      <c r="K47" s="77"/>
    </row>
    <row r="48" spans="2:11" s="59" customFormat="1" ht="16.5">
      <c r="B48" s="111" t="s">
        <v>119</v>
      </c>
      <c r="C48" s="59" t="s">
        <v>594</v>
      </c>
      <c r="D48" s="182"/>
      <c r="E48" s="69">
        <v>0</v>
      </c>
      <c r="F48" s="69">
        <v>-1728</v>
      </c>
      <c r="G48" s="77"/>
      <c r="H48" s="77"/>
      <c r="I48" s="77"/>
      <c r="J48" s="77"/>
      <c r="K48" s="77"/>
    </row>
    <row r="49" spans="2:11" s="59" customFormat="1" ht="16.5">
      <c r="B49" s="111" t="s">
        <v>120</v>
      </c>
      <c r="C49" s="59" t="s">
        <v>595</v>
      </c>
      <c r="D49" s="182"/>
      <c r="E49" s="69">
        <v>1112446</v>
      </c>
      <c r="F49" s="69">
        <v>1793506</v>
      </c>
      <c r="G49" s="77"/>
      <c r="H49" s="77"/>
      <c r="I49" s="77"/>
      <c r="J49" s="77"/>
      <c r="K49" s="77"/>
    </row>
    <row r="50" spans="2:11" s="59" customFormat="1" ht="16.5">
      <c r="B50" s="111" t="s">
        <v>121</v>
      </c>
      <c r="C50" s="59" t="s">
        <v>271</v>
      </c>
      <c r="D50" s="182"/>
      <c r="E50" s="69">
        <v>0</v>
      </c>
      <c r="F50" s="69">
        <v>0</v>
      </c>
      <c r="G50" s="77"/>
      <c r="H50" s="77"/>
      <c r="I50" s="77"/>
      <c r="J50" s="77"/>
      <c r="K50" s="77"/>
    </row>
    <row r="51" spans="1:11" s="18" customFormat="1" ht="16.5">
      <c r="A51" s="19"/>
      <c r="B51" s="111"/>
      <c r="C51" s="19"/>
      <c r="D51" s="181"/>
      <c r="E51" s="205"/>
      <c r="F51" s="205"/>
      <c r="G51" s="77"/>
      <c r="H51" s="77"/>
      <c r="I51" s="77"/>
      <c r="J51" s="77"/>
      <c r="K51" s="77"/>
    </row>
    <row r="52" spans="2:11" s="60" customFormat="1" ht="16.5">
      <c r="B52" s="105" t="s">
        <v>122</v>
      </c>
      <c r="C52" s="105" t="s">
        <v>596</v>
      </c>
      <c r="D52" s="180"/>
      <c r="E52" s="206"/>
      <c r="F52" s="206"/>
      <c r="G52" s="77"/>
      <c r="H52" s="77"/>
      <c r="I52" s="77"/>
      <c r="J52" s="77"/>
      <c r="K52" s="77"/>
    </row>
    <row r="53" spans="1:11" s="18" customFormat="1" ht="12.75" customHeight="1">
      <c r="A53" s="19"/>
      <c r="B53" s="60"/>
      <c r="C53" s="19"/>
      <c r="D53" s="181"/>
      <c r="E53" s="205"/>
      <c r="F53" s="205"/>
      <c r="G53" s="77"/>
      <c r="H53" s="77"/>
      <c r="I53" s="77"/>
      <c r="J53" s="77"/>
      <c r="K53" s="77"/>
    </row>
    <row r="54" spans="2:11" s="59" customFormat="1" ht="16.5">
      <c r="B54" s="105" t="s">
        <v>12</v>
      </c>
      <c r="C54" s="59" t="s">
        <v>597</v>
      </c>
      <c r="D54" s="182"/>
      <c r="E54" s="69">
        <f>SUM(E56:E61)</f>
        <v>1087802</v>
      </c>
      <c r="F54" s="69">
        <f>SUM(F56:F61)</f>
        <v>884252</v>
      </c>
      <c r="G54" s="77"/>
      <c r="H54" s="77"/>
      <c r="I54" s="77"/>
      <c r="J54" s="77"/>
      <c r="K54" s="77"/>
    </row>
    <row r="55" spans="2:11" s="59" customFormat="1" ht="12.75" customHeight="1">
      <c r="B55" s="105"/>
      <c r="D55" s="182"/>
      <c r="E55" s="69"/>
      <c r="F55" s="69"/>
      <c r="G55" s="77"/>
      <c r="H55" s="77"/>
      <c r="I55" s="77"/>
      <c r="J55" s="77"/>
      <c r="K55" s="77"/>
    </row>
    <row r="56" spans="2:11" s="59" customFormat="1" ht="15.75" customHeight="1">
      <c r="B56" s="111" t="s">
        <v>58</v>
      </c>
      <c r="C56" s="59" t="s">
        <v>598</v>
      </c>
      <c r="D56" s="182"/>
      <c r="E56" s="69">
        <v>13674071</v>
      </c>
      <c r="F56" s="69">
        <v>8519503</v>
      </c>
      <c r="G56" s="77"/>
      <c r="H56" s="77"/>
      <c r="I56" s="77"/>
      <c r="J56" s="77"/>
      <c r="K56" s="77"/>
    </row>
    <row r="57" spans="2:11" s="59" customFormat="1" ht="15.75" customHeight="1">
      <c r="B57" s="111" t="s">
        <v>62</v>
      </c>
      <c r="C57" s="59" t="s">
        <v>599</v>
      </c>
      <c r="D57" s="182"/>
      <c r="E57" s="69">
        <v>-11936377</v>
      </c>
      <c r="F57" s="69">
        <v>-7084253</v>
      </c>
      <c r="G57" s="77"/>
      <c r="H57" s="77"/>
      <c r="I57" s="77"/>
      <c r="J57" s="77"/>
      <c r="K57" s="77"/>
    </row>
    <row r="58" spans="2:11" s="59" customFormat="1" ht="15.75" customHeight="1">
      <c r="B58" s="111" t="s">
        <v>123</v>
      </c>
      <c r="C58" s="59" t="s">
        <v>600</v>
      </c>
      <c r="D58" s="182"/>
      <c r="E58" s="69">
        <v>0</v>
      </c>
      <c r="F58" s="69">
        <v>0</v>
      </c>
      <c r="G58" s="77"/>
      <c r="H58" s="77"/>
      <c r="I58" s="77"/>
      <c r="J58" s="77"/>
      <c r="K58" s="77"/>
    </row>
    <row r="59" spans="2:11" s="59" customFormat="1" ht="15.75" customHeight="1">
      <c r="B59" s="111" t="s">
        <v>124</v>
      </c>
      <c r="C59" s="59" t="s">
        <v>560</v>
      </c>
      <c r="D59" s="182"/>
      <c r="E59" s="199">
        <v>-569600</v>
      </c>
      <c r="F59" s="69">
        <v>-467483</v>
      </c>
      <c r="G59" s="77"/>
      <c r="H59" s="77"/>
      <c r="I59" s="77"/>
      <c r="J59" s="77"/>
      <c r="K59" s="77"/>
    </row>
    <row r="60" spans="2:11" s="59" customFormat="1" ht="15.75" customHeight="1">
      <c r="B60" s="111" t="s">
        <v>125</v>
      </c>
      <c r="C60" s="59" t="s">
        <v>601</v>
      </c>
      <c r="D60" s="182"/>
      <c r="E60" s="69">
        <v>-80292</v>
      </c>
      <c r="F60" s="69">
        <v>-83515</v>
      </c>
      <c r="G60" s="77"/>
      <c r="H60" s="77"/>
      <c r="I60" s="77"/>
      <c r="J60" s="77"/>
      <c r="K60" s="77"/>
    </row>
    <row r="61" spans="2:11" s="59" customFormat="1" ht="15.75" customHeight="1">
      <c r="B61" s="111" t="s">
        <v>126</v>
      </c>
      <c r="C61" s="59" t="s">
        <v>271</v>
      </c>
      <c r="D61" s="182"/>
      <c r="E61" s="69">
        <v>0</v>
      </c>
      <c r="F61" s="69">
        <v>0</v>
      </c>
      <c r="G61" s="77"/>
      <c r="H61" s="77"/>
      <c r="I61" s="77"/>
      <c r="J61" s="77"/>
      <c r="K61" s="77"/>
    </row>
    <row r="62" spans="2:11" s="59" customFormat="1" ht="12.75" customHeight="1">
      <c r="B62" s="111"/>
      <c r="D62" s="182"/>
      <c r="E62" s="69"/>
      <c r="F62" s="69"/>
      <c r="G62" s="77"/>
      <c r="H62" s="77"/>
      <c r="I62" s="77"/>
      <c r="J62" s="77"/>
      <c r="K62" s="77"/>
    </row>
    <row r="63" spans="2:11" s="59" customFormat="1" ht="16.5">
      <c r="B63" s="105" t="s">
        <v>13</v>
      </c>
      <c r="C63" s="59" t="s">
        <v>602</v>
      </c>
      <c r="D63" s="226"/>
      <c r="E63" s="69">
        <v>781802</v>
      </c>
      <c r="F63" s="69">
        <v>60210</v>
      </c>
      <c r="G63" s="77"/>
      <c r="H63" s="77"/>
      <c r="I63" s="77"/>
      <c r="J63" s="77"/>
      <c r="K63" s="77"/>
    </row>
    <row r="64" spans="2:11" s="59" customFormat="1" ht="12.75" customHeight="1">
      <c r="B64" s="60"/>
      <c r="D64" s="182"/>
      <c r="E64" s="77"/>
      <c r="F64" s="77"/>
      <c r="G64" s="77"/>
      <c r="H64" s="77"/>
      <c r="I64" s="77"/>
      <c r="J64" s="77"/>
      <c r="K64" s="77"/>
    </row>
    <row r="65" spans="2:11" s="59" customFormat="1" ht="16.5">
      <c r="B65" s="105" t="s">
        <v>16</v>
      </c>
      <c r="C65" s="59" t="s">
        <v>603</v>
      </c>
      <c r="D65" s="182"/>
      <c r="E65" s="69">
        <f>E36+E40+E54+E63</f>
        <v>1344181</v>
      </c>
      <c r="F65" s="69">
        <f>F36+F40+F54+F63</f>
        <v>769356</v>
      </c>
      <c r="G65" s="77"/>
      <c r="H65" s="77"/>
      <c r="I65" s="77"/>
      <c r="J65" s="77"/>
      <c r="K65" s="77"/>
    </row>
    <row r="66" spans="2:11" s="59" customFormat="1" ht="12.75" customHeight="1">
      <c r="B66" s="105"/>
      <c r="C66" s="63"/>
      <c r="D66" s="182"/>
      <c r="E66" s="69"/>
      <c r="F66" s="69"/>
      <c r="G66" s="77"/>
      <c r="H66" s="77"/>
      <c r="I66" s="77"/>
      <c r="J66" s="77"/>
      <c r="K66" s="77"/>
    </row>
    <row r="67" spans="2:11" s="59" customFormat="1" ht="16.5">
      <c r="B67" s="105" t="s">
        <v>19</v>
      </c>
      <c r="C67" s="59" t="s">
        <v>604</v>
      </c>
      <c r="D67" s="226" t="s">
        <v>701</v>
      </c>
      <c r="E67" s="69">
        <v>4808291</v>
      </c>
      <c r="F67" s="69">
        <v>4038935</v>
      </c>
      <c r="G67" s="77"/>
      <c r="H67" s="77"/>
      <c r="I67" s="77"/>
      <c r="J67" s="77"/>
      <c r="K67" s="77"/>
    </row>
    <row r="68" spans="2:11" s="59" customFormat="1" ht="12.75" customHeight="1">
      <c r="B68" s="105"/>
      <c r="D68" s="226"/>
      <c r="E68" s="69"/>
      <c r="F68" s="69"/>
      <c r="G68" s="77"/>
      <c r="H68" s="77"/>
      <c r="I68" s="77"/>
      <c r="J68" s="77"/>
      <c r="K68" s="77"/>
    </row>
    <row r="69" spans="2:11" s="59" customFormat="1" ht="16.5">
      <c r="B69" s="105" t="s">
        <v>22</v>
      </c>
      <c r="C69" s="59" t="s">
        <v>605</v>
      </c>
      <c r="D69" s="226" t="s">
        <v>701</v>
      </c>
      <c r="E69" s="69">
        <f>E65+E67</f>
        <v>6152472</v>
      </c>
      <c r="F69" s="69">
        <f>F65+F67</f>
        <v>4808291</v>
      </c>
      <c r="G69" s="77"/>
      <c r="H69" s="77"/>
      <c r="I69" s="77"/>
      <c r="J69" s="77"/>
      <c r="K69" s="77"/>
    </row>
    <row r="70" spans="1:11" s="231" customFormat="1" ht="15.75">
      <c r="A70" s="215"/>
      <c r="B70" s="227"/>
      <c r="C70" s="228"/>
      <c r="D70" s="229"/>
      <c r="E70" s="230"/>
      <c r="F70" s="230"/>
      <c r="H70" s="77"/>
      <c r="I70" s="77"/>
      <c r="J70" s="77"/>
      <c r="K70" s="77"/>
    </row>
    <row r="71" spans="1:11" s="231" customFormat="1" ht="15.75">
      <c r="A71" s="215"/>
      <c r="B71" s="232"/>
      <c r="C71" s="233"/>
      <c r="D71" s="234"/>
      <c r="E71" s="216"/>
      <c r="F71" s="235"/>
      <c r="H71" s="77"/>
      <c r="J71" s="77"/>
      <c r="K71" s="77"/>
    </row>
    <row r="72" spans="1:11" s="231" customFormat="1" ht="15.75">
      <c r="A72" s="215"/>
      <c r="B72" s="232"/>
      <c r="C72" s="233"/>
      <c r="D72" s="234"/>
      <c r="E72" s="69"/>
      <c r="F72" s="69"/>
      <c r="H72" s="77"/>
      <c r="J72" s="77"/>
      <c r="K72" s="77"/>
    </row>
    <row r="73" spans="1:11" s="231" customFormat="1" ht="15.75">
      <c r="A73" s="215"/>
      <c r="B73" s="232"/>
      <c r="C73" s="233"/>
      <c r="D73" s="234"/>
      <c r="E73" s="236"/>
      <c r="F73" s="236"/>
      <c r="H73" s="77"/>
      <c r="J73" s="77"/>
      <c r="K73" s="77"/>
    </row>
    <row r="74" spans="1:11" s="231" customFormat="1" ht="15.75">
      <c r="A74" s="215"/>
      <c r="B74" s="232"/>
      <c r="C74" s="233"/>
      <c r="D74" s="234"/>
      <c r="E74" s="236"/>
      <c r="F74" s="216"/>
      <c r="H74" s="77"/>
      <c r="J74" s="77"/>
      <c r="K74" s="77"/>
    </row>
    <row r="75" spans="1:11" s="231" customFormat="1" ht="15.75">
      <c r="A75" s="215"/>
      <c r="B75" s="232"/>
      <c r="C75" s="233"/>
      <c r="D75" s="234"/>
      <c r="E75" s="216"/>
      <c r="F75" s="216"/>
      <c r="H75" s="77"/>
      <c r="J75" s="77"/>
      <c r="K75" s="77"/>
    </row>
    <row r="76" spans="1:11" s="231" customFormat="1" ht="15.75">
      <c r="A76" s="215"/>
      <c r="B76" s="232"/>
      <c r="C76" s="233"/>
      <c r="D76" s="234"/>
      <c r="E76" s="216"/>
      <c r="F76" s="216"/>
      <c r="H76" s="77"/>
      <c r="J76" s="77"/>
      <c r="K76" s="77"/>
    </row>
    <row r="77" spans="1:11" s="60" customFormat="1" ht="15.75">
      <c r="A77" s="337" t="s">
        <v>606</v>
      </c>
      <c r="B77" s="337"/>
      <c r="C77" s="337"/>
      <c r="D77" s="337"/>
      <c r="E77" s="337"/>
      <c r="F77" s="337"/>
      <c r="H77" s="77"/>
      <c r="J77" s="77"/>
      <c r="K77" s="77"/>
    </row>
    <row r="78" spans="1:11" s="231" customFormat="1" ht="15.75">
      <c r="A78" s="215"/>
      <c r="B78" s="232"/>
      <c r="C78" s="233"/>
      <c r="D78" s="234"/>
      <c r="E78" s="216"/>
      <c r="F78" s="216"/>
      <c r="H78" s="77"/>
      <c r="J78" s="77"/>
      <c r="K78" s="77"/>
    </row>
    <row r="79" spans="1:11" s="231" customFormat="1" ht="15.75">
      <c r="A79" s="215"/>
      <c r="B79" s="232"/>
      <c r="C79" s="233"/>
      <c r="D79" s="234"/>
      <c r="E79" s="216"/>
      <c r="F79" s="216"/>
      <c r="J79" s="77"/>
      <c r="K79" s="77"/>
    </row>
    <row r="80" spans="1:11" s="231" customFormat="1" ht="15.75">
      <c r="A80" s="215"/>
      <c r="B80" s="232"/>
      <c r="C80" s="233"/>
      <c r="D80" s="234"/>
      <c r="E80" s="216"/>
      <c r="F80" s="216"/>
      <c r="J80" s="77"/>
      <c r="K80" s="77"/>
    </row>
    <row r="81" spans="1:11" s="231" customFormat="1" ht="15.75">
      <c r="A81" s="215"/>
      <c r="B81" s="232"/>
      <c r="C81" s="233"/>
      <c r="D81" s="234"/>
      <c r="E81" s="216"/>
      <c r="F81" s="216"/>
      <c r="J81" s="77"/>
      <c r="K81" s="77"/>
    </row>
    <row r="82" spans="1:11" s="231" customFormat="1" ht="15.75">
      <c r="A82" s="215"/>
      <c r="B82" s="232"/>
      <c r="C82" s="233"/>
      <c r="D82" s="234"/>
      <c r="E82" s="216"/>
      <c r="F82" s="216"/>
      <c r="J82" s="77"/>
      <c r="K82" s="77"/>
    </row>
    <row r="83" spans="1:6" s="231" customFormat="1" ht="15.75">
      <c r="A83" s="215"/>
      <c r="B83" s="232"/>
      <c r="C83" s="233"/>
      <c r="D83" s="234"/>
      <c r="E83" s="216"/>
      <c r="F83" s="216"/>
    </row>
    <row r="84" spans="1:6" s="231" customFormat="1" ht="15.75">
      <c r="A84" s="215"/>
      <c r="B84" s="232"/>
      <c r="C84" s="233"/>
      <c r="D84" s="234"/>
      <c r="E84" s="216"/>
      <c r="F84" s="216"/>
    </row>
    <row r="85" spans="1:6" s="231" customFormat="1" ht="15.75">
      <c r="A85" s="237"/>
      <c r="B85" s="227"/>
      <c r="C85" s="228"/>
      <c r="D85" s="229"/>
      <c r="E85" s="230"/>
      <c r="F85" s="230"/>
    </row>
    <row r="86" s="231" customFormat="1" ht="12.75"/>
  </sheetData>
  <sheetProtection/>
  <mergeCells count="1">
    <mergeCell ref="A77:F77"/>
  </mergeCells>
  <printOptions horizontalCentered="1"/>
  <pageMargins left="0.2362204724409449" right="0.2362204724409449" top="0.7086614173228347" bottom="0.5905511811023623" header="0.5118110236220472" footer="0.5905511811023623"/>
  <pageSetup fitToHeight="1" fitToWidth="1" horizontalDpi="600" verticalDpi="600" orientation="portrait" paperSize="9" scale="54" r:id="rId1"/>
  <headerFooter alignWithMargins="0">
    <oddFooter xml:space="preserve">&amp;C&amp;"DINPro-Medium,Regular"&amp;12 9&amp;R&amp;"DINPro-Light,Italic"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9"/>
  <sheetViews>
    <sheetView view="pageBreakPreview" zoomScale="75" zoomScaleSheetLayoutView="75" zoomScalePageLayoutView="0" workbookViewId="0" topLeftCell="B1">
      <pane xSplit="2" ySplit="7" topLeftCell="D8" activePane="bottomRight" state="frozen"/>
      <selection pane="topLeft" activeCell="E18" sqref="E18"/>
      <selection pane="topRight" activeCell="E18" sqref="E18"/>
      <selection pane="bottomLeft" activeCell="E18" sqref="E18"/>
      <selection pane="bottomRight" activeCell="E17" sqref="E17"/>
    </sheetView>
  </sheetViews>
  <sheetFormatPr defaultColWidth="9.140625" defaultRowHeight="18" customHeight="1"/>
  <cols>
    <col min="1" max="1" width="0.13671875" style="324" hidden="1" customWidth="1"/>
    <col min="2" max="2" width="6.7109375" style="326" customWidth="1"/>
    <col min="3" max="3" width="95.7109375" style="327" customWidth="1"/>
    <col min="4" max="5" width="31.57421875" style="324" customWidth="1"/>
    <col min="6" max="16384" width="9.140625" style="324" customWidth="1"/>
  </cols>
  <sheetData>
    <row r="1" spans="2:3" s="279" customFormat="1" ht="18" customHeight="1">
      <c r="B1" s="280"/>
      <c r="C1" s="281"/>
    </row>
    <row r="2" spans="2:3" s="282" customFormat="1" ht="18" customHeight="1">
      <c r="B2" s="283" t="s">
        <v>0</v>
      </c>
      <c r="C2" s="283"/>
    </row>
    <row r="3" spans="2:5" s="282" customFormat="1" ht="18" customHeight="1">
      <c r="B3" s="284" t="s">
        <v>623</v>
      </c>
      <c r="C3" s="284"/>
      <c r="D3" s="285"/>
      <c r="E3" s="285"/>
    </row>
    <row r="4" spans="2:5" s="286" customFormat="1" ht="18" customHeight="1">
      <c r="B4" s="287" t="s">
        <v>521</v>
      </c>
      <c r="C4" s="287"/>
      <c r="D4" s="288"/>
      <c r="E4" s="288"/>
    </row>
    <row r="5" spans="2:5" s="279" customFormat="1" ht="18" customHeight="1">
      <c r="B5" s="289"/>
      <c r="C5" s="289"/>
      <c r="D5" s="290"/>
      <c r="E5" s="290"/>
    </row>
    <row r="6" spans="2:5" s="291" customFormat="1" ht="18" customHeight="1">
      <c r="B6" s="292"/>
      <c r="C6" s="293"/>
      <c r="D6" s="294" t="s">
        <v>248</v>
      </c>
      <c r="E6" s="224" t="s">
        <v>249</v>
      </c>
    </row>
    <row r="7" spans="2:5" s="291" customFormat="1" ht="18" customHeight="1">
      <c r="B7" s="292"/>
      <c r="C7" s="293"/>
      <c r="D7" s="295" t="s">
        <v>615</v>
      </c>
      <c r="E7" s="295" t="s">
        <v>245</v>
      </c>
    </row>
    <row r="8" spans="1:6" s="289" customFormat="1" ht="18" customHeight="1">
      <c r="A8" s="279"/>
      <c r="B8" s="296"/>
      <c r="C8" s="297"/>
      <c r="D8" s="298"/>
      <c r="E8" s="298"/>
      <c r="F8" s="279"/>
    </row>
    <row r="9" spans="2:5" s="286" customFormat="1" ht="18" customHeight="1">
      <c r="B9" s="105" t="s">
        <v>624</v>
      </c>
      <c r="C9" s="105" t="s">
        <v>625</v>
      </c>
      <c r="D9" s="299"/>
      <c r="E9" s="299"/>
    </row>
    <row r="10" spans="2:5" s="289" customFormat="1" ht="18" customHeight="1">
      <c r="B10" s="300"/>
      <c r="C10" s="301"/>
      <c r="D10" s="302"/>
      <c r="E10" s="302"/>
    </row>
    <row r="11" spans="2:8" s="303" customFormat="1" ht="18" customHeight="1">
      <c r="B11" s="59" t="s">
        <v>2</v>
      </c>
      <c r="C11" s="59" t="s">
        <v>626</v>
      </c>
      <c r="D11" s="199">
        <v>3827671</v>
      </c>
      <c r="E11" s="199">
        <v>4037966</v>
      </c>
      <c r="G11" s="336"/>
      <c r="H11" s="336"/>
    </row>
    <row r="12" spans="2:8" s="303" customFormat="1" ht="18" customHeight="1">
      <c r="B12" s="59" t="s">
        <v>3</v>
      </c>
      <c r="C12" s="59" t="s">
        <v>627</v>
      </c>
      <c r="D12" s="199">
        <f>SUM(D13:D15)</f>
        <v>832823</v>
      </c>
      <c r="E12" s="199">
        <f>SUM(E13:E15)</f>
        <v>878288</v>
      </c>
      <c r="G12" s="336"/>
      <c r="H12" s="336"/>
    </row>
    <row r="13" spans="2:8" s="303" customFormat="1" ht="18" customHeight="1">
      <c r="B13" s="59" t="s">
        <v>108</v>
      </c>
      <c r="C13" s="59" t="s">
        <v>628</v>
      </c>
      <c r="D13" s="199">
        <v>806798</v>
      </c>
      <c r="E13" s="199">
        <v>1039327</v>
      </c>
      <c r="G13" s="336"/>
      <c r="H13" s="336"/>
    </row>
    <row r="14" spans="2:8" s="303" customFormat="1" ht="18" customHeight="1">
      <c r="B14" s="59" t="s">
        <v>109</v>
      </c>
      <c r="C14" s="59" t="s">
        <v>629</v>
      </c>
      <c r="D14" s="335">
        <v>0</v>
      </c>
      <c r="E14" s="199">
        <v>0</v>
      </c>
      <c r="G14" s="336"/>
      <c r="H14" s="336"/>
    </row>
    <row r="15" spans="2:8" s="303" customFormat="1" ht="18" customHeight="1">
      <c r="B15" s="59" t="s">
        <v>110</v>
      </c>
      <c r="C15" s="59" t="s">
        <v>630</v>
      </c>
      <c r="D15" s="335">
        <v>26025</v>
      </c>
      <c r="E15" s="199">
        <v>-161039</v>
      </c>
      <c r="G15" s="336"/>
      <c r="H15" s="336"/>
    </row>
    <row r="16" spans="2:8" s="289" customFormat="1" ht="18" customHeight="1">
      <c r="B16" s="304"/>
      <c r="C16" s="305"/>
      <c r="D16" s="306"/>
      <c r="E16" s="306"/>
      <c r="G16" s="336"/>
      <c r="H16" s="336"/>
    </row>
    <row r="17" spans="2:8" s="286" customFormat="1" ht="18" customHeight="1">
      <c r="B17" s="105" t="s">
        <v>102</v>
      </c>
      <c r="C17" s="105" t="s">
        <v>631</v>
      </c>
      <c r="D17" s="307">
        <f>D11-D12</f>
        <v>2994848</v>
      </c>
      <c r="E17" s="307">
        <f>E11-E12</f>
        <v>3159678</v>
      </c>
      <c r="G17" s="336"/>
      <c r="H17" s="336"/>
    </row>
    <row r="18" spans="2:8" s="289" customFormat="1" ht="20.25" customHeight="1">
      <c r="B18" s="300"/>
      <c r="C18" s="301"/>
      <c r="D18" s="306"/>
      <c r="E18" s="306"/>
      <c r="G18" s="336"/>
      <c r="H18" s="336"/>
    </row>
    <row r="19" spans="2:8" s="303" customFormat="1" ht="18" customHeight="1">
      <c r="B19" s="59" t="s">
        <v>4</v>
      </c>
      <c r="C19" s="59" t="s">
        <v>632</v>
      </c>
      <c r="D19" s="199">
        <v>0</v>
      </c>
      <c r="E19" s="199">
        <v>0</v>
      </c>
      <c r="G19" s="336"/>
      <c r="H19" s="336"/>
    </row>
    <row r="20" spans="2:8" s="303" customFormat="1" ht="18" customHeight="1">
      <c r="B20" s="59" t="s">
        <v>36</v>
      </c>
      <c r="C20" s="59" t="s">
        <v>633</v>
      </c>
      <c r="D20" s="199">
        <v>0</v>
      </c>
      <c r="E20" s="199">
        <v>0</v>
      </c>
      <c r="G20" s="336"/>
      <c r="H20" s="336"/>
    </row>
    <row r="21" spans="2:8" s="303" customFormat="1" ht="18" customHeight="1">
      <c r="B21" s="59" t="s">
        <v>37</v>
      </c>
      <c r="C21" s="59" t="s">
        <v>634</v>
      </c>
      <c r="D21" s="199">
        <v>0</v>
      </c>
      <c r="E21" s="199">
        <v>0</v>
      </c>
      <c r="G21" s="336"/>
      <c r="H21" s="336"/>
    </row>
    <row r="22" spans="2:8" s="289" customFormat="1" ht="18" customHeight="1">
      <c r="B22" s="300"/>
      <c r="C22" s="300"/>
      <c r="D22" s="308"/>
      <c r="E22" s="308"/>
      <c r="G22" s="336"/>
      <c r="H22" s="336"/>
    </row>
    <row r="23" spans="2:8" s="286" customFormat="1" ht="18" customHeight="1">
      <c r="B23" s="105" t="s">
        <v>117</v>
      </c>
      <c r="C23" s="105" t="s">
        <v>635</v>
      </c>
      <c r="D23" s="307">
        <f>D17-D19-D20-D21</f>
        <v>2994848</v>
      </c>
      <c r="E23" s="307">
        <f>E17-E19-E20-E21</f>
        <v>3159678</v>
      </c>
      <c r="G23" s="336"/>
      <c r="H23" s="336"/>
    </row>
    <row r="24" spans="2:8" s="289" customFormat="1" ht="18" customHeight="1">
      <c r="B24" s="300"/>
      <c r="C24" s="301"/>
      <c r="D24" s="306"/>
      <c r="E24" s="306"/>
      <c r="G24" s="336"/>
      <c r="H24" s="336"/>
    </row>
    <row r="25" spans="2:8" s="289" customFormat="1" ht="18" customHeight="1">
      <c r="B25" s="59" t="s">
        <v>636</v>
      </c>
      <c r="C25" s="59" t="s">
        <v>637</v>
      </c>
      <c r="D25" s="199">
        <f>+SUM(D26:D30)</f>
        <v>0</v>
      </c>
      <c r="E25" s="199">
        <f>+SUM(E26:E30)</f>
        <v>200000</v>
      </c>
      <c r="G25" s="336"/>
      <c r="H25" s="336"/>
    </row>
    <row r="26" spans="2:8" s="289" customFormat="1" ht="18" customHeight="1">
      <c r="B26" s="59" t="s">
        <v>638</v>
      </c>
      <c r="C26" s="59" t="s">
        <v>639</v>
      </c>
      <c r="D26" s="199">
        <v>0</v>
      </c>
      <c r="E26" s="199">
        <v>200000</v>
      </c>
      <c r="G26" s="336"/>
      <c r="H26" s="336"/>
    </row>
    <row r="27" spans="2:8" s="289" customFormat="1" ht="18" customHeight="1">
      <c r="B27" s="59" t="s">
        <v>640</v>
      </c>
      <c r="C27" s="59" t="s">
        <v>641</v>
      </c>
      <c r="D27" s="199">
        <v>0</v>
      </c>
      <c r="E27" s="199">
        <v>0</v>
      </c>
      <c r="G27" s="336"/>
      <c r="H27" s="336"/>
    </row>
    <row r="28" spans="2:8" s="289" customFormat="1" ht="18" customHeight="1">
      <c r="B28" s="59" t="s">
        <v>642</v>
      </c>
      <c r="C28" s="59" t="s">
        <v>643</v>
      </c>
      <c r="D28" s="199">
        <v>0</v>
      </c>
      <c r="E28" s="199">
        <v>0</v>
      </c>
      <c r="G28" s="336"/>
      <c r="H28" s="336"/>
    </row>
    <row r="29" spans="2:8" s="289" customFormat="1" ht="18" customHeight="1">
      <c r="B29" s="59" t="s">
        <v>644</v>
      </c>
      <c r="C29" s="59" t="s">
        <v>645</v>
      </c>
      <c r="D29" s="199">
        <v>0</v>
      </c>
      <c r="E29" s="199">
        <v>0</v>
      </c>
      <c r="G29" s="336"/>
      <c r="H29" s="336"/>
    </row>
    <row r="30" spans="2:8" s="289" customFormat="1" ht="18" customHeight="1">
      <c r="B30" s="59" t="s">
        <v>646</v>
      </c>
      <c r="C30" s="59" t="s">
        <v>647</v>
      </c>
      <c r="D30" s="199">
        <v>0</v>
      </c>
      <c r="E30" s="199">
        <v>0</v>
      </c>
      <c r="G30" s="336"/>
      <c r="H30" s="336"/>
    </row>
    <row r="31" spans="2:8" s="289" customFormat="1" ht="18" customHeight="1">
      <c r="B31" s="59" t="s">
        <v>648</v>
      </c>
      <c r="C31" s="59" t="s">
        <v>649</v>
      </c>
      <c r="D31" s="199">
        <v>0</v>
      </c>
      <c r="E31" s="199">
        <v>0</v>
      </c>
      <c r="G31" s="336"/>
      <c r="H31" s="336"/>
    </row>
    <row r="32" spans="2:8" s="289" customFormat="1" ht="18" customHeight="1">
      <c r="B32" s="59" t="s">
        <v>215</v>
      </c>
      <c r="C32" s="59" t="s">
        <v>650</v>
      </c>
      <c r="D32" s="199">
        <v>0</v>
      </c>
      <c r="E32" s="199">
        <v>0</v>
      </c>
      <c r="G32" s="336"/>
      <c r="H32" s="336"/>
    </row>
    <row r="33" spans="2:8" s="289" customFormat="1" ht="18" customHeight="1">
      <c r="B33" s="59" t="s">
        <v>216</v>
      </c>
      <c r="C33" s="59" t="s">
        <v>651</v>
      </c>
      <c r="D33" s="199">
        <f>+SUM(D34:D38)</f>
        <v>0</v>
      </c>
      <c r="E33" s="199">
        <f>+SUM(E34:E38)</f>
        <v>369600</v>
      </c>
      <c r="G33" s="336"/>
      <c r="H33" s="336"/>
    </row>
    <row r="34" spans="2:8" s="289" customFormat="1" ht="18" customHeight="1">
      <c r="B34" s="59" t="s">
        <v>652</v>
      </c>
      <c r="C34" s="59" t="s">
        <v>639</v>
      </c>
      <c r="D34" s="199">
        <v>0</v>
      </c>
      <c r="E34" s="199">
        <v>369600</v>
      </c>
      <c r="G34" s="336"/>
      <c r="H34" s="336"/>
    </row>
    <row r="35" spans="2:8" s="289" customFormat="1" ht="18" customHeight="1">
      <c r="B35" s="59" t="s">
        <v>653</v>
      </c>
      <c r="C35" s="59" t="s">
        <v>641</v>
      </c>
      <c r="D35" s="199">
        <v>0</v>
      </c>
      <c r="E35" s="199">
        <v>0</v>
      </c>
      <c r="G35" s="336"/>
      <c r="H35" s="336"/>
    </row>
    <row r="36" spans="2:8" s="289" customFormat="1" ht="18" customHeight="1">
      <c r="B36" s="59" t="s">
        <v>654</v>
      </c>
      <c r="C36" s="59" t="s">
        <v>643</v>
      </c>
      <c r="D36" s="199">
        <v>0</v>
      </c>
      <c r="E36" s="199">
        <v>0</v>
      </c>
      <c r="G36" s="336"/>
      <c r="H36" s="336"/>
    </row>
    <row r="37" spans="2:8" s="289" customFormat="1" ht="18" customHeight="1">
      <c r="B37" s="59" t="s">
        <v>655</v>
      </c>
      <c r="C37" s="59" t="s">
        <v>645</v>
      </c>
      <c r="D37" s="199">
        <v>0</v>
      </c>
      <c r="E37" s="199">
        <v>0</v>
      </c>
      <c r="G37" s="336"/>
      <c r="H37" s="336"/>
    </row>
    <row r="38" spans="2:8" s="289" customFormat="1" ht="18" customHeight="1">
      <c r="B38" s="59" t="s">
        <v>656</v>
      </c>
      <c r="C38" s="59" t="s">
        <v>647</v>
      </c>
      <c r="D38" s="199">
        <v>0</v>
      </c>
      <c r="E38" s="199">
        <v>0</v>
      </c>
      <c r="G38" s="336"/>
      <c r="H38" s="336"/>
    </row>
    <row r="39" spans="2:8" s="289" customFormat="1" ht="18" customHeight="1">
      <c r="B39" s="59" t="s">
        <v>657</v>
      </c>
      <c r="C39" s="59" t="s">
        <v>658</v>
      </c>
      <c r="D39" s="199">
        <v>0</v>
      </c>
      <c r="E39" s="199">
        <v>36960</v>
      </c>
      <c r="G39" s="336"/>
      <c r="H39" s="336"/>
    </row>
    <row r="40" spans="2:8" s="289" customFormat="1" ht="18" customHeight="1">
      <c r="B40" s="59" t="s">
        <v>659</v>
      </c>
      <c r="C40" s="59" t="s">
        <v>660</v>
      </c>
      <c r="D40" s="199">
        <v>0</v>
      </c>
      <c r="E40" s="199">
        <v>0</v>
      </c>
      <c r="G40" s="336"/>
      <c r="H40" s="336"/>
    </row>
    <row r="41" spans="2:8" s="289" customFormat="1" ht="18" customHeight="1">
      <c r="B41" s="59" t="s">
        <v>661</v>
      </c>
      <c r="C41" s="59" t="s">
        <v>662</v>
      </c>
      <c r="D41" s="199">
        <v>0</v>
      </c>
      <c r="E41" s="199">
        <v>2548613</v>
      </c>
      <c r="G41" s="336"/>
      <c r="H41" s="336"/>
    </row>
    <row r="42" spans="2:8" s="289" customFormat="1" ht="18" customHeight="1">
      <c r="B42" s="59" t="s">
        <v>663</v>
      </c>
      <c r="C42" s="59" t="s">
        <v>664</v>
      </c>
      <c r="D42" s="199">
        <v>0</v>
      </c>
      <c r="E42" s="199">
        <v>0</v>
      </c>
      <c r="G42" s="336"/>
      <c r="H42" s="336"/>
    </row>
    <row r="43" spans="2:8" s="289" customFormat="1" ht="18" customHeight="1">
      <c r="B43" s="59" t="s">
        <v>665</v>
      </c>
      <c r="C43" s="59" t="s">
        <v>666</v>
      </c>
      <c r="D43" s="199">
        <v>0</v>
      </c>
      <c r="E43" s="199">
        <v>4505</v>
      </c>
      <c r="G43" s="336"/>
      <c r="H43" s="336"/>
    </row>
    <row r="44" spans="2:8" s="289" customFormat="1" ht="18" customHeight="1">
      <c r="B44" s="300"/>
      <c r="C44" s="309"/>
      <c r="D44" s="310"/>
      <c r="E44" s="310"/>
      <c r="G44" s="336"/>
      <c r="H44" s="336"/>
    </row>
    <row r="45" spans="2:8" s="286" customFormat="1" ht="18" customHeight="1">
      <c r="B45" s="105" t="s">
        <v>5</v>
      </c>
      <c r="C45" s="105" t="s">
        <v>667</v>
      </c>
      <c r="D45" s="311"/>
      <c r="E45" s="311"/>
      <c r="G45" s="336"/>
      <c r="H45" s="336"/>
    </row>
    <row r="46" spans="2:8" s="289" customFormat="1" ht="18" customHeight="1">
      <c r="B46" s="300"/>
      <c r="C46" s="301"/>
      <c r="D46" s="310"/>
      <c r="E46" s="310"/>
      <c r="G46" s="336"/>
      <c r="H46" s="336"/>
    </row>
    <row r="47" spans="2:8" s="289" customFormat="1" ht="18" customHeight="1">
      <c r="B47" s="59" t="s">
        <v>6</v>
      </c>
      <c r="C47" s="59" t="s">
        <v>668</v>
      </c>
      <c r="D47" s="199">
        <v>0</v>
      </c>
      <c r="E47" s="199">
        <v>0</v>
      </c>
      <c r="G47" s="336"/>
      <c r="H47" s="336"/>
    </row>
    <row r="48" spans="2:8" s="289" customFormat="1" ht="18" customHeight="1">
      <c r="B48" s="59" t="s">
        <v>10</v>
      </c>
      <c r="C48" s="59" t="s">
        <v>669</v>
      </c>
      <c r="D48" s="199">
        <v>0</v>
      </c>
      <c r="E48" s="199">
        <v>0</v>
      </c>
      <c r="G48" s="336"/>
      <c r="H48" s="336"/>
    </row>
    <row r="49" spans="2:8" s="289" customFormat="1" ht="18" customHeight="1">
      <c r="B49" s="59" t="s">
        <v>11</v>
      </c>
      <c r="C49" s="59" t="s">
        <v>670</v>
      </c>
      <c r="D49" s="199">
        <f>+SUM(D50:D54)</f>
        <v>0</v>
      </c>
      <c r="E49" s="199">
        <f>+SUM(E50:E54)</f>
        <v>0</v>
      </c>
      <c r="G49" s="336"/>
      <c r="H49" s="336"/>
    </row>
    <row r="50" spans="2:8" s="289" customFormat="1" ht="18" customHeight="1">
      <c r="B50" s="59" t="s">
        <v>671</v>
      </c>
      <c r="C50" s="59" t="s">
        <v>639</v>
      </c>
      <c r="D50" s="199">
        <v>0</v>
      </c>
      <c r="E50" s="199">
        <v>0</v>
      </c>
      <c r="G50" s="336"/>
      <c r="H50" s="336"/>
    </row>
    <row r="51" spans="2:8" s="289" customFormat="1" ht="18" customHeight="1">
      <c r="B51" s="59" t="s">
        <v>672</v>
      </c>
      <c r="C51" s="59" t="s">
        <v>641</v>
      </c>
      <c r="D51" s="199">
        <v>0</v>
      </c>
      <c r="E51" s="199">
        <v>0</v>
      </c>
      <c r="G51" s="336"/>
      <c r="H51" s="336"/>
    </row>
    <row r="52" spans="2:8" s="289" customFormat="1" ht="18" customHeight="1">
      <c r="B52" s="59" t="s">
        <v>673</v>
      </c>
      <c r="C52" s="59" t="s">
        <v>643</v>
      </c>
      <c r="D52" s="199">
        <v>0</v>
      </c>
      <c r="E52" s="199">
        <v>0</v>
      </c>
      <c r="G52" s="336"/>
      <c r="H52" s="336"/>
    </row>
    <row r="53" spans="2:8" s="289" customFormat="1" ht="18" customHeight="1">
      <c r="B53" s="59" t="s">
        <v>674</v>
      </c>
      <c r="C53" s="59" t="s">
        <v>645</v>
      </c>
      <c r="D53" s="199">
        <v>0</v>
      </c>
      <c r="E53" s="199">
        <v>0</v>
      </c>
      <c r="G53" s="336"/>
      <c r="H53" s="336"/>
    </row>
    <row r="54" spans="2:8" s="289" customFormat="1" ht="18" customHeight="1">
      <c r="B54" s="59" t="s">
        <v>675</v>
      </c>
      <c r="C54" s="59" t="s">
        <v>647</v>
      </c>
      <c r="D54" s="199">
        <v>0</v>
      </c>
      <c r="E54" s="199">
        <v>0</v>
      </c>
      <c r="G54" s="336"/>
      <c r="H54" s="336"/>
    </row>
    <row r="55" spans="2:8" s="289" customFormat="1" ht="18" customHeight="1">
      <c r="B55" s="59" t="s">
        <v>48</v>
      </c>
      <c r="C55" s="59" t="s">
        <v>649</v>
      </c>
      <c r="D55" s="199">
        <v>0</v>
      </c>
      <c r="E55" s="199">
        <v>0</v>
      </c>
      <c r="G55" s="336"/>
      <c r="H55" s="336"/>
    </row>
    <row r="56" spans="2:8" s="289" customFormat="1" ht="18" customHeight="1">
      <c r="B56" s="59" t="s">
        <v>49</v>
      </c>
      <c r="C56" s="59" t="s">
        <v>650</v>
      </c>
      <c r="D56" s="199">
        <v>0</v>
      </c>
      <c r="E56" s="199">
        <v>0</v>
      </c>
      <c r="G56" s="336"/>
      <c r="H56" s="336"/>
    </row>
    <row r="57" spans="2:8" s="289" customFormat="1" ht="18" customHeight="1">
      <c r="B57" s="312"/>
      <c r="C57" s="312"/>
      <c r="D57" s="310"/>
      <c r="E57" s="310"/>
      <c r="G57" s="336"/>
      <c r="H57" s="336"/>
    </row>
    <row r="58" spans="2:8" s="286" customFormat="1" ht="18" customHeight="1">
      <c r="B58" s="105" t="s">
        <v>676</v>
      </c>
      <c r="C58" s="105" t="s">
        <v>677</v>
      </c>
      <c r="D58" s="313"/>
      <c r="E58" s="313"/>
      <c r="G58" s="336"/>
      <c r="H58" s="336"/>
    </row>
    <row r="59" spans="2:8" s="289" customFormat="1" ht="18" customHeight="1">
      <c r="B59" s="300"/>
      <c r="C59" s="301"/>
      <c r="D59" s="306"/>
      <c r="E59" s="306"/>
      <c r="G59" s="336"/>
      <c r="H59" s="336"/>
    </row>
    <row r="60" spans="1:8" s="303" customFormat="1" ht="18" customHeight="1">
      <c r="A60" s="59"/>
      <c r="B60" s="59" t="s">
        <v>58</v>
      </c>
      <c r="C60" s="59" t="s">
        <v>678</v>
      </c>
      <c r="D60" s="314">
        <f>+D17/400000000</f>
        <v>0.00748712</v>
      </c>
      <c r="E60" s="314">
        <f>+E17/400000000</f>
        <v>0.007899195</v>
      </c>
      <c r="G60" s="336"/>
      <c r="H60" s="336"/>
    </row>
    <row r="61" spans="1:8" s="303" customFormat="1" ht="18" customHeight="1">
      <c r="A61" s="59"/>
      <c r="B61" s="59" t="s">
        <v>62</v>
      </c>
      <c r="C61" s="59" t="s">
        <v>679</v>
      </c>
      <c r="D61" s="315">
        <f>D60*100</f>
        <v>0.748712</v>
      </c>
      <c r="E61" s="315">
        <f>E60*100</f>
        <v>0.7899195</v>
      </c>
      <c r="G61" s="336"/>
      <c r="H61" s="336"/>
    </row>
    <row r="62" spans="1:8" s="303" customFormat="1" ht="18" customHeight="1">
      <c r="A62" s="59"/>
      <c r="B62" s="59" t="s">
        <v>123</v>
      </c>
      <c r="C62" s="59" t="s">
        <v>680</v>
      </c>
      <c r="D62" s="199">
        <v>0</v>
      </c>
      <c r="E62" s="199">
        <v>0</v>
      </c>
      <c r="G62" s="336"/>
      <c r="H62" s="336"/>
    </row>
    <row r="63" spans="1:8" s="303" customFormat="1" ht="18" customHeight="1">
      <c r="A63" s="59"/>
      <c r="B63" s="59" t="s">
        <v>124</v>
      </c>
      <c r="C63" s="59" t="s">
        <v>681</v>
      </c>
      <c r="D63" s="199">
        <v>0</v>
      </c>
      <c r="E63" s="199">
        <v>0</v>
      </c>
      <c r="G63" s="336"/>
      <c r="H63" s="336"/>
    </row>
    <row r="64" spans="1:8" s="289" customFormat="1" ht="18" customHeight="1">
      <c r="A64" s="312"/>
      <c r="B64" s="312"/>
      <c r="C64" s="312"/>
      <c r="D64" s="310"/>
      <c r="E64" s="310"/>
      <c r="G64" s="336"/>
      <c r="H64" s="336"/>
    </row>
    <row r="65" spans="2:8" s="286" customFormat="1" ht="18" customHeight="1">
      <c r="B65" s="105" t="s">
        <v>682</v>
      </c>
      <c r="C65" s="105" t="s">
        <v>683</v>
      </c>
      <c r="D65" s="313"/>
      <c r="E65" s="313"/>
      <c r="G65" s="336"/>
      <c r="H65" s="336"/>
    </row>
    <row r="66" spans="2:8" s="289" customFormat="1" ht="18" customHeight="1">
      <c r="B66" s="300"/>
      <c r="C66" s="301"/>
      <c r="D66" s="306"/>
      <c r="E66" s="306"/>
      <c r="G66" s="336"/>
      <c r="H66" s="336"/>
    </row>
    <row r="67" spans="2:8" s="303" customFormat="1" ht="18" customHeight="1">
      <c r="B67" s="59" t="s">
        <v>684</v>
      </c>
      <c r="C67" s="59" t="s">
        <v>678</v>
      </c>
      <c r="D67" s="199">
        <v>0</v>
      </c>
      <c r="E67" s="314">
        <v>0.001424</v>
      </c>
      <c r="G67" s="336"/>
      <c r="H67" s="336"/>
    </row>
    <row r="68" spans="2:8" s="303" customFormat="1" ht="18" customHeight="1">
      <c r="B68" s="59" t="s">
        <v>15</v>
      </c>
      <c r="C68" s="59" t="s">
        <v>679</v>
      </c>
      <c r="D68" s="199">
        <v>0</v>
      </c>
      <c r="E68" s="315">
        <v>0.1424</v>
      </c>
      <c r="G68" s="336"/>
      <c r="H68" s="336"/>
    </row>
    <row r="69" spans="2:8" s="303" customFormat="1" ht="18" customHeight="1">
      <c r="B69" s="59" t="s">
        <v>63</v>
      </c>
      <c r="C69" s="59" t="s">
        <v>680</v>
      </c>
      <c r="D69" s="199">
        <v>0</v>
      </c>
      <c r="E69" s="199">
        <v>0</v>
      </c>
      <c r="G69" s="336"/>
      <c r="H69" s="336"/>
    </row>
    <row r="70" spans="2:5" s="303" customFormat="1" ht="18" customHeight="1">
      <c r="B70" s="316" t="s">
        <v>233</v>
      </c>
      <c r="C70" s="316" t="s">
        <v>681</v>
      </c>
      <c r="D70" s="317">
        <v>0</v>
      </c>
      <c r="E70" s="317">
        <v>0</v>
      </c>
    </row>
    <row r="71" spans="2:5" s="303" customFormat="1" ht="17.25" customHeight="1">
      <c r="B71" s="318"/>
      <c r="C71" s="319"/>
      <c r="D71" s="320"/>
      <c r="E71" s="321"/>
    </row>
    <row r="72" spans="2:5" s="303" customFormat="1" ht="16.5" customHeight="1">
      <c r="B72" s="342" t="s">
        <v>685</v>
      </c>
      <c r="C72" s="343"/>
      <c r="D72" s="343"/>
      <c r="E72" s="343"/>
    </row>
    <row r="73" spans="1:6" ht="15.75" customHeight="1">
      <c r="A73" s="303"/>
      <c r="B73" s="322"/>
      <c r="C73" s="319"/>
      <c r="D73" s="323"/>
      <c r="E73" s="323"/>
      <c r="F73" s="303"/>
    </row>
    <row r="74" spans="1:6" ht="15.75" customHeight="1">
      <c r="A74" s="303"/>
      <c r="B74" s="344" t="s">
        <v>686</v>
      </c>
      <c r="C74" s="344"/>
      <c r="D74" s="344"/>
      <c r="E74" s="344"/>
      <c r="F74" s="303"/>
    </row>
    <row r="75" spans="1:6" ht="35.25" customHeight="1">
      <c r="A75" s="303"/>
      <c r="B75" s="345" t="s">
        <v>687</v>
      </c>
      <c r="C75" s="345"/>
      <c r="D75" s="345"/>
      <c r="E75" s="345"/>
      <c r="F75" s="303"/>
    </row>
    <row r="76" spans="2:5" ht="18" customHeight="1">
      <c r="B76" s="345"/>
      <c r="C76" s="345"/>
      <c r="D76" s="345"/>
      <c r="E76" s="345"/>
    </row>
    <row r="77" spans="2:3" ht="18" customHeight="1">
      <c r="B77" s="325" t="s">
        <v>688</v>
      </c>
      <c r="C77" s="324"/>
    </row>
    <row r="78" ht="18" customHeight="1">
      <c r="C78" s="325"/>
    </row>
    <row r="79" spans="2:5" ht="18" customHeight="1">
      <c r="B79" s="346" t="s">
        <v>310</v>
      </c>
      <c r="C79" s="346"/>
      <c r="D79" s="346"/>
      <c r="E79" s="346"/>
    </row>
    <row r="80" spans="2:5" ht="18" customHeight="1">
      <c r="B80" s="347" t="s">
        <v>689</v>
      </c>
      <c r="C80" s="347"/>
      <c r="D80" s="347"/>
      <c r="E80" s="347"/>
    </row>
    <row r="81" spans="2:5" ht="18" customHeight="1">
      <c r="B81" s="348"/>
      <c r="C81" s="348"/>
      <c r="D81" s="348"/>
      <c r="E81" s="348"/>
    </row>
    <row r="82" spans="4:5" ht="18" customHeight="1">
      <c r="D82" s="328"/>
      <c r="E82" s="328"/>
    </row>
    <row r="83" spans="1:5" ht="18" customHeight="1">
      <c r="A83" s="329"/>
      <c r="D83" s="328"/>
      <c r="E83" s="328"/>
    </row>
    <row r="84" spans="4:5" ht="18" customHeight="1">
      <c r="D84" s="328"/>
      <c r="E84" s="328"/>
    </row>
    <row r="85" spans="4:5" ht="18" customHeight="1">
      <c r="D85" s="328"/>
      <c r="E85" s="328"/>
    </row>
    <row r="86" spans="2:5" ht="18" customHeight="1">
      <c r="B86" s="330"/>
      <c r="C86" s="331"/>
      <c r="D86" s="332"/>
      <c r="E86" s="332"/>
    </row>
    <row r="87" spans="4:5" ht="18" customHeight="1">
      <c r="D87" s="328"/>
      <c r="E87" s="328"/>
    </row>
    <row r="88" spans="4:5" ht="18" customHeight="1">
      <c r="D88" s="328"/>
      <c r="E88" s="328"/>
    </row>
    <row r="89" spans="4:5" ht="18" customHeight="1">
      <c r="D89" s="328"/>
      <c r="E89" s="328"/>
    </row>
    <row r="90" spans="4:5" ht="18" customHeight="1">
      <c r="D90" s="328"/>
      <c r="E90" s="328"/>
    </row>
    <row r="91" spans="4:5" ht="18" customHeight="1">
      <c r="D91" s="328"/>
      <c r="E91" s="328"/>
    </row>
    <row r="92" spans="4:5" ht="18" customHeight="1">
      <c r="D92" s="328"/>
      <c r="E92" s="328"/>
    </row>
    <row r="93" spans="4:5" ht="18" customHeight="1">
      <c r="D93" s="328"/>
      <c r="E93" s="328"/>
    </row>
    <row r="94" spans="4:5" ht="18" customHeight="1">
      <c r="D94" s="328"/>
      <c r="E94" s="328"/>
    </row>
    <row r="95" spans="4:5" ht="18" customHeight="1">
      <c r="D95" s="328"/>
      <c r="E95" s="328"/>
    </row>
    <row r="109" spans="1:5" ht="18" customHeight="1">
      <c r="A109" s="329"/>
      <c r="B109" s="330"/>
      <c r="C109" s="331"/>
      <c r="D109" s="329"/>
      <c r="E109" s="329"/>
    </row>
  </sheetData>
  <sheetProtection/>
  <mergeCells count="6">
    <mergeCell ref="B72:E72"/>
    <mergeCell ref="B74:E74"/>
    <mergeCell ref="B75:E76"/>
    <mergeCell ref="B79:E79"/>
    <mergeCell ref="B80:E80"/>
    <mergeCell ref="B81:E8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7" r:id="rId1"/>
  <headerFooter>
    <oddFooter>&amp;C&amp;"DINPro-Medium,Regular"&amp;12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Gökhan Saka (Mali Koord. ve Uluslararası Rap. Bölümü)</dc:creator>
  <cp:keywords/>
  <dc:description/>
  <cp:lastModifiedBy>Mehmet Kocakoç</cp:lastModifiedBy>
  <cp:lastPrinted>2016-02-02T13:40:11Z</cp:lastPrinted>
  <dcterms:created xsi:type="dcterms:W3CDTF">2003-03-28T08:44:38Z</dcterms:created>
  <dcterms:modified xsi:type="dcterms:W3CDTF">2019-11-25T14:40:31Z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