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40" windowWidth="10140" windowHeight="526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Tablosu'!$B$1:$F$85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'!$A$1:$V$88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<sst xmlns="http://schemas.openxmlformats.org/spreadsheetml/2006/main" count="950" uniqueCount="647">
  <si>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</si>
  <si>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</si>
  <si>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</si>
  <si>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</si>
  <si>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</si>
  <si>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</si>
  <si>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</si>
  <si>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</si>
  <si>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</si>
  <si>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</si>
  <si>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</si>
  <si>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</si>
  <si>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</si>
  <si>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</si>
  <si>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</si>
  <si>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</si>
  <si>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</si>
  <si>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</si>
  <si>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</si>
  <si>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</si>
  <si>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</si>
  <si>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</si>
  <si>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</si>
  <si>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</si>
  <si>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</si>
  <si>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</si>
  <si>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</si>
  <si>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</si>
  <si>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</si>
  <si>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</si>
  <si>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</si>
  <si>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</si>
  <si>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</si>
  <si>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</si>
  <si>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</si>
  <si>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</si>
  <si>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</si>
  <si>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</si>
  <si>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</si>
  <si>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</si>
  <si>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</si>
  <si>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</si>
  <si>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</si>
  <si>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</si>
  <si>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</si>
  <si>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</si>
  <si>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</si>
  <si>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</si>
  <si>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</si>
  <si>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</si>
  <si>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</si>
  <si>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</si>
  <si>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</si>
  <si>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</si>
  <si>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</si>
  <si>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</si>
  <si>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</si>
  <si>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</si>
  <si>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</si>
  <si>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</si>
  <si>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</si>
  <si>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</si>
  <si>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</si>
  <si>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</si>
  <si>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</si>
  <si>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</si>
  <si>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</si>
  <si>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</si>
  <si>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</si>
  <si>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</si>
  <si>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</si>
  <si>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</si>
  <si>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</si>
  <si>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</si>
  <si>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</si>
  <si>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</si>
  <si>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</si>
  <si>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</si>
  <si>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</si>
  <si>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</si>
  <si>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</si>
  <si>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</si>
  <si>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</si>
  <si>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</si>
  <si>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</si>
  <si>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</si>
  <si>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</si>
  <si>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</si>
  <si>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</si>
  <si>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</si>
  <si>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</si>
  <si>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</si>
  <si>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</si>
  <si>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</si>
  <si>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</si>
  <si>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</si>
  <si>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</si>
  <si>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</si>
  <si>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</si>
  <si>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</si>
  <si>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</si>
  <si>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</si>
  <si>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</si>
  <si>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</si>
  <si>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</si>
  <si>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</si>
  <si>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</si>
  <si>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</si>
  <si>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</si>
  <si>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</si>
  <si>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</si>
  <si>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</si>
  <si>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</si>
  <si>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</si>
  <si>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</si>
  <si>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</si>
  <si>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</si>
  <si>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</si>
  <si>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</si>
  <si>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</si>
  <si>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</si>
  <si>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</si>
  <si>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</si>
  <si>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</si>
  <si>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</si>
  <si>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</si>
  <si>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</si>
  <si>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</si>
  <si>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</si>
  <si>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</si>
  <si>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</si>
  <si>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</si>
  <si>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</si>
  <si>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</si>
  <si>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</si>
  <si>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</si>
  <si>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</si>
  <si>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</si>
  <si>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</si>
  <si>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</si>
  <si>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</si>
  <si>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</si>
  <si>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(II-d)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</si>
  <si>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</si>
  <si>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</si>
  <si>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</si>
  <si>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</si>
  <si>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</si>
  <si>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</si>
  <si>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</si>
  <si>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</si>
  <si>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</si>
  <si>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</si>
  <si>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</si>
  <si>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</si>
  <si>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</si>
  <si>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</si>
  <si>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</si>
  <si>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</si>
  <si>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</si>
  <si>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</si>
  <si>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</si>
  <si>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</si>
  <si>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</si>
  <si>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</si>
  <si>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</si>
  <si>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</si>
  <si>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</si>
  <si>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</si>
  <si>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</si>
  <si>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</si>
  <si>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</si>
  <si>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</si>
  <si>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</si>
  <si>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</si>
  <si>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</si>
  <si>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</si>
  <si>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</si>
  <si>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</si>
  <si>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</si>
  <si>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</si>
  <si>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</si>
  <si>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</si>
  <si>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</si>
  <si>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</si>
  <si>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</si>
  <si>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</si>
  <si>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</si>
  <si>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</si>
  <si>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</si>
  <si>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</si>
  <si>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</si>
  <si>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</si>
  <si>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</si>
  <si>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</si>
  <si>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</si>
  <si>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</si>
  <si>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</si>
  <si>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</si>
  <si>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</si>
  <si>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</si>
  <si>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</si>
  <si>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</si>
  <si>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</si>
  <si>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</si>
  <si>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</si>
  <si>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</si>
  <si>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</si>
  <si>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</si>
  <si>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</si>
  <si>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</si>
  <si>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</si>
  <si>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</si>
  <si>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</si>
  <si>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</si>
  <si>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</si>
  <si>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</si>
  <si>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</si>
  <si>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</si>
  <si>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</si>
  <si>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</si>
  <si>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</si>
  <si>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</si>
  <si>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</si>
  <si>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</si>
  <si>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</si>
  <si>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</si>
  <si>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</si>
  <si>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</si>
  <si>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</si>
  <si>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</si>
  <si>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</si>
  <si>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</si>
  <si>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</si>
  <si>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</si>
  <si>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</si>
  <si>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</si>
  <si>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</si>
  <si>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</si>
  <si>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</si>
  <si>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</si>
  <si>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</si>
  <si>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</si>
  <si>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</si>
  <si>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</si>
  <si>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</si>
  <si>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</si>
  <si>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</si>
  <si>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</si>
  <si>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</si>
  <si>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</si>
  <si>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</si>
  <si>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</si>
  <si>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</si>
  <si>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</si>
  <si>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</si>
  <si>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</si>
  <si>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</si>
  <si>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</si>
  <si>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</si>
  <si>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</si>
  <si>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</si>
  <si>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</si>
  <si>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</si>
  <si>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</si>
  <si>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</si>
  <si>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</si>
  <si>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</si>
  <si>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</si>
  <si>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</si>
  <si>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</si>
  <si>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</si>
  <si>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</si>
  <si>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</si>
  <si>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</si>
  <si>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</si>
  <si>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</si>
  <si>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</si>
  <si>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</si>
  <si>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</si>
  <si>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</si>
  <si>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</si>
  <si>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</si>
  <si>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</si>
  <si>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</si>
  <si>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</si>
  <si>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</si>
  <si>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</si>
  <si>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</si>
  <si>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</si>
  <si>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</si>
  <si>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</si>
  <si>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</si>
  <si>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</si>
  <si>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</si>
  <si>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</si>
  <si>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</si>
  <si>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</si>
  <si>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</si>
  <si>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</si>
  <si>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</si>
  <si>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</si>
  <si>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</si>
  <si>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</si>
  <si>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</si>
  <si>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</si>
  <si>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</si>
  <si>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</si>
  <si>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</si>
  <si>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</si>
  <si>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</si>
  <si>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</si>
  <si>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</si>
  <si>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</si>
  <si>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</si>
  <si>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</si>
  <si>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</si>
  <si>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</si>
  <si>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</si>
  <si>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</si>
  <si>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</si>
  <si>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</si>
  <si>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</si>
  <si>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</si>
  <si>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</si>
  <si>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</si>
  <si>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</si>
  <si>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</si>
  <si>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</si>
  <si>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</si>
  <si>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</si>
  <si>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</si>
  <si>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</si>
  <si>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</si>
  <si>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</si>
  <si>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</si>
  <si>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</si>
  <si>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</si>
  <si>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</si>
  <si>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</si>
  <si>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</si>
  <si>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</si>
  <si>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</si>
  <si>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</si>
  <si>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</si>
  <si>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</si>
  <si>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</si>
  <si>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</si>
  <si>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</si>
  <si>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</si>
  <si>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</si>
  <si>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</si>
  <si>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</si>
  <si>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</si>
  <si>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</si>
  <si>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</si>
  <si>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</si>
  <si>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</si>
  <si>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</si>
  <si>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</si>
  <si>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</si>
  <si>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</si>
  <si>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</si>
  <si>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</si>
  <si>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</si>
  <si>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</si>
  <si>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</si>
  <si>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</si>
  <si>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</si>
  <si>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</si>
  <si>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</si>
  <si>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</si>
  <si>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</si>
  <si>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</si>
  <si>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</si>
  <si>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</si>
  <si>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</si>
  <si>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</si>
  <si>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</si>
  <si>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</si>
  <si>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</si>
  <si>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</si>
  <si>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</si>
  <si>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</si>
  <si>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</si>
  <si>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</si>
  <si>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</si>
  <si>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</si>
  <si>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</si>
  <si>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</si>
  <si>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</si>
  <si>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</si>
  <si>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</si>
  <si>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</si>
  <si>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</si>
  <si>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</si>
  <si>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</si>
  <si>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</si>
  <si>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</si>
  <si>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</si>
  <si>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</si>
  <si>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</si>
  <si>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</si>
  <si>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</si>
  <si>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</si>
  <si>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</si>
  <si>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</si>
  <si>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</si>
  <si>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</si>
  <si>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</si>
  <si>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</si>
  <si>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</si>
  <si>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</si>
  <si>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</si>
  <si>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</si>
  <si>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</si>
  <si>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</si>
  <si>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</si>
  <si>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</si>
  <si>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</si>
  <si>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</si>
  <si>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</si>
  <si>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</si>
  <si>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</si>
  <si>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</si>
  <si>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</si>
  <si>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</si>
  <si>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</si>
  <si>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</si>
  <si>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</si>
  <si>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</si>
  <si>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</si>
  <si>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</si>
  <si>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</si>
  <si>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</si>
  <si>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</si>
  <si>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</si>
  <si>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</si>
  <si>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</si>
  <si>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</si>
  <si>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</si>
  <si>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</si>
  <si>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</si>
  <si>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</si>
  <si>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</si>
  <si>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</si>
  <si>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</si>
  <si>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</si>
  <si>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</si>
  <si>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</si>
  <si>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</si>
  <si>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</si>
  <si>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</si>
  <si>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</si>
  <si>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</si>
  <si>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</si>
  <si>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</si>
  <si>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</si>
  <si>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</si>
  <si>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</si>
  <si>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</si>
  <si>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</si>
  <si>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</si>
  <si>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</si>
  <si>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</si>
  <si>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</si>
  <si>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</si>
  <si>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</si>
  <si>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</si>
  <si>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</si>
  <si>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</si>
  <si>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</si>
  <si>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</si>
  <si>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</si>
  <si>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</si>
  <si>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</si>
  <si>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</si>
  <si>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</si>
  <si>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>(*) "Ödenmiş Sermaye Enflasyon Düzeltme Farkı" kolonunda gösterilen tutarlar finansal tablolarda "Diğer Sermaye Yedekleri" altında gösterilmektedir.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</si>
  <si>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</si>
  <si>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</si>
  <si>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</si>
  <si>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</si>
  <si>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</si>
  <si>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</si>
  <si>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</si>
  <si>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</si>
  <si>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</si>
  <si>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</si>
  <si>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</si>
  <si>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</si>
  <si>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</si>
  <si>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</si>
  <si>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</si>
  <si>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</si>
  <si>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</si>
  <si>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</si>
  <si>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</si>
  <si>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</si>
  <si>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</si>
  <si>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</si>
  <si>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</si>
  <si>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</si>
  <si>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</si>
  <si>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</si>
  <si>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</si>
  <si>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</si>
  <si>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</si>
  <si>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</si>
  <si>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</si>
  <si>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</si>
  <si>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</si>
  <si>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</si>
  <si>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</si>
  <si>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</si>
  <si>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</si>
  <si>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</si>
  <si>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</si>
  <si>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</si>
  <si>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</si>
  <si>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</si>
  <si>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</si>
  <si>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</si>
  <si>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</si>
  <si>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</si>
  <si>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</si>
  <si>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</si>
  <si>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</si>
  <si>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</si>
  <si>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</si>
  <si>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</si>
  <si>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</si>
  <si>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</si>
  <si>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</si>
  <si>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</si>
  <si>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</si>
  <si>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</si>
  <si>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</si>
  <si>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</si>
  <si>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</si>
  <si>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</si>
  <si>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</si>
  <si>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</si>
  <si>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</si>
  <si>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</si>
  <si>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</si>
  <si>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</si>
  <si>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</si>
  <si>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</si>
  <si>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</si>
  <si>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</si>
  <si>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</si>
  <si>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</si>
  <si>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</si>
  <si>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</si>
  <si>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</si>
  <si>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</si>
  <si>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</si>
  <si>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</si>
  <si>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</si>
  <si>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</si>
  <si>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</si>
  <si>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</si>
  <si>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</si>
  <si>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</si>
  <si>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</si>
  <si>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</si>
  <si>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</si>
  <si>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</si>
  <si>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</si>
  <si>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</si>
  <si>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</si>
  <si>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</si>
  <si>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</si>
  <si>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</si>
  <si>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</si>
  <si>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</si>
  <si>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</si>
  <si>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</si>
  <si>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(III-i)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</si>
  <si>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</si>
  <si>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</si>
  <si>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</si>
  <si>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</si>
  <si>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</si>
  <si>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</si>
  <si>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</si>
  <si>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</si>
  <si>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</si>
  <si>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</si>
  <si>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</si>
  <si>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</si>
  <si>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</si>
  <si>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</si>
  <si>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</si>
  <si>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</si>
  <si>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</si>
  <si>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</si>
  <si>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</si>
  <si>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</si>
  <si>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</si>
  <si>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</si>
  <si>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</si>
  <si>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</si>
  <si>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</si>
  <si>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</si>
  <si>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</si>
  <si>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</si>
  <si>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</si>
  <si>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</si>
  <si>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</si>
  <si>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</si>
  <si>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</si>
  <si>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</si>
  <si>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</si>
  <si>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</si>
  <si>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</si>
  <si>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</si>
  <si>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</si>
  <si>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</si>
  <si>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</si>
  <si>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</si>
  <si>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</si>
  <si>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</si>
  <si>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</si>
  <si>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</si>
  <si>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</si>
  <si>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</si>
  <si>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</si>
  <si>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</si>
  <si>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(31/12/2009)</t>
  </si>
  <si>
    <t>(IV-a-2, 3)</t>
  </si>
  <si>
    <t xml:space="preserve">(IV-a-1) </t>
  </si>
  <si>
    <t>ÖZKAYNAKLARDA MUHASEBELEŞTİRİLEN GELİR GİDER KALEMLERİNE İLİŞKİN TABLO</t>
  </si>
  <si>
    <t>I. 31 MART 2010 TARİHİ İTİBARIYLA KONSOLİDE BİLANÇO (FİNANSAL DURUM TABLOSU)</t>
  </si>
  <si>
    <t>(31/03/2010)</t>
  </si>
  <si>
    <t>(01/01-31/03/2010)</t>
  </si>
  <si>
    <t>(01/01-31/03/2009)</t>
  </si>
  <si>
    <t>IV. 31 MART 2010 TARİHİNDE SONA EREN DÖNEME İLİŞKİN KONSOLİDE</t>
  </si>
  <si>
    <t>(31/03/2009)</t>
  </si>
  <si>
    <t>V. 31 MART 2010 TARİHİNDE SONA EREN DÖNEME İLİŞKİN KONSOLİDE ÖZKAYNAK DEĞİŞİM TABLOSU</t>
  </si>
  <si>
    <t>VI. 31 MART 2010 TARİHİNDE SONA EREN DÖNEME İLİŞKİN KONSOLİDE NAKİT AKIŞ TABLOSU</t>
  </si>
  <si>
    <t>(VI)</t>
  </si>
  <si>
    <t>(V)</t>
  </si>
  <si>
    <t>III. 31 MART 2010 TARİHİ İTİBARIYLA KONSOLİDE NAZIM HESAPLAR TABLOSU</t>
  </si>
  <si>
    <t>II.  31 MART 2010 TARİHİNDE SONA EREN DÖNEME İLİŞKİN KONSOLİDE GELİR TABLOSU</t>
  </si>
  <si>
    <r>
      <t>Dönem Başındaki Nakit ve Nakde Eşdeğer Varlıklar</t>
    </r>
    <r>
      <rPr>
        <vertAlign val="superscript"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</si>
</sst>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204" formatCode="_-* #,##0;\-* #,##0;_-* &quot;-&quot;;_-@_-"/>
    <numFmt numFmtId="205" formatCode="_(* #,##0_);_(* \(#,##0\);_(* &quot;-&quot;_);_(@_)"/>
    <numFmt numFmtId="208" formatCode="_(* #,##0_);_(* \(#,##0\);_(* &quot;-&quot;??_);_(@_)"/>
    <numFmt numFmtId="218" formatCode="_(* #,##0.00000_);_(* \(#,##0.00000\);_(* &quot;-&quot;_);_(@_)"/>
    <numFmt numFmtId="224" formatCode="#,##0\ ;\(#,##0\);_-* &quot;-&quot;_-;_-@_-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0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right"/>
    </xf>
    <xf numFmtId="205" fontId="6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205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204" fontId="5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205" fontId="6" fillId="0" borderId="11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right" vertical="justify"/>
    </xf>
    <xf numFmtId="3" fontId="6" fillId="0" borderId="0" xfId="0" applyNumberFormat="1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8" fillId="0" borderId="0" xfId="57" applyNumberFormat="1" applyFont="1" applyFill="1" applyBorder="1">
      <alignment/>
      <protection/>
    </xf>
    <xf numFmtId="0" fontId="8" fillId="0" borderId="0" xfId="57" applyFont="1" applyFill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3" fontId="9" fillId="0" borderId="0" xfId="57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right" vertical="center"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205" fontId="5" fillId="0" borderId="0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205" fontId="5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Border="1" quotePrefix="1">
      <alignment/>
      <protection/>
    </xf>
    <xf numFmtId="205" fontId="5" fillId="0" borderId="0" xfId="57" applyNumberFormat="1" applyFont="1" applyFill="1" applyBorder="1" applyAlignment="1">
      <alignment horizontal="right"/>
      <protection/>
    </xf>
    <xf numFmtId="14" fontId="6" fillId="0" borderId="0" xfId="57" applyNumberFormat="1" applyFont="1" applyFill="1" applyBorder="1" quotePrefix="1">
      <alignment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center" vertical="justify"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5" fillId="0" borderId="0" xfId="0" applyNumberFormat="1" applyFont="1" applyFill="1" applyBorder="1" applyAlignment="1">
      <alignment/>
    </xf>
    <xf numFmtId="0" fontId="11" fillId="0" borderId="0" xfId="57" applyFont="1" applyFill="1" applyBorder="1" applyAlignment="1">
      <alignment horizontal="left" vertical="justify"/>
      <protection/>
    </xf>
    <xf numFmtId="0" fontId="11" fillId="0" borderId="0" xfId="0" applyFont="1" applyFill="1" applyBorder="1" applyAlignment="1">
      <alignment horizontal="left"/>
    </xf>
    <xf numFmtId="0" fontId="12" fillId="0" borderId="0" xfId="57" applyFont="1" applyFill="1" applyBorder="1" applyAlignment="1">
      <alignment horizontal="right" vertical="justify"/>
      <protection/>
    </xf>
    <xf numFmtId="0" fontId="12" fillId="0" borderId="0" xfId="57" applyFont="1" applyFill="1" applyBorder="1" applyAlignment="1">
      <alignment vertical="justify"/>
      <protection/>
    </xf>
    <xf numFmtId="0" fontId="12" fillId="0" borderId="0" xfId="57" applyFont="1" applyFill="1" applyBorder="1">
      <alignment/>
      <protection/>
    </xf>
    <xf numFmtId="0" fontId="11" fillId="0" borderId="0" xfId="57" applyFont="1" applyFill="1" applyBorder="1" applyAlignment="1">
      <alignment horizontal="right" vertical="justify"/>
      <protection/>
    </xf>
    <xf numFmtId="0" fontId="11" fillId="0" borderId="0" xfId="57" applyFont="1" applyFill="1" applyBorder="1" applyAlignment="1">
      <alignment vertical="justify"/>
      <protection/>
    </xf>
    <xf numFmtId="0" fontId="11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left" vertical="justify"/>
      <protection/>
    </xf>
    <xf numFmtId="0" fontId="5" fillId="0" borderId="0" xfId="57" applyFont="1" applyFill="1" applyBorder="1" applyAlignment="1">
      <alignment vertical="justify"/>
      <protection/>
    </xf>
    <xf numFmtId="0" fontId="5" fillId="0" borderId="0" xfId="57" applyFont="1" applyFill="1" applyBorder="1" applyAlignment="1">
      <alignment horizontal="right" vertical="justify"/>
      <protection/>
    </xf>
    <xf numFmtId="0" fontId="5" fillId="0" borderId="0" xfId="57" applyFont="1" applyFill="1" applyBorder="1" applyAlignment="1">
      <alignment/>
      <protection/>
    </xf>
    <xf numFmtId="0" fontId="5" fillId="0" borderId="0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 vertical="justify"/>
      <protection/>
    </xf>
    <xf numFmtId="0" fontId="5" fillId="0" borderId="0" xfId="57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left" vertical="justify"/>
      <protection/>
    </xf>
    <xf numFmtId="0" fontId="5" fillId="0" borderId="10" xfId="57" applyFont="1" applyFill="1" applyBorder="1" applyAlignment="1">
      <alignment/>
      <protection/>
    </xf>
    <xf numFmtId="0" fontId="5" fillId="0" borderId="10" xfId="57" applyFont="1" applyFill="1" applyBorder="1" applyAlignment="1">
      <alignment horizontal="right" wrapText="1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wrapText="1"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left"/>
      <protection/>
    </xf>
    <xf numFmtId="3" fontId="5" fillId="0" borderId="0" xfId="57" applyNumberFormat="1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 quotePrefix="1">
      <alignment horizontal="left" vertical="justify"/>
      <protection/>
    </xf>
    <xf numFmtId="0" fontId="5" fillId="0" borderId="0" xfId="57" applyFont="1" applyFill="1" applyBorder="1" applyAlignment="1">
      <alignment horizontal="justify" vertical="justify"/>
      <protection/>
    </xf>
    <xf numFmtId="205" fontId="5" fillId="0" borderId="0" xfId="57" applyNumberFormat="1" applyFont="1" applyFill="1" applyBorder="1" applyAlignment="1" quotePrefix="1">
      <alignment horizontal="center"/>
      <protection/>
    </xf>
    <xf numFmtId="0" fontId="6" fillId="0" borderId="0" xfId="57" applyFont="1" applyFill="1" applyBorder="1" applyAlignment="1">
      <alignment horizontal="justify" vertical="justify"/>
      <protection/>
    </xf>
    <xf numFmtId="0" fontId="6" fillId="0" borderId="0" xfId="57" applyFont="1" applyFill="1" applyBorder="1" applyAlignment="1">
      <alignment horizontal="right" wrapText="1"/>
      <protection/>
    </xf>
    <xf numFmtId="205" fontId="6" fillId="0" borderId="0" xfId="57" applyNumberFormat="1" applyFont="1" applyFill="1" applyBorder="1" applyAlignment="1" quotePrefix="1">
      <alignment horizontal="center"/>
      <protection/>
    </xf>
    <xf numFmtId="0" fontId="6" fillId="0" borderId="11" xfId="57" applyFont="1" applyFill="1" applyBorder="1" applyAlignment="1">
      <alignment horizontal="left" vertical="justify"/>
      <protection/>
    </xf>
    <xf numFmtId="0" fontId="6" fillId="0" borderId="11" xfId="57" applyFont="1" applyFill="1" applyBorder="1" applyAlignment="1">
      <alignment vertical="justify"/>
      <protection/>
    </xf>
    <xf numFmtId="0" fontId="6" fillId="0" borderId="11" xfId="57" applyFont="1" applyFill="1" applyBorder="1" applyAlignment="1">
      <alignment horizontal="right" vertical="justify"/>
      <protection/>
    </xf>
    <xf numFmtId="205" fontId="6" fillId="0" borderId="11" xfId="57" applyNumberFormat="1" applyFont="1" applyFill="1" applyBorder="1" applyAlignment="1" quotePrefix="1">
      <alignment horizontal="center"/>
      <protection/>
    </xf>
    <xf numFmtId="0" fontId="6" fillId="0" borderId="0" xfId="57" applyFont="1" applyFill="1" applyBorder="1" applyAlignment="1" quotePrefix="1">
      <alignment vertical="justify"/>
      <protection/>
    </xf>
    <xf numFmtId="0" fontId="6" fillId="0" borderId="0" xfId="57" applyFont="1" applyFill="1" applyBorder="1" applyAlignment="1" quotePrefix="1">
      <alignment horizontal="right" vertical="justify"/>
      <protection/>
    </xf>
    <xf numFmtId="205" fontId="6" fillId="0" borderId="0" xfId="57" applyNumberFormat="1" applyFont="1" applyFill="1" applyBorder="1" applyAlignment="1">
      <alignment horizontal="left"/>
      <protection/>
    </xf>
    <xf numFmtId="0" fontId="5" fillId="0" borderId="0" xfId="57" applyFont="1" applyFill="1" applyBorder="1" applyAlignment="1" quotePrefix="1">
      <alignment horizontal="right" vertical="justify"/>
      <protection/>
    </xf>
    <xf numFmtId="0" fontId="5" fillId="0" borderId="0" xfId="57" applyFont="1" applyFill="1" applyBorder="1" applyAlignment="1">
      <alignment horizontal="justify" vertical="justify" wrapText="1"/>
      <protection/>
    </xf>
    <xf numFmtId="3" fontId="5" fillId="0" borderId="0" xfId="57" applyNumberFormat="1" applyFont="1" applyFill="1" applyBorder="1" applyAlignment="1" quotePrefix="1">
      <alignment horizontal="center" vertical="justify"/>
      <protection/>
    </xf>
    <xf numFmtId="3" fontId="5" fillId="0" borderId="0" xfId="57" applyNumberFormat="1" applyFont="1" applyFill="1" applyBorder="1" applyAlignment="1">
      <alignment horizontal="center" vertical="justify"/>
      <protection/>
    </xf>
    <xf numFmtId="208" fontId="5" fillId="0" borderId="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centerContinuous"/>
      <protection/>
    </xf>
    <xf numFmtId="0" fontId="6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right"/>
      <protection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 vertical="center"/>
    </xf>
    <xf numFmtId="205" fontId="5" fillId="0" borderId="0" xfId="0" applyNumberFormat="1" applyFont="1" applyFill="1" applyBorder="1" applyAlignment="1">
      <alignment horizontal="right"/>
    </xf>
    <xf numFmtId="205" fontId="6" fillId="0" borderId="0" xfId="0" applyNumberFormat="1" applyFont="1" applyFill="1" applyBorder="1" applyAlignment="1">
      <alignment horizontal="right"/>
    </xf>
    <xf numFmtId="205" fontId="6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 vertical="justify"/>
    </xf>
    <xf numFmtId="49" fontId="5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 quotePrefix="1">
      <alignment horizontal="right"/>
    </xf>
    <xf numFmtId="20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right" vertical="justify"/>
    </xf>
    <xf numFmtId="3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right" vertical="justify"/>
    </xf>
    <xf numFmtId="3" fontId="9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justify"/>
    </xf>
    <xf numFmtId="14" fontId="6" fillId="0" borderId="10" xfId="0" applyNumberFormat="1" applyFont="1" applyFill="1" applyBorder="1" applyAlignment="1">
      <alignment horizontal="right" vertical="center"/>
    </xf>
    <xf numFmtId="205" fontId="9" fillId="0" borderId="0" xfId="0" applyNumberFormat="1" applyFont="1" applyFill="1" applyBorder="1" applyAlignment="1">
      <alignment/>
    </xf>
    <xf numFmtId="20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218" fontId="6" fillId="0" borderId="10" xfId="0" applyNumberFormat="1" applyFont="1" applyFill="1" applyBorder="1" applyAlignment="1">
      <alignment horizontal="right"/>
    </xf>
    <xf numFmtId="218" fontId="5" fillId="0" borderId="10" xfId="0" applyNumberFormat="1" applyFont="1" applyFill="1" applyBorder="1" applyAlignment="1">
      <alignment horizontal="right"/>
    </xf>
    <xf numFmtId="205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horizontal="right" vertical="justify"/>
    </xf>
    <xf numFmtId="20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224" fontId="5" fillId="0" borderId="0" xfId="0" applyNumberFormat="1" applyFont="1" applyFill="1" applyBorder="1" applyAlignment="1">
      <alignment horizontal="right"/>
    </xf>
    <xf numFmtId="224" fontId="5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kbnk-enf 31.12.20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60" zoomScaleNormal="75" zoomScalePageLayoutView="0" workbookViewId="0" topLeftCell="A1">
      <pane xSplit="3" ySplit="8" topLeftCell="D9" activePane="bottomRight" state="frozen"/>
      <selection pane="topLeft" activeCell="E70" sqref="E70"/>
      <selection pane="topRight" activeCell="E70" sqref="E70"/>
      <selection pane="bottomLeft" activeCell="E70" sqref="E70"/>
      <selection pane="bottomRight" activeCell="E9" sqref="E9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16.7109375" style="2" customWidth="1"/>
    <col min="5" max="6" width="16.7109375" style="1" customWidth="1"/>
    <col min="7" max="7" width="17.7109375" style="1" customWidth="1"/>
    <col min="8" max="8" width="1.7109375" style="1" customWidth="1"/>
    <col min="9" max="10" width="16.7109375" style="1" customWidth="1"/>
    <col min="11" max="11" width="17.710937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1" ht="17.25" customHeight="1">
      <c r="F1" s="3"/>
    </row>
    <row r="2" spans="2:11" s="7" customFormat="1" ht="17.25" customHeight="1">
      <c r="B2" s="4" t="s">
        <v>0</v>
      </c>
      <c r="C2" s="5"/>
      <c r="D2" s="6"/>
      <c r="E2" s="5"/>
      <c r="F2" s="5"/>
      <c r="G2" s="5"/>
      <c r="H2" s="5"/>
      <c r="I2" s="5"/>
      <c r="J2" s="5"/>
      <c r="K2" s="5"/>
    </row>
    <row r="3" spans="2:4" s="7" customFormat="1" ht="17.25" customHeight="1">
      <c r="B3" s="8" t="s">
        <v>634</v>
      </c>
      <c r="D3" s="9"/>
    </row>
    <row r="4" spans="2:11" ht="17.25" customHeight="1">
      <c r="B4" s="10" t="s">
        <v>617</v>
      </c>
      <c r="C4" s="10"/>
      <c r="E4" s="11"/>
      <c r="F4" s="11"/>
      <c r="G4" s="12"/>
      <c r="H4" s="12"/>
      <c r="I4" s="12"/>
      <c r="J4" s="12"/>
      <c r="K4" s="12"/>
    </row>
    <row r="5" spans="5:11" ht="17.25" customHeight="1">
      <c r="E5" s="12"/>
      <c r="F5" s="12"/>
      <c r="G5" s="12"/>
      <c r="H5" s="12"/>
      <c r="I5" s="12"/>
      <c r="J5" s="12"/>
      <c r="K5" s="12"/>
    </row>
    <row r="6" spans="5:11" ht="15.75" customHeight="1">
      <c r="E6" s="13"/>
      <c r="F6" s="13" t="s">
        <v>81</v>
      </c>
      <c r="G6" s="14"/>
      <c r="H6" s="15"/>
      <c r="I6" s="14"/>
      <c r="J6" s="13" t="s">
        <v>82</v>
      </c>
      <c r="K6" s="14"/>
    </row>
    <row r="7" spans="3:11" ht="15.75" customHeight="1">
      <c r="C7" s="16" t="s">
        <v>83</v>
      </c>
      <c r="D7" s="2" t="s">
        <v>1</v>
      </c>
      <c r="E7" s="13"/>
      <c r="F7" s="13" t="s">
        <v>635</v>
      </c>
      <c r="G7" s="17"/>
      <c r="H7" s="18"/>
      <c r="I7" s="14"/>
      <c r="J7" s="13" t="s">
        <v>630</v>
      </c>
      <c r="K7" s="14"/>
    </row>
    <row r="8" spans="2:11" ht="15.75" customHeight="1">
      <c r="B8" s="19"/>
      <c r="C8" s="20"/>
      <c r="D8" s="21" t="s">
        <v>84</v>
      </c>
      <c r="E8" s="22" t="s">
        <v>2</v>
      </c>
      <c r="F8" s="22" t="s">
        <v>3</v>
      </c>
      <c r="G8" s="22" t="s">
        <v>85</v>
      </c>
      <c r="H8" s="23"/>
      <c r="I8" s="22" t="s">
        <v>2</v>
      </c>
      <c r="J8" s="22" t="s">
        <v>3</v>
      </c>
      <c r="K8" s="22" t="s">
        <v>85</v>
      </c>
    </row>
    <row r="9" spans="2:11" s="3" customFormat="1" ht="15.75">
      <c r="B9" s="3" t="s">
        <v>4</v>
      </c>
      <c r="C9" s="3" t="s">
        <v>86</v>
      </c>
      <c r="D9" s="24" t="s">
        <v>87</v>
      </c>
      <c r="E9" s="25">
        <v>2177289</v>
      </c>
      <c r="F9" s="25">
        <v>2219289</v>
      </c>
      <c r="G9" s="25">
        <f>E9+F9</f>
        <v>4396578</v>
      </c>
      <c r="H9" s="26"/>
      <c r="I9" s="25">
        <v>2505041</v>
      </c>
      <c r="J9" s="25">
        <v>2235054</v>
      </c>
      <c r="K9" s="25">
        <f>I9+J9</f>
        <v>4740095</v>
      </c>
    </row>
    <row r="10" spans="2:11" s="3" customFormat="1" ht="15.75">
      <c r="B10" s="3" t="s">
        <v>8</v>
      </c>
      <c r="C10" s="27" t="s">
        <v>618</v>
      </c>
      <c r="D10" s="24" t="s">
        <v>88</v>
      </c>
      <c r="E10" s="25">
        <f>E11+E16+E20</f>
        <v>239596</v>
      </c>
      <c r="F10" s="25">
        <f>F11+F16+F20</f>
        <v>183875</v>
      </c>
      <c r="G10" s="25">
        <f aca="true" t="shared" si="0" ref="G10:G75">E10+F10</f>
        <v>423471</v>
      </c>
      <c r="H10" s="26"/>
      <c r="I10" s="25">
        <f>I11+I16+I20</f>
        <v>159152</v>
      </c>
      <c r="J10" s="25">
        <f>J11+J16+J20</f>
        <v>245754</v>
      </c>
      <c r="K10" s="25">
        <f aca="true" t="shared" si="1" ref="K10:K75">I10+J10</f>
        <v>404906</v>
      </c>
    </row>
    <row r="11" spans="2:11" ht="15">
      <c r="B11" s="28" t="s">
        <v>9</v>
      </c>
      <c r="C11" s="1" t="s">
        <v>324</v>
      </c>
      <c r="E11" s="29">
        <f>SUM(E12:E15)</f>
        <v>239596</v>
      </c>
      <c r="F11" s="29">
        <f>SUM(F12:F15)</f>
        <v>183875</v>
      </c>
      <c r="G11" s="29">
        <f t="shared" si="0"/>
        <v>423471</v>
      </c>
      <c r="H11" s="11"/>
      <c r="I11" s="29">
        <f>SUM(I12:I15)</f>
        <v>159152</v>
      </c>
      <c r="J11" s="29">
        <f>SUM(J12:J15)</f>
        <v>245754</v>
      </c>
      <c r="K11" s="29">
        <f t="shared" si="1"/>
        <v>404906</v>
      </c>
    </row>
    <row r="12" spans="2:11" ht="15">
      <c r="B12" s="28" t="s">
        <v>10</v>
      </c>
      <c r="C12" s="1" t="s">
        <v>89</v>
      </c>
      <c r="E12" s="29">
        <v>155936</v>
      </c>
      <c r="F12" s="29">
        <v>79796</v>
      </c>
      <c r="G12" s="29">
        <f t="shared" si="0"/>
        <v>235732</v>
      </c>
      <c r="H12" s="11"/>
      <c r="I12" s="29">
        <v>81392</v>
      </c>
      <c r="J12" s="29">
        <v>76657</v>
      </c>
      <c r="K12" s="29">
        <f t="shared" si="1"/>
        <v>158049</v>
      </c>
    </row>
    <row r="13" spans="2:11" ht="15">
      <c r="B13" s="28" t="s">
        <v>11</v>
      </c>
      <c r="C13" s="1" t="s">
        <v>325</v>
      </c>
      <c r="E13" s="29">
        <v>6803</v>
      </c>
      <c r="F13" s="29">
        <v>0</v>
      </c>
      <c r="G13" s="29">
        <f t="shared" si="0"/>
        <v>6803</v>
      </c>
      <c r="H13" s="11"/>
      <c r="I13" s="29">
        <v>387</v>
      </c>
      <c r="J13" s="29">
        <v>0</v>
      </c>
      <c r="K13" s="29">
        <f t="shared" si="1"/>
        <v>387</v>
      </c>
    </row>
    <row r="14" spans="2:11" ht="15">
      <c r="B14" s="28" t="s">
        <v>12</v>
      </c>
      <c r="C14" s="1" t="s">
        <v>329</v>
      </c>
      <c r="E14" s="29">
        <v>76567</v>
      </c>
      <c r="F14" s="29">
        <v>104079</v>
      </c>
      <c r="G14" s="29">
        <f t="shared" si="0"/>
        <v>180646</v>
      </c>
      <c r="H14" s="11"/>
      <c r="I14" s="29">
        <v>76023</v>
      </c>
      <c r="J14" s="29">
        <v>169097</v>
      </c>
      <c r="K14" s="29">
        <f t="shared" si="1"/>
        <v>245120</v>
      </c>
    </row>
    <row r="15" spans="2:11" ht="15">
      <c r="B15" s="28" t="s">
        <v>593</v>
      </c>
      <c r="C15" s="1" t="s">
        <v>90</v>
      </c>
      <c r="E15" s="29">
        <v>290</v>
      </c>
      <c r="F15" s="29">
        <v>0</v>
      </c>
      <c r="G15" s="29">
        <f t="shared" si="0"/>
        <v>290</v>
      </c>
      <c r="H15" s="11"/>
      <c r="I15" s="29">
        <v>1350</v>
      </c>
      <c r="J15" s="29">
        <v>0</v>
      </c>
      <c r="K15" s="29">
        <f t="shared" si="1"/>
        <v>1350</v>
      </c>
    </row>
    <row r="16" spans="2:11" ht="15">
      <c r="B16" s="28" t="s">
        <v>14</v>
      </c>
      <c r="C16" s="1" t="s">
        <v>626</v>
      </c>
      <c r="E16" s="29">
        <f>SUM(E17:E19)</f>
        <v>0</v>
      </c>
      <c r="F16" s="29">
        <f>SUM(F17:F19)</f>
        <v>0</v>
      </c>
      <c r="G16" s="29">
        <f t="shared" si="0"/>
        <v>0</v>
      </c>
      <c r="H16" s="11"/>
      <c r="I16" s="29">
        <f>SUM(I17:I19)</f>
        <v>0</v>
      </c>
      <c r="J16" s="29">
        <f>SUM(J17:J19)</f>
        <v>0</v>
      </c>
      <c r="K16" s="29">
        <f t="shared" si="1"/>
        <v>0</v>
      </c>
    </row>
    <row r="17" spans="2:11" ht="15">
      <c r="B17" s="28" t="s">
        <v>326</v>
      </c>
      <c r="C17" s="1" t="s">
        <v>89</v>
      </c>
      <c r="E17" s="29">
        <v>0</v>
      </c>
      <c r="F17" s="29">
        <v>0</v>
      </c>
      <c r="G17" s="29">
        <f t="shared" si="0"/>
        <v>0</v>
      </c>
      <c r="H17" s="11"/>
      <c r="I17" s="29">
        <v>0</v>
      </c>
      <c r="J17" s="29">
        <v>0</v>
      </c>
      <c r="K17" s="29">
        <f t="shared" si="1"/>
        <v>0</v>
      </c>
    </row>
    <row r="18" spans="2:11" ht="15">
      <c r="B18" s="28" t="s">
        <v>327</v>
      </c>
      <c r="C18" s="1" t="s">
        <v>325</v>
      </c>
      <c r="E18" s="29">
        <v>0</v>
      </c>
      <c r="F18" s="29">
        <v>0</v>
      </c>
      <c r="G18" s="29">
        <f t="shared" si="0"/>
        <v>0</v>
      </c>
      <c r="H18" s="11"/>
      <c r="I18" s="29">
        <v>0</v>
      </c>
      <c r="J18" s="29">
        <v>0</v>
      </c>
      <c r="K18" s="29">
        <f t="shared" si="1"/>
        <v>0</v>
      </c>
    </row>
    <row r="19" spans="2:11" ht="15">
      <c r="B19" s="28" t="s">
        <v>328</v>
      </c>
      <c r="C19" s="1" t="s">
        <v>332</v>
      </c>
      <c r="E19" s="29">
        <v>0</v>
      </c>
      <c r="F19" s="29">
        <v>0</v>
      </c>
      <c r="G19" s="29">
        <f t="shared" si="0"/>
        <v>0</v>
      </c>
      <c r="H19" s="11"/>
      <c r="I19" s="29">
        <v>0</v>
      </c>
      <c r="J19" s="29">
        <v>0</v>
      </c>
      <c r="K19" s="29">
        <f t="shared" si="1"/>
        <v>0</v>
      </c>
    </row>
    <row r="20" spans="2:11" ht="15">
      <c r="B20" s="28" t="s">
        <v>619</v>
      </c>
      <c r="C20" s="1" t="s">
        <v>90</v>
      </c>
      <c r="E20" s="29">
        <v>0</v>
      </c>
      <c r="F20" s="29">
        <v>0</v>
      </c>
      <c r="G20" s="29">
        <f>E20+F20</f>
        <v>0</v>
      </c>
      <c r="H20" s="11"/>
      <c r="I20" s="29">
        <v>0</v>
      </c>
      <c r="J20" s="29">
        <v>0</v>
      </c>
      <c r="K20" s="29">
        <f>I20+J20</f>
        <v>0</v>
      </c>
    </row>
    <row r="21" spans="2:11" s="3" customFormat="1" ht="15.75">
      <c r="B21" s="3" t="s">
        <v>16</v>
      </c>
      <c r="C21" s="27" t="s">
        <v>479</v>
      </c>
      <c r="D21" s="24" t="s">
        <v>100</v>
      </c>
      <c r="E21" s="25">
        <v>371072</v>
      </c>
      <c r="F21" s="25">
        <v>4030861</v>
      </c>
      <c r="G21" s="25">
        <f t="shared" si="0"/>
        <v>4401933</v>
      </c>
      <c r="H21" s="26"/>
      <c r="I21" s="25">
        <v>302276</v>
      </c>
      <c r="J21" s="25">
        <v>3433476</v>
      </c>
      <c r="K21" s="25">
        <f t="shared" si="1"/>
        <v>3735752</v>
      </c>
    </row>
    <row r="22" spans="2:11" s="3" customFormat="1" ht="15.75">
      <c r="B22" s="3" t="s">
        <v>17</v>
      </c>
      <c r="C22" s="27" t="s">
        <v>330</v>
      </c>
      <c r="D22" s="24"/>
      <c r="E22" s="25">
        <f>SUM(E23:E25)</f>
        <v>5442</v>
      </c>
      <c r="F22" s="25">
        <f>SUM(F23:F25)</f>
        <v>0</v>
      </c>
      <c r="G22" s="25">
        <f t="shared" si="0"/>
        <v>5442</v>
      </c>
      <c r="H22" s="26"/>
      <c r="I22" s="25">
        <f>SUM(I23:I25)</f>
        <v>17503</v>
      </c>
      <c r="J22" s="25">
        <f>SUM(J23:J25)</f>
        <v>0</v>
      </c>
      <c r="K22" s="25">
        <f t="shared" si="1"/>
        <v>17503</v>
      </c>
    </row>
    <row r="23" spans="1:11" ht="15.75">
      <c r="A23" s="3"/>
      <c r="B23" s="30" t="s">
        <v>18</v>
      </c>
      <c r="C23" s="31" t="s">
        <v>96</v>
      </c>
      <c r="D23" s="32"/>
      <c r="E23" s="29">
        <v>0</v>
      </c>
      <c r="F23" s="29">
        <v>0</v>
      </c>
      <c r="G23" s="29">
        <f t="shared" si="0"/>
        <v>0</v>
      </c>
      <c r="H23" s="11"/>
      <c r="I23" s="29">
        <v>0</v>
      </c>
      <c r="J23" s="29">
        <v>0</v>
      </c>
      <c r="K23" s="29">
        <f t="shared" si="1"/>
        <v>0</v>
      </c>
    </row>
    <row r="24" spans="1:11" ht="15.75">
      <c r="A24" s="3"/>
      <c r="B24" s="33" t="s">
        <v>19</v>
      </c>
      <c r="C24" s="31" t="s">
        <v>97</v>
      </c>
      <c r="D24" s="32"/>
      <c r="E24" s="29">
        <v>0</v>
      </c>
      <c r="F24" s="29">
        <v>0</v>
      </c>
      <c r="G24" s="29">
        <f t="shared" si="0"/>
        <v>0</v>
      </c>
      <c r="H24" s="11"/>
      <c r="I24" s="29">
        <v>0</v>
      </c>
      <c r="J24" s="29">
        <v>0</v>
      </c>
      <c r="K24" s="29">
        <f t="shared" si="1"/>
        <v>0</v>
      </c>
    </row>
    <row r="25" spans="1:11" ht="15.75">
      <c r="A25" s="3"/>
      <c r="B25" s="28" t="s">
        <v>98</v>
      </c>
      <c r="C25" s="31" t="s">
        <v>99</v>
      </c>
      <c r="D25" s="32"/>
      <c r="E25" s="29">
        <v>5442</v>
      </c>
      <c r="F25" s="29">
        <v>0</v>
      </c>
      <c r="G25" s="29">
        <f t="shared" si="0"/>
        <v>5442</v>
      </c>
      <c r="H25" s="11"/>
      <c r="I25" s="29">
        <v>17503</v>
      </c>
      <c r="J25" s="29">
        <v>0</v>
      </c>
      <c r="K25" s="29">
        <f t="shared" si="1"/>
        <v>17503</v>
      </c>
    </row>
    <row r="26" spans="2:11" s="3" customFormat="1" ht="15.75">
      <c r="B26" s="3" t="s">
        <v>20</v>
      </c>
      <c r="C26" s="27" t="s">
        <v>331</v>
      </c>
      <c r="D26" s="24" t="s">
        <v>102</v>
      </c>
      <c r="E26" s="25">
        <f>SUM(E27:E29)</f>
        <v>32603271</v>
      </c>
      <c r="F26" s="25">
        <f>SUM(F27:F29)</f>
        <v>4438823</v>
      </c>
      <c r="G26" s="25">
        <f t="shared" si="0"/>
        <v>37042094</v>
      </c>
      <c r="H26" s="26"/>
      <c r="I26" s="25">
        <f>SUM(I27:I29)</f>
        <v>27772307</v>
      </c>
      <c r="J26" s="25">
        <f>SUM(J27:J29)</f>
        <v>2931266</v>
      </c>
      <c r="K26" s="25">
        <f t="shared" si="1"/>
        <v>30703573</v>
      </c>
    </row>
    <row r="27" spans="1:11" ht="15.75">
      <c r="A27" s="3"/>
      <c r="B27" s="28" t="s">
        <v>21</v>
      </c>
      <c r="C27" s="31" t="s">
        <v>325</v>
      </c>
      <c r="D27" s="32"/>
      <c r="E27" s="29">
        <v>5596</v>
      </c>
      <c r="F27" s="29">
        <v>151</v>
      </c>
      <c r="G27" s="29">
        <f t="shared" si="0"/>
        <v>5747</v>
      </c>
      <c r="H27" s="11"/>
      <c r="I27" s="29">
        <v>5596</v>
      </c>
      <c r="J27" s="29">
        <v>151</v>
      </c>
      <c r="K27" s="29">
        <f t="shared" si="1"/>
        <v>5747</v>
      </c>
    </row>
    <row r="28" spans="1:11" ht="15.75">
      <c r="A28" s="3"/>
      <c r="B28" s="28" t="s">
        <v>22</v>
      </c>
      <c r="C28" s="31" t="s">
        <v>89</v>
      </c>
      <c r="D28" s="32"/>
      <c r="E28" s="29">
        <v>32589416</v>
      </c>
      <c r="F28" s="29">
        <v>3834097</v>
      </c>
      <c r="G28" s="29">
        <f t="shared" si="0"/>
        <v>36423513</v>
      </c>
      <c r="H28" s="11"/>
      <c r="I28" s="29">
        <v>27766711</v>
      </c>
      <c r="J28" s="29">
        <v>2221171</v>
      </c>
      <c r="K28" s="29">
        <f t="shared" si="1"/>
        <v>29987882</v>
      </c>
    </row>
    <row r="29" spans="2:11" ht="15">
      <c r="B29" s="28" t="s">
        <v>257</v>
      </c>
      <c r="C29" s="34" t="s">
        <v>101</v>
      </c>
      <c r="D29" s="32"/>
      <c r="E29" s="29">
        <v>8259</v>
      </c>
      <c r="F29" s="29">
        <v>604575</v>
      </c>
      <c r="G29" s="29">
        <f t="shared" si="0"/>
        <v>612834</v>
      </c>
      <c r="H29" s="11"/>
      <c r="I29" s="29">
        <v>0</v>
      </c>
      <c r="J29" s="29">
        <v>709944</v>
      </c>
      <c r="K29" s="29">
        <f t="shared" si="1"/>
        <v>709944</v>
      </c>
    </row>
    <row r="30" spans="2:11" s="3" customFormat="1" ht="15.75">
      <c r="B30" s="3" t="s">
        <v>23</v>
      </c>
      <c r="C30" s="35" t="s">
        <v>620</v>
      </c>
      <c r="D30" s="24" t="s">
        <v>107</v>
      </c>
      <c r="E30" s="25">
        <f>+E31+E35-E36</f>
        <v>25504183</v>
      </c>
      <c r="F30" s="25">
        <f>+F31+F35-F36</f>
        <v>21877402</v>
      </c>
      <c r="G30" s="25">
        <f t="shared" si="0"/>
        <v>47381585</v>
      </c>
      <c r="H30" s="25"/>
      <c r="I30" s="25">
        <f>+I31+I35-I36</f>
        <v>24073086</v>
      </c>
      <c r="J30" s="25">
        <f>+J31+J35-J36</f>
        <v>20530658</v>
      </c>
      <c r="K30" s="25">
        <f t="shared" si="1"/>
        <v>44603744</v>
      </c>
    </row>
    <row r="31" spans="2:11" ht="15">
      <c r="B31" s="28" t="s">
        <v>24</v>
      </c>
      <c r="C31" s="1" t="s">
        <v>621</v>
      </c>
      <c r="E31" s="29">
        <f>+SUM(E32:E34)</f>
        <v>25504183</v>
      </c>
      <c r="F31" s="29">
        <f>+SUM(F32:F34)</f>
        <v>21877402</v>
      </c>
      <c r="G31" s="29">
        <f>E31+F31</f>
        <v>47381585</v>
      </c>
      <c r="H31" s="29"/>
      <c r="I31" s="29">
        <f>+SUM(I32:I34)</f>
        <v>24073086</v>
      </c>
      <c r="J31" s="29">
        <f>+SUM(J32:J34)</f>
        <v>20530658</v>
      </c>
      <c r="K31" s="29">
        <f t="shared" si="1"/>
        <v>44603744</v>
      </c>
    </row>
    <row r="32" spans="2:11" ht="15.75">
      <c r="B32" s="28" t="s">
        <v>480</v>
      </c>
      <c r="C32" s="1" t="s">
        <v>481</v>
      </c>
      <c r="D32" s="24" t="s">
        <v>642</v>
      </c>
      <c r="E32" s="29">
        <v>211563</v>
      </c>
      <c r="F32" s="29">
        <v>627162</v>
      </c>
      <c r="G32" s="29">
        <f>E32+F32</f>
        <v>838725</v>
      </c>
      <c r="H32" s="29"/>
      <c r="I32" s="29">
        <v>153823</v>
      </c>
      <c r="J32" s="29">
        <v>481412</v>
      </c>
      <c r="K32" s="29">
        <f>I32+J32</f>
        <v>635235</v>
      </c>
    </row>
    <row r="33" spans="2:11" ht="15">
      <c r="B33" s="28" t="s">
        <v>482</v>
      </c>
      <c r="C33" s="1" t="s">
        <v>89</v>
      </c>
      <c r="E33" s="29">
        <v>0</v>
      </c>
      <c r="F33" s="29">
        <v>0</v>
      </c>
      <c r="G33" s="29">
        <f>E33+F33</f>
        <v>0</v>
      </c>
      <c r="H33" s="29"/>
      <c r="I33" s="29">
        <v>0</v>
      </c>
      <c r="J33" s="29">
        <v>0</v>
      </c>
      <c r="K33" s="29">
        <f>I33+J33</f>
        <v>0</v>
      </c>
    </row>
    <row r="34" spans="2:14" ht="15">
      <c r="B34" s="28" t="s">
        <v>622</v>
      </c>
      <c r="C34" s="1" t="s">
        <v>13</v>
      </c>
      <c r="E34" s="29">
        <v>25292620</v>
      </c>
      <c r="F34" s="29">
        <v>21250240</v>
      </c>
      <c r="G34" s="29">
        <f t="shared" si="0"/>
        <v>46542860</v>
      </c>
      <c r="H34" s="29"/>
      <c r="I34" s="29">
        <v>23919263</v>
      </c>
      <c r="J34" s="29">
        <v>20049246</v>
      </c>
      <c r="K34" s="29">
        <f>I34+J34</f>
        <v>43968509</v>
      </c>
      <c r="M34" s="36"/>
      <c r="N34" s="36"/>
    </row>
    <row r="35" spans="2:11" ht="15">
      <c r="B35" s="28" t="s">
        <v>25</v>
      </c>
      <c r="C35" s="1" t="s">
        <v>104</v>
      </c>
      <c r="E35" s="29">
        <v>1423006</v>
      </c>
      <c r="F35" s="29">
        <v>151</v>
      </c>
      <c r="G35" s="29">
        <f t="shared" si="0"/>
        <v>1423157</v>
      </c>
      <c r="H35" s="29"/>
      <c r="I35" s="29">
        <v>1727249</v>
      </c>
      <c r="J35" s="29">
        <v>57430</v>
      </c>
      <c r="K35" s="29">
        <f t="shared" si="1"/>
        <v>1784679</v>
      </c>
    </row>
    <row r="36" spans="2:11" ht="15">
      <c r="B36" s="28" t="s">
        <v>103</v>
      </c>
      <c r="C36" s="1" t="s">
        <v>105</v>
      </c>
      <c r="E36" s="29">
        <v>1423006</v>
      </c>
      <c r="F36" s="29">
        <v>151</v>
      </c>
      <c r="G36" s="29">
        <f t="shared" si="0"/>
        <v>1423157</v>
      </c>
      <c r="H36" s="29"/>
      <c r="I36" s="29">
        <v>1727249</v>
      </c>
      <c r="J36" s="29">
        <v>57430</v>
      </c>
      <c r="K36" s="29">
        <f t="shared" si="1"/>
        <v>1784679</v>
      </c>
    </row>
    <row r="37" spans="2:11" s="3" customFormat="1" ht="15.75">
      <c r="B37" s="3" t="s">
        <v>26</v>
      </c>
      <c r="C37" s="3" t="s">
        <v>106</v>
      </c>
      <c r="D37" s="24"/>
      <c r="E37" s="25">
        <v>0</v>
      </c>
      <c r="F37" s="25">
        <v>0</v>
      </c>
      <c r="G37" s="25">
        <f t="shared" si="0"/>
        <v>0</v>
      </c>
      <c r="H37" s="25"/>
      <c r="I37" s="25">
        <v>0</v>
      </c>
      <c r="J37" s="25">
        <v>0</v>
      </c>
      <c r="K37" s="25">
        <f t="shared" si="1"/>
        <v>0</v>
      </c>
    </row>
    <row r="38" spans="2:11" s="3" customFormat="1" ht="15.75">
      <c r="B38" s="3" t="s">
        <v>27</v>
      </c>
      <c r="C38" s="27" t="s">
        <v>333</v>
      </c>
      <c r="D38" s="24" t="s">
        <v>111</v>
      </c>
      <c r="E38" s="25">
        <f>SUM(E39:E40)</f>
        <v>6651703</v>
      </c>
      <c r="F38" s="25">
        <f>SUM(F39:F40)</f>
        <v>3590229</v>
      </c>
      <c r="G38" s="25">
        <f t="shared" si="0"/>
        <v>10241932</v>
      </c>
      <c r="H38" s="25"/>
      <c r="I38" s="25">
        <f>SUM(I39:I40)</f>
        <v>9873495</v>
      </c>
      <c r="J38" s="25">
        <f>SUM(J39:J40)</f>
        <v>5966269</v>
      </c>
      <c r="K38" s="25">
        <f t="shared" si="1"/>
        <v>15839764</v>
      </c>
    </row>
    <row r="39" spans="2:11" ht="15">
      <c r="B39" s="28" t="s">
        <v>108</v>
      </c>
      <c r="C39" s="1" t="s">
        <v>89</v>
      </c>
      <c r="E39" s="29">
        <v>6651703</v>
      </c>
      <c r="F39" s="29">
        <v>3590229</v>
      </c>
      <c r="G39" s="29">
        <f t="shared" si="0"/>
        <v>10241932</v>
      </c>
      <c r="H39" s="29"/>
      <c r="I39" s="29">
        <v>9873495</v>
      </c>
      <c r="J39" s="29">
        <v>5966269</v>
      </c>
      <c r="K39" s="29">
        <f t="shared" si="1"/>
        <v>15839764</v>
      </c>
    </row>
    <row r="40" spans="2:11" ht="15">
      <c r="B40" s="28" t="s">
        <v>109</v>
      </c>
      <c r="C40" s="1" t="s">
        <v>90</v>
      </c>
      <c r="E40" s="29">
        <v>0</v>
      </c>
      <c r="F40" s="29">
        <v>0</v>
      </c>
      <c r="G40" s="29">
        <f t="shared" si="0"/>
        <v>0</v>
      </c>
      <c r="H40" s="29"/>
      <c r="I40" s="29">
        <v>0</v>
      </c>
      <c r="J40" s="29">
        <v>0</v>
      </c>
      <c r="K40" s="29">
        <f t="shared" si="1"/>
        <v>0</v>
      </c>
    </row>
    <row r="41" spans="2:11" s="3" customFormat="1" ht="15.75">
      <c r="B41" s="27" t="s">
        <v>28</v>
      </c>
      <c r="C41" s="27" t="s">
        <v>110</v>
      </c>
      <c r="D41" s="24" t="s">
        <v>114</v>
      </c>
      <c r="E41" s="25">
        <f>SUM(E42:E43)</f>
        <v>3125</v>
      </c>
      <c r="F41" s="25">
        <v>0</v>
      </c>
      <c r="G41" s="25">
        <f t="shared" si="0"/>
        <v>3125</v>
      </c>
      <c r="H41" s="25"/>
      <c r="I41" s="25">
        <f>SUM(I42:I43)</f>
        <v>3125</v>
      </c>
      <c r="J41" s="25">
        <f>SUM(J42:J43)</f>
        <v>0</v>
      </c>
      <c r="K41" s="25">
        <f t="shared" si="1"/>
        <v>3125</v>
      </c>
    </row>
    <row r="42" spans="2:11" ht="15">
      <c r="B42" s="28" t="s">
        <v>112</v>
      </c>
      <c r="C42" s="1" t="s">
        <v>573</v>
      </c>
      <c r="E42" s="29">
        <v>0</v>
      </c>
      <c r="F42" s="29">
        <v>0</v>
      </c>
      <c r="G42" s="29">
        <f t="shared" si="0"/>
        <v>0</v>
      </c>
      <c r="H42" s="29"/>
      <c r="I42" s="29">
        <v>0</v>
      </c>
      <c r="J42" s="29">
        <v>0</v>
      </c>
      <c r="K42" s="29">
        <f t="shared" si="1"/>
        <v>0</v>
      </c>
    </row>
    <row r="43" spans="2:11" ht="15">
      <c r="B43" s="28" t="s">
        <v>113</v>
      </c>
      <c r="C43" s="1" t="s">
        <v>334</v>
      </c>
      <c r="E43" s="29">
        <f>SUM(E44:E45)</f>
        <v>3125</v>
      </c>
      <c r="F43" s="29">
        <f>SUM(F44:F45)</f>
        <v>0</v>
      </c>
      <c r="G43" s="29">
        <f t="shared" si="0"/>
        <v>3125</v>
      </c>
      <c r="H43" s="29"/>
      <c r="I43" s="29">
        <f>SUM(I44:I45)</f>
        <v>3125</v>
      </c>
      <c r="J43" s="29">
        <f>SUM(J44:J45)</f>
        <v>0</v>
      </c>
      <c r="K43" s="29">
        <f t="shared" si="1"/>
        <v>3125</v>
      </c>
    </row>
    <row r="44" spans="2:11" ht="15">
      <c r="B44" s="28" t="s">
        <v>335</v>
      </c>
      <c r="C44" s="1" t="s">
        <v>336</v>
      </c>
      <c r="E44" s="29">
        <v>0</v>
      </c>
      <c r="F44" s="29">
        <v>0</v>
      </c>
      <c r="G44" s="29">
        <f t="shared" si="0"/>
        <v>0</v>
      </c>
      <c r="H44" s="29"/>
      <c r="I44" s="29">
        <v>0</v>
      </c>
      <c r="J44" s="29">
        <v>0</v>
      </c>
      <c r="K44" s="29">
        <f t="shared" si="1"/>
        <v>0</v>
      </c>
    </row>
    <row r="45" spans="2:11" ht="15">
      <c r="B45" s="28" t="s">
        <v>337</v>
      </c>
      <c r="C45" s="1" t="s">
        <v>338</v>
      </c>
      <c r="E45" s="29">
        <v>3125</v>
      </c>
      <c r="F45" s="29">
        <v>0</v>
      </c>
      <c r="G45" s="29">
        <f t="shared" si="0"/>
        <v>3125</v>
      </c>
      <c r="H45" s="29"/>
      <c r="I45" s="29">
        <v>3125</v>
      </c>
      <c r="J45" s="29">
        <v>0</v>
      </c>
      <c r="K45" s="29">
        <f t="shared" si="1"/>
        <v>3125</v>
      </c>
    </row>
    <row r="46" spans="2:11" s="3" customFormat="1" ht="15.75">
      <c r="B46" s="27" t="s">
        <v>29</v>
      </c>
      <c r="C46" s="27" t="s">
        <v>339</v>
      </c>
      <c r="D46" s="24" t="s">
        <v>119</v>
      </c>
      <c r="E46" s="25">
        <f>SUM(E47:E48)</f>
        <v>27736</v>
      </c>
      <c r="F46" s="25">
        <f>SUM(F47:F48)</f>
        <v>1546</v>
      </c>
      <c r="G46" s="25">
        <f t="shared" si="0"/>
        <v>29282</v>
      </c>
      <c r="H46" s="25"/>
      <c r="I46" s="25">
        <f>SUM(I47:I48)</f>
        <v>21681</v>
      </c>
      <c r="J46" s="25">
        <f>SUM(J47:J48)</f>
        <v>1546</v>
      </c>
      <c r="K46" s="25">
        <f t="shared" si="1"/>
        <v>23227</v>
      </c>
    </row>
    <row r="47" spans="2:11" ht="15">
      <c r="B47" s="28" t="s">
        <v>115</v>
      </c>
      <c r="C47" s="1" t="s">
        <v>466</v>
      </c>
      <c r="E47" s="29">
        <v>27736</v>
      </c>
      <c r="F47" s="29">
        <v>1546</v>
      </c>
      <c r="G47" s="29">
        <f t="shared" si="0"/>
        <v>29282</v>
      </c>
      <c r="H47" s="29"/>
      <c r="I47" s="29">
        <v>21681</v>
      </c>
      <c r="J47" s="29">
        <v>1546</v>
      </c>
      <c r="K47" s="29">
        <f t="shared" si="1"/>
        <v>23227</v>
      </c>
    </row>
    <row r="48" spans="2:11" ht="15">
      <c r="B48" s="28" t="s">
        <v>117</v>
      </c>
      <c r="C48" s="1" t="s">
        <v>467</v>
      </c>
      <c r="E48" s="29">
        <v>0</v>
      </c>
      <c r="F48" s="29">
        <v>0</v>
      </c>
      <c r="G48" s="29">
        <f t="shared" si="0"/>
        <v>0</v>
      </c>
      <c r="H48" s="29"/>
      <c r="I48" s="29">
        <v>0</v>
      </c>
      <c r="J48" s="29">
        <v>0</v>
      </c>
      <c r="K48" s="29">
        <f t="shared" si="1"/>
        <v>0</v>
      </c>
    </row>
    <row r="49" spans="2:11" s="3" customFormat="1" ht="15.75">
      <c r="B49" s="27" t="s">
        <v>30</v>
      </c>
      <c r="C49" s="27" t="s">
        <v>572</v>
      </c>
      <c r="D49" s="24"/>
      <c r="E49" s="25">
        <f>SUM(E50:E51)</f>
        <v>0</v>
      </c>
      <c r="F49" s="25">
        <f>SUM(F50:F51)</f>
        <v>0</v>
      </c>
      <c r="G49" s="25">
        <f t="shared" si="0"/>
        <v>0</v>
      </c>
      <c r="H49" s="25"/>
      <c r="I49" s="25">
        <f>SUM(I50:I51)</f>
        <v>0</v>
      </c>
      <c r="J49" s="25">
        <f>SUM(J50:J51)</f>
        <v>0</v>
      </c>
      <c r="K49" s="25">
        <f t="shared" si="1"/>
        <v>0</v>
      </c>
    </row>
    <row r="50" spans="2:11" ht="15">
      <c r="B50" s="28" t="s">
        <v>156</v>
      </c>
      <c r="C50" s="1" t="s">
        <v>573</v>
      </c>
      <c r="E50" s="29">
        <v>0</v>
      </c>
      <c r="F50" s="29">
        <v>0</v>
      </c>
      <c r="G50" s="29">
        <f>E50+F50</f>
        <v>0</v>
      </c>
      <c r="H50" s="29"/>
      <c r="I50" s="29">
        <v>0</v>
      </c>
      <c r="J50" s="29">
        <v>0</v>
      </c>
      <c r="K50" s="29">
        <f t="shared" si="1"/>
        <v>0</v>
      </c>
    </row>
    <row r="51" spans="2:11" ht="15">
      <c r="B51" s="28" t="s">
        <v>157</v>
      </c>
      <c r="C51" s="1" t="s">
        <v>334</v>
      </c>
      <c r="E51" s="29">
        <f>SUM(E52:E53)</f>
        <v>0</v>
      </c>
      <c r="F51" s="29">
        <f>SUM(F52:F53)</f>
        <v>0</v>
      </c>
      <c r="G51" s="29">
        <f t="shared" si="0"/>
        <v>0</v>
      </c>
      <c r="H51" s="29"/>
      <c r="I51" s="29">
        <f>SUM(I52:I53)</f>
        <v>0</v>
      </c>
      <c r="J51" s="29">
        <f>SUM(J52:J53)</f>
        <v>0</v>
      </c>
      <c r="K51" s="29">
        <f t="shared" si="1"/>
        <v>0</v>
      </c>
    </row>
    <row r="52" spans="2:11" ht="15">
      <c r="B52" s="28" t="s">
        <v>340</v>
      </c>
      <c r="C52" s="1" t="s">
        <v>116</v>
      </c>
      <c r="E52" s="29">
        <v>0</v>
      </c>
      <c r="F52" s="29">
        <v>0</v>
      </c>
      <c r="G52" s="29">
        <f t="shared" si="0"/>
        <v>0</v>
      </c>
      <c r="H52" s="29"/>
      <c r="I52" s="29">
        <v>0</v>
      </c>
      <c r="J52" s="29">
        <v>0</v>
      </c>
      <c r="K52" s="29">
        <f t="shared" si="1"/>
        <v>0</v>
      </c>
    </row>
    <row r="53" spans="2:11" ht="15">
      <c r="B53" s="28" t="s">
        <v>341</v>
      </c>
      <c r="C53" s="1" t="s">
        <v>118</v>
      </c>
      <c r="E53" s="29">
        <v>0</v>
      </c>
      <c r="F53" s="29">
        <v>0</v>
      </c>
      <c r="G53" s="29">
        <f t="shared" si="0"/>
        <v>0</v>
      </c>
      <c r="H53" s="29"/>
      <c r="I53" s="29">
        <v>0</v>
      </c>
      <c r="J53" s="29">
        <v>0</v>
      </c>
      <c r="K53" s="29">
        <f t="shared" si="1"/>
        <v>0</v>
      </c>
    </row>
    <row r="54" spans="2:11" s="3" customFormat="1" ht="15.75">
      <c r="B54" s="3" t="s">
        <v>31</v>
      </c>
      <c r="C54" s="27" t="s">
        <v>342</v>
      </c>
      <c r="D54" s="24" t="s">
        <v>123</v>
      </c>
      <c r="E54" s="25">
        <f>SUM(E55:E57)-E58</f>
        <v>147472</v>
      </c>
      <c r="F54" s="25">
        <f>SUM(F55:F57)-F58</f>
        <v>795677</v>
      </c>
      <c r="G54" s="25">
        <f t="shared" si="0"/>
        <v>943149</v>
      </c>
      <c r="H54" s="25"/>
      <c r="I54" s="25">
        <f>SUM(I55:I57)-I58</f>
        <v>125500</v>
      </c>
      <c r="J54" s="25">
        <f>SUM(J55:J57)-J58</f>
        <v>837202</v>
      </c>
      <c r="K54" s="25">
        <f t="shared" si="1"/>
        <v>962702</v>
      </c>
    </row>
    <row r="55" spans="2:11" ht="15">
      <c r="B55" s="28" t="s">
        <v>120</v>
      </c>
      <c r="C55" s="1" t="s">
        <v>121</v>
      </c>
      <c r="E55" s="29">
        <v>182068</v>
      </c>
      <c r="F55" s="29">
        <v>947333</v>
      </c>
      <c r="G55" s="29">
        <f t="shared" si="0"/>
        <v>1129401</v>
      </c>
      <c r="H55" s="29"/>
      <c r="I55" s="29">
        <v>159186</v>
      </c>
      <c r="J55" s="29">
        <v>1000830</v>
      </c>
      <c r="K55" s="29">
        <f t="shared" si="1"/>
        <v>1160016</v>
      </c>
    </row>
    <row r="56" spans="2:11" ht="15">
      <c r="B56" s="28" t="s">
        <v>122</v>
      </c>
      <c r="C56" s="1" t="s">
        <v>343</v>
      </c>
      <c r="E56" s="29">
        <v>0</v>
      </c>
      <c r="F56" s="29">
        <v>0</v>
      </c>
      <c r="G56" s="29">
        <f t="shared" si="0"/>
        <v>0</v>
      </c>
      <c r="H56" s="29"/>
      <c r="I56" s="29">
        <v>0</v>
      </c>
      <c r="J56" s="29">
        <v>0</v>
      </c>
      <c r="K56" s="29">
        <f t="shared" si="1"/>
        <v>0</v>
      </c>
    </row>
    <row r="57" spans="2:11" ht="15">
      <c r="B57" s="28" t="s">
        <v>162</v>
      </c>
      <c r="C57" s="1" t="s">
        <v>254</v>
      </c>
      <c r="E57" s="29">
        <v>0</v>
      </c>
      <c r="F57" s="29">
        <v>0</v>
      </c>
      <c r="G57" s="29">
        <f t="shared" si="0"/>
        <v>0</v>
      </c>
      <c r="H57" s="29"/>
      <c r="I57" s="29">
        <v>0</v>
      </c>
      <c r="J57" s="29">
        <v>0</v>
      </c>
      <c r="K57" s="29">
        <f t="shared" si="1"/>
        <v>0</v>
      </c>
    </row>
    <row r="58" spans="2:11" ht="15">
      <c r="B58" s="28" t="s">
        <v>163</v>
      </c>
      <c r="C58" s="1" t="s">
        <v>323</v>
      </c>
      <c r="E58" s="29">
        <v>34596</v>
      </c>
      <c r="F58" s="29">
        <v>151656</v>
      </c>
      <c r="G58" s="29">
        <f t="shared" si="0"/>
        <v>186252</v>
      </c>
      <c r="H58" s="29"/>
      <c r="I58" s="29">
        <v>33686</v>
      </c>
      <c r="J58" s="29">
        <v>163628</v>
      </c>
      <c r="K58" s="29">
        <f t="shared" si="1"/>
        <v>197314</v>
      </c>
    </row>
    <row r="59" spans="2:11" s="3" customFormat="1" ht="15.75">
      <c r="B59" s="3" t="s">
        <v>32</v>
      </c>
      <c r="C59" s="27" t="s">
        <v>344</v>
      </c>
      <c r="D59" s="24" t="s">
        <v>130</v>
      </c>
      <c r="E59" s="25">
        <f>SUM(E60:E62)</f>
        <v>0</v>
      </c>
      <c r="F59" s="25">
        <f>SUM(F60:F62)</f>
        <v>0</v>
      </c>
      <c r="G59" s="25">
        <f t="shared" si="0"/>
        <v>0</v>
      </c>
      <c r="H59" s="25"/>
      <c r="I59" s="25">
        <f>SUM(I60:I62)</f>
        <v>0</v>
      </c>
      <c r="J59" s="25">
        <f>SUM(J60:J62)</f>
        <v>0</v>
      </c>
      <c r="K59" s="25">
        <f t="shared" si="1"/>
        <v>0</v>
      </c>
    </row>
    <row r="60" spans="1:11" ht="15.75">
      <c r="A60" s="3"/>
      <c r="B60" s="28" t="s">
        <v>345</v>
      </c>
      <c r="C60" s="1" t="s">
        <v>346</v>
      </c>
      <c r="E60" s="29">
        <v>0</v>
      </c>
      <c r="F60" s="29">
        <v>0</v>
      </c>
      <c r="G60" s="29">
        <f t="shared" si="0"/>
        <v>0</v>
      </c>
      <c r="H60" s="29"/>
      <c r="I60" s="29">
        <v>0</v>
      </c>
      <c r="J60" s="29">
        <v>0</v>
      </c>
      <c r="K60" s="29">
        <f t="shared" si="1"/>
        <v>0</v>
      </c>
    </row>
    <row r="61" spans="1:11" ht="15.75">
      <c r="A61" s="3"/>
      <c r="B61" s="28" t="s">
        <v>347</v>
      </c>
      <c r="C61" s="1" t="s">
        <v>348</v>
      </c>
      <c r="E61" s="29">
        <v>0</v>
      </c>
      <c r="F61" s="29">
        <v>0</v>
      </c>
      <c r="G61" s="29">
        <f t="shared" si="0"/>
        <v>0</v>
      </c>
      <c r="H61" s="29"/>
      <c r="I61" s="29">
        <v>0</v>
      </c>
      <c r="J61" s="29">
        <v>0</v>
      </c>
      <c r="K61" s="29">
        <f t="shared" si="1"/>
        <v>0</v>
      </c>
    </row>
    <row r="62" spans="1:11" ht="15.75">
      <c r="A62" s="3"/>
      <c r="B62" s="28" t="s">
        <v>349</v>
      </c>
      <c r="C62" s="1" t="s">
        <v>350</v>
      </c>
      <c r="D62" s="32"/>
      <c r="E62" s="29">
        <v>0</v>
      </c>
      <c r="F62" s="29">
        <v>0</v>
      </c>
      <c r="G62" s="29">
        <f t="shared" si="0"/>
        <v>0</v>
      </c>
      <c r="H62" s="29"/>
      <c r="I62" s="29">
        <v>0</v>
      </c>
      <c r="J62" s="29">
        <v>0</v>
      </c>
      <c r="K62" s="29">
        <f t="shared" si="1"/>
        <v>0</v>
      </c>
    </row>
    <row r="63" spans="2:11" s="3" customFormat="1" ht="15.75">
      <c r="B63" s="27" t="s">
        <v>33</v>
      </c>
      <c r="C63" s="27" t="s">
        <v>124</v>
      </c>
      <c r="D63" s="24"/>
      <c r="E63" s="25">
        <v>806568</v>
      </c>
      <c r="F63" s="25">
        <v>6493</v>
      </c>
      <c r="G63" s="25">
        <f t="shared" si="0"/>
        <v>813061</v>
      </c>
      <c r="H63" s="25"/>
      <c r="I63" s="25">
        <v>798470</v>
      </c>
      <c r="J63" s="25">
        <v>6987</v>
      </c>
      <c r="K63" s="25">
        <f t="shared" si="1"/>
        <v>805457</v>
      </c>
    </row>
    <row r="64" spans="2:11" s="3" customFormat="1" ht="15.75">
      <c r="B64" s="3" t="s">
        <v>34</v>
      </c>
      <c r="C64" s="27" t="s">
        <v>127</v>
      </c>
      <c r="D64" s="24"/>
      <c r="E64" s="25">
        <f>SUM(E65:E66)</f>
        <v>67055</v>
      </c>
      <c r="F64" s="25">
        <f>SUM(F65:F66)</f>
        <v>51</v>
      </c>
      <c r="G64" s="25">
        <f t="shared" si="0"/>
        <v>67106</v>
      </c>
      <c r="H64" s="25"/>
      <c r="I64" s="25">
        <f>SUM(I65:I66)</f>
        <v>65395</v>
      </c>
      <c r="J64" s="25">
        <f>SUM(J65:J66)</f>
        <v>54</v>
      </c>
      <c r="K64" s="25">
        <f t="shared" si="1"/>
        <v>65449</v>
      </c>
    </row>
    <row r="65" spans="2:11" ht="15">
      <c r="B65" s="28" t="s">
        <v>430</v>
      </c>
      <c r="C65" s="31" t="s">
        <v>128</v>
      </c>
      <c r="E65" s="29">
        <v>0</v>
      </c>
      <c r="F65" s="29">
        <v>0</v>
      </c>
      <c r="G65" s="29">
        <f t="shared" si="0"/>
        <v>0</v>
      </c>
      <c r="H65" s="29"/>
      <c r="I65" s="29">
        <v>0</v>
      </c>
      <c r="J65" s="29">
        <v>0</v>
      </c>
      <c r="K65" s="29">
        <f t="shared" si="1"/>
        <v>0</v>
      </c>
    </row>
    <row r="66" spans="2:11" ht="15">
      <c r="B66" s="28" t="s">
        <v>431</v>
      </c>
      <c r="C66" s="31" t="s">
        <v>13</v>
      </c>
      <c r="E66" s="29">
        <v>67055</v>
      </c>
      <c r="F66" s="29">
        <v>51</v>
      </c>
      <c r="G66" s="29">
        <f t="shared" si="0"/>
        <v>67106</v>
      </c>
      <c r="H66" s="29"/>
      <c r="I66" s="29">
        <v>65395</v>
      </c>
      <c r="J66" s="29">
        <v>54</v>
      </c>
      <c r="K66" s="29">
        <f t="shared" si="1"/>
        <v>65449</v>
      </c>
    </row>
    <row r="67" spans="2:11" s="3" customFormat="1" ht="15.75">
      <c r="B67" s="3" t="s">
        <v>35</v>
      </c>
      <c r="C67" s="27" t="s">
        <v>483</v>
      </c>
      <c r="D67" s="24" t="s">
        <v>473</v>
      </c>
      <c r="E67" s="25">
        <v>0</v>
      </c>
      <c r="F67" s="25">
        <v>0</v>
      </c>
      <c r="G67" s="25">
        <f t="shared" si="0"/>
        <v>0</v>
      </c>
      <c r="H67" s="25"/>
      <c r="I67" s="25">
        <v>0</v>
      </c>
      <c r="J67" s="25">
        <v>0</v>
      </c>
      <c r="K67" s="25">
        <f>+I67+J67</f>
        <v>0</v>
      </c>
    </row>
    <row r="68" spans="2:11" s="3" customFormat="1" ht="15.75">
      <c r="B68" s="3" t="s">
        <v>36</v>
      </c>
      <c r="C68" s="27" t="s">
        <v>351</v>
      </c>
      <c r="D68" s="24"/>
      <c r="E68" s="25">
        <f>SUM(E69:E70)</f>
        <v>207334</v>
      </c>
      <c r="F68" s="25">
        <f>SUM(F69:F70)</f>
        <v>13053</v>
      </c>
      <c r="G68" s="25">
        <f t="shared" si="0"/>
        <v>220387</v>
      </c>
      <c r="H68" s="25"/>
      <c r="I68" s="25">
        <f>SUM(I69:I70)</f>
        <v>187645</v>
      </c>
      <c r="J68" s="25">
        <f>SUM(J69:J70)</f>
        <v>12855</v>
      </c>
      <c r="K68" s="25">
        <f t="shared" si="1"/>
        <v>200500</v>
      </c>
    </row>
    <row r="69" spans="2:11" ht="15">
      <c r="B69" s="28" t="s">
        <v>575</v>
      </c>
      <c r="C69" s="31" t="s">
        <v>352</v>
      </c>
      <c r="E69" s="29">
        <v>0</v>
      </c>
      <c r="F69" s="29">
        <v>0</v>
      </c>
      <c r="G69" s="29">
        <f t="shared" si="0"/>
        <v>0</v>
      </c>
      <c r="H69" s="29"/>
      <c r="I69" s="29">
        <v>0</v>
      </c>
      <c r="J69" s="29">
        <v>0</v>
      </c>
      <c r="K69" s="29">
        <f t="shared" si="1"/>
        <v>0</v>
      </c>
    </row>
    <row r="70" spans="2:11" ht="15.75">
      <c r="B70" s="28" t="s">
        <v>576</v>
      </c>
      <c r="C70" s="31" t="s">
        <v>353</v>
      </c>
      <c r="D70" s="24" t="s">
        <v>586</v>
      </c>
      <c r="E70" s="29">
        <v>207334</v>
      </c>
      <c r="F70" s="29">
        <v>13053</v>
      </c>
      <c r="G70" s="29">
        <f t="shared" si="0"/>
        <v>220387</v>
      </c>
      <c r="H70" s="29"/>
      <c r="I70" s="29">
        <v>187645</v>
      </c>
      <c r="J70" s="29">
        <v>12855</v>
      </c>
      <c r="K70" s="29">
        <f t="shared" si="1"/>
        <v>200500</v>
      </c>
    </row>
    <row r="71" spans="2:11" s="3" customFormat="1" ht="15.75">
      <c r="B71" s="3" t="s">
        <v>37</v>
      </c>
      <c r="C71" s="27" t="s">
        <v>574</v>
      </c>
      <c r="D71" s="24"/>
      <c r="E71" s="25"/>
      <c r="F71" s="25"/>
      <c r="G71" s="25"/>
      <c r="H71" s="25"/>
      <c r="I71" s="25"/>
      <c r="J71" s="25"/>
      <c r="K71" s="25"/>
    </row>
    <row r="72" spans="3:11" s="3" customFormat="1" ht="15.75">
      <c r="C72" s="27" t="s">
        <v>484</v>
      </c>
      <c r="D72" s="24" t="s">
        <v>577</v>
      </c>
      <c r="E72" s="25">
        <f>+SUM(E73:E74)</f>
        <v>3366</v>
      </c>
      <c r="F72" s="25">
        <f>+SUM(F73:F74)</f>
        <v>0</v>
      </c>
      <c r="G72" s="25">
        <f t="shared" si="0"/>
        <v>3366</v>
      </c>
      <c r="H72" s="25"/>
      <c r="I72" s="25">
        <f>+SUM(I73:I74)</f>
        <v>3298</v>
      </c>
      <c r="J72" s="25">
        <f>+SUM(J73:J74)</f>
        <v>0</v>
      </c>
      <c r="K72" s="25">
        <f t="shared" si="1"/>
        <v>3298</v>
      </c>
    </row>
    <row r="73" spans="2:11" ht="15.75">
      <c r="B73" s="1" t="s">
        <v>401</v>
      </c>
      <c r="C73" s="31" t="s">
        <v>485</v>
      </c>
      <c r="D73" s="32"/>
      <c r="E73" s="29">
        <v>3366</v>
      </c>
      <c r="F73" s="29">
        <v>0</v>
      </c>
      <c r="G73" s="29">
        <f t="shared" si="0"/>
        <v>3366</v>
      </c>
      <c r="H73" s="25"/>
      <c r="I73" s="29">
        <v>3298</v>
      </c>
      <c r="J73" s="29">
        <v>0</v>
      </c>
      <c r="K73" s="29">
        <f>I73+J73</f>
        <v>3298</v>
      </c>
    </row>
    <row r="74" spans="2:11" ht="15.75">
      <c r="B74" s="1" t="s">
        <v>403</v>
      </c>
      <c r="C74" s="31" t="s">
        <v>486</v>
      </c>
      <c r="D74" s="32"/>
      <c r="E74" s="29">
        <v>0</v>
      </c>
      <c r="F74" s="29">
        <v>0</v>
      </c>
      <c r="G74" s="29">
        <f t="shared" si="0"/>
        <v>0</v>
      </c>
      <c r="H74" s="25"/>
      <c r="I74" s="29">
        <v>0</v>
      </c>
      <c r="J74" s="29">
        <v>0</v>
      </c>
      <c r="K74" s="29">
        <f>I74+J74</f>
        <v>0</v>
      </c>
    </row>
    <row r="75" spans="2:11" s="3" customFormat="1" ht="15.75">
      <c r="B75" s="27" t="s">
        <v>487</v>
      </c>
      <c r="C75" s="27" t="s">
        <v>129</v>
      </c>
      <c r="D75" s="24" t="s">
        <v>578</v>
      </c>
      <c r="E75" s="25">
        <v>653837</v>
      </c>
      <c r="F75" s="25">
        <v>34641</v>
      </c>
      <c r="G75" s="25">
        <f t="shared" si="0"/>
        <v>688478</v>
      </c>
      <c r="H75" s="25"/>
      <c r="I75" s="25">
        <v>693968</v>
      </c>
      <c r="J75" s="25">
        <v>30384</v>
      </c>
      <c r="K75" s="25">
        <f t="shared" si="1"/>
        <v>724352</v>
      </c>
    </row>
    <row r="76" spans="3:11" ht="15.75">
      <c r="C76" s="31"/>
      <c r="E76" s="29"/>
      <c r="F76" s="29"/>
      <c r="G76" s="29"/>
      <c r="H76" s="25"/>
      <c r="I76" s="29"/>
      <c r="J76" s="29"/>
      <c r="K76" s="29"/>
    </row>
    <row r="77" spans="2:11" s="3" customFormat="1" ht="15.75">
      <c r="B77" s="37"/>
      <c r="C77" s="38" t="s">
        <v>131</v>
      </c>
      <c r="D77" s="39"/>
      <c r="E77" s="40">
        <f>E75+E64+E63+E59+E54+E49+E46+E41+E38+E37+E30+E26+E22+E21+E10+E9+E68+E72+E67</f>
        <v>69469049</v>
      </c>
      <c r="F77" s="40">
        <f>F75+F64+F63+F59+F54+F49+F46+F41+F38+F37+F30+F26+F22+F21+F10+F9+F68+F72+F67</f>
        <v>37191940</v>
      </c>
      <c r="G77" s="40">
        <f>E77+F77</f>
        <v>106660989</v>
      </c>
      <c r="H77" s="40"/>
      <c r="I77" s="40">
        <f>I75+I64+I63+I59+I54+I49+I46+I41+I38+I37+I30+I26+I22+I21+I10+I9+I68+I72+I67</f>
        <v>66601942</v>
      </c>
      <c r="J77" s="40">
        <f>J75+J64+J63+J59+J54+J49+J46+J41+J38+J37+J30+J26+J22+J21+J10+J9+J68+J72+J67</f>
        <v>36231505</v>
      </c>
      <c r="K77" s="40">
        <f>I77+J77</f>
        <v>102833447</v>
      </c>
    </row>
    <row r="78" spans="1:11" ht="15.75" customHeight="1">
      <c r="A78" s="3"/>
      <c r="B78" s="3"/>
      <c r="C78" s="27"/>
      <c r="D78" s="41"/>
      <c r="I78" s="42"/>
      <c r="J78" s="42"/>
      <c r="K78" s="42"/>
    </row>
    <row r="79" spans="1:11" ht="15.75" customHeight="1">
      <c r="A79" s="3"/>
      <c r="B79" s="3"/>
      <c r="C79" s="27"/>
      <c r="D79" s="41"/>
      <c r="I79" s="42"/>
      <c r="J79" s="42"/>
      <c r="K79" s="42"/>
    </row>
    <row r="80" spans="1:11" ht="15.75" customHeight="1">
      <c r="A80" s="3"/>
      <c r="B80" s="3"/>
      <c r="C80" s="27"/>
      <c r="D80" s="41"/>
      <c r="I80" s="42"/>
      <c r="J80" s="42"/>
      <c r="K80" s="42"/>
    </row>
    <row r="81" spans="1:11" ht="15.75">
      <c r="A81" s="3"/>
      <c r="B81" s="3"/>
      <c r="C81" s="27"/>
      <c r="D81" s="41"/>
      <c r="I81" s="42"/>
      <c r="J81" s="42"/>
      <c r="K81" s="42"/>
    </row>
    <row r="82" spans="1:11" ht="15.75">
      <c r="A82" s="3"/>
      <c r="B82" s="3"/>
      <c r="C82" s="27"/>
      <c r="D82" s="41"/>
      <c r="I82" s="42"/>
      <c r="J82" s="42"/>
      <c r="K82" s="42"/>
    </row>
    <row r="83" spans="1:11" ht="15.75">
      <c r="A83" s="3"/>
      <c r="B83" s="3"/>
      <c r="C83" s="27"/>
      <c r="D83" s="41"/>
      <c r="I83" s="42"/>
      <c r="J83" s="42"/>
      <c r="K83" s="42"/>
    </row>
    <row r="84" spans="1:11" ht="15.75">
      <c r="A84" s="3"/>
      <c r="B84" s="3"/>
      <c r="C84" s="27"/>
      <c r="D84" s="41"/>
      <c r="I84" s="42"/>
      <c r="J84" s="42"/>
      <c r="K84" s="42"/>
    </row>
    <row r="85" spans="1:11" ht="15.75">
      <c r="A85" s="3"/>
      <c r="B85" s="3"/>
      <c r="C85" s="27"/>
      <c r="D85" s="41"/>
      <c r="I85" s="42"/>
      <c r="J85" s="42"/>
      <c r="K85" s="42"/>
    </row>
    <row r="86" spans="1:11" ht="15.75">
      <c r="A86" s="3"/>
      <c r="B86" s="3"/>
      <c r="C86" s="27"/>
      <c r="D86" s="41"/>
      <c r="I86" s="42"/>
      <c r="J86" s="42"/>
      <c r="K86" s="42"/>
    </row>
    <row r="87" spans="1:11" ht="15">
      <c r="A87" s="161" t="s">
        <v>471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</row>
    <row r="88" spans="1:11" ht="15.75">
      <c r="A88" s="3"/>
      <c r="B88" s="3"/>
      <c r="C88" s="27"/>
      <c r="D88" s="41"/>
      <c r="I88" s="42"/>
      <c r="J88" s="42"/>
      <c r="K88" s="42"/>
    </row>
    <row r="89" spans="1:11" ht="15.75">
      <c r="A89" s="3"/>
      <c r="B89" s="3"/>
      <c r="C89" s="27"/>
      <c r="D89" s="41"/>
      <c r="I89" s="42"/>
      <c r="J89" s="42"/>
      <c r="K89" s="42"/>
    </row>
    <row r="90" spans="1:11" ht="15.75">
      <c r="A90" s="3"/>
      <c r="B90" s="3"/>
      <c r="C90" s="27"/>
      <c r="D90" s="41"/>
      <c r="I90" s="42"/>
      <c r="J90" s="42"/>
      <c r="K90" s="42"/>
    </row>
    <row r="91" spans="1:11" ht="15.75">
      <c r="A91" s="3"/>
      <c r="B91" s="3"/>
      <c r="C91" s="27"/>
      <c r="D91" s="41"/>
      <c r="I91" s="42"/>
      <c r="J91" s="42"/>
      <c r="K91" s="42"/>
    </row>
    <row r="92" spans="1:11" ht="15.75">
      <c r="A92" s="3"/>
      <c r="B92" s="3"/>
      <c r="C92" s="27"/>
      <c r="D92" s="41"/>
      <c r="I92" s="42"/>
      <c r="J92" s="42"/>
      <c r="K92" s="42"/>
    </row>
    <row r="93" spans="1:11" ht="15.75">
      <c r="A93" s="3"/>
      <c r="B93" s="3"/>
      <c r="C93" s="27"/>
      <c r="D93" s="41"/>
      <c r="I93" s="42"/>
      <c r="J93" s="42"/>
      <c r="K93" s="42"/>
    </row>
    <row r="94" spans="1:11" ht="15.75">
      <c r="A94" s="3"/>
      <c r="B94" s="3"/>
      <c r="C94" s="27"/>
      <c r="D94" s="41"/>
      <c r="I94" s="42"/>
      <c r="J94" s="42"/>
      <c r="K94" s="42"/>
    </row>
    <row r="95" spans="1:11" ht="15.75">
      <c r="A95" s="3"/>
      <c r="B95" s="3"/>
      <c r="C95" s="27"/>
      <c r="D95" s="41"/>
      <c r="I95" s="42"/>
      <c r="J95" s="42"/>
      <c r="K95" s="42"/>
    </row>
    <row r="96" spans="1:11" ht="15.75">
      <c r="A96" s="3"/>
      <c r="B96" s="3"/>
      <c r="C96" s="27"/>
      <c r="D96" s="41"/>
      <c r="I96" s="42"/>
      <c r="J96" s="42"/>
      <c r="K96" s="42"/>
    </row>
    <row r="97" spans="1:11" ht="15.75">
      <c r="A97" s="3"/>
      <c r="B97" s="3"/>
      <c r="C97" s="27"/>
      <c r="D97" s="41"/>
      <c r="I97" s="42"/>
      <c r="J97" s="42"/>
      <c r="K97" s="42"/>
    </row>
    <row r="100" spans="1:11" ht="15">
      <c r="A100" s="19"/>
      <c r="B100" s="19"/>
      <c r="C100" s="19"/>
      <c r="D100" s="21"/>
      <c r="E100" s="19"/>
      <c r="F100" s="19"/>
      <c r="G100" s="19"/>
      <c r="H100" s="19"/>
      <c r="I100" s="19"/>
      <c r="J100" s="19"/>
      <c r="K100" s="19"/>
    </row>
    <row r="106" spans="1:11" ht="15">
      <c r="A106" s="19"/>
      <c r="B106" s="19"/>
      <c r="C106" s="19"/>
      <c r="D106" s="21"/>
      <c r="E106" s="19"/>
      <c r="F106" s="19"/>
      <c r="G106" s="19"/>
      <c r="H106" s="19"/>
      <c r="I106" s="19"/>
      <c r="J106" s="19"/>
      <c r="K106" s="19"/>
    </row>
  </sheetData>
  <sheetProtection/>
  <mergeCells count="1">
    <mergeCell ref="A87:K87"/>
  </mergeCells>
  <printOptions horizontalCentered="1"/>
  <pageMargins left="0.46" right="0.29" top="0.84" bottom="0.5905511811023623" header="0.5118110236220472" footer="0.3937007874015748"/>
  <pageSetup fitToHeight="1" fitToWidth="1" horizontalDpi="600" verticalDpi="600" orientation="portrait" paperSize="9" scale="46" r:id="rId1"/>
  <headerFooter alignWithMargins="0">
    <oddFooter xml:space="preserve">&amp;C&amp;"DINPro-Medium,Regular"&amp;14 3&amp;R&amp;"DINPro-Medium,Italic"&amp;11(Yetkili İmza / Kaşe)    </oddFooter>
  </headerFooter>
  <ignoredErrors>
    <ignoredError sqref="E16:F16 F38 E59:F59 E72:F72 I16:J16 J38 I72:J72 I64:J64 J59 I31:J31 E64 F46 E31:F31" formulaRange="1"/>
    <ignoredError sqref="K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60" zoomScaleNormal="75" zoomScalePageLayoutView="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9.140625" defaultRowHeight="12.75"/>
  <cols>
    <col min="1" max="1" width="3.7109375" style="44" customWidth="1"/>
    <col min="2" max="2" width="7.8515625" style="44" customWidth="1"/>
    <col min="3" max="3" width="82.7109375" style="44" customWidth="1"/>
    <col min="4" max="4" width="16.7109375" style="160" customWidth="1"/>
    <col min="5" max="6" width="16.7109375" style="44" customWidth="1"/>
    <col min="7" max="7" width="17.7109375" style="44" bestFit="1" customWidth="1"/>
    <col min="8" max="8" width="1.28515625" style="44" customWidth="1"/>
    <col min="9" max="10" width="16.7109375" style="44" customWidth="1"/>
    <col min="11" max="11" width="17.7109375" style="44" bestFit="1" customWidth="1"/>
    <col min="12" max="12" width="9.140625" style="44" customWidth="1"/>
    <col min="13" max="13" width="10.57421875" style="44" bestFit="1" customWidth="1"/>
    <col min="14" max="16384" width="9.140625" style="44" customWidth="1"/>
  </cols>
  <sheetData>
    <row r="1" spans="1:11" ht="17.25" customHeight="1">
      <c r="A1" s="1"/>
      <c r="B1" s="1"/>
      <c r="C1" s="1"/>
      <c r="D1" s="2"/>
      <c r="E1" s="1"/>
      <c r="F1" s="3"/>
      <c r="G1" s="1"/>
      <c r="H1" s="1"/>
      <c r="I1" s="1"/>
      <c r="J1" s="1"/>
      <c r="K1" s="1"/>
    </row>
    <row r="2" spans="2:11" s="7" customFormat="1" ht="17.25" customHeight="1">
      <c r="B2" s="4" t="s">
        <v>0</v>
      </c>
      <c r="C2" s="5"/>
      <c r="D2" s="6"/>
      <c r="E2" s="5"/>
      <c r="F2" s="5"/>
      <c r="G2" s="5"/>
      <c r="H2" s="5"/>
      <c r="I2" s="5"/>
      <c r="J2" s="5"/>
      <c r="K2" s="5"/>
    </row>
    <row r="3" spans="2:4" s="7" customFormat="1" ht="17.25" customHeight="1">
      <c r="B3" s="8" t="s">
        <v>634</v>
      </c>
      <c r="D3" s="9"/>
    </row>
    <row r="4" spans="1:11" ht="17.25" customHeight="1">
      <c r="A4" s="1"/>
      <c r="B4" s="10" t="s">
        <v>617</v>
      </c>
      <c r="C4" s="10"/>
      <c r="D4" s="2"/>
      <c r="E4" s="11"/>
      <c r="F4" s="11"/>
      <c r="G4" s="12"/>
      <c r="H4" s="12"/>
      <c r="I4" s="12"/>
      <c r="J4" s="12"/>
      <c r="K4" s="12"/>
    </row>
    <row r="5" spans="1:11" ht="17.25" customHeight="1">
      <c r="A5" s="1"/>
      <c r="B5" s="1"/>
      <c r="C5" s="1"/>
      <c r="D5" s="2"/>
      <c r="E5" s="12"/>
      <c r="F5" s="12"/>
      <c r="G5" s="12"/>
      <c r="H5" s="12"/>
      <c r="I5" s="12"/>
      <c r="J5" s="12"/>
      <c r="K5" s="12"/>
    </row>
    <row r="6" spans="1:11" ht="15.75" customHeight="1">
      <c r="A6" s="1"/>
      <c r="B6" s="1"/>
      <c r="C6" s="1"/>
      <c r="D6" s="2"/>
      <c r="E6" s="14"/>
      <c r="F6" s="13" t="s">
        <v>81</v>
      </c>
      <c r="G6" s="14"/>
      <c r="H6" s="15"/>
      <c r="I6" s="14"/>
      <c r="J6" s="13" t="s">
        <v>82</v>
      </c>
      <c r="K6" s="14"/>
    </row>
    <row r="7" spans="1:11" ht="15.75" customHeight="1">
      <c r="A7" s="1"/>
      <c r="B7" s="1"/>
      <c r="C7" s="16" t="s">
        <v>132</v>
      </c>
      <c r="D7" s="2" t="s">
        <v>1</v>
      </c>
      <c r="E7" s="14"/>
      <c r="F7" s="13" t="s">
        <v>635</v>
      </c>
      <c r="G7" s="17"/>
      <c r="H7" s="18"/>
      <c r="I7" s="14"/>
      <c r="J7" s="13" t="s">
        <v>630</v>
      </c>
      <c r="K7" s="14"/>
    </row>
    <row r="8" spans="1:11" ht="15.75" customHeight="1">
      <c r="A8" s="1"/>
      <c r="B8" s="19"/>
      <c r="C8" s="20"/>
      <c r="D8" s="21" t="s">
        <v>84</v>
      </c>
      <c r="E8" s="22" t="s">
        <v>2</v>
      </c>
      <c r="F8" s="22" t="s">
        <v>3</v>
      </c>
      <c r="G8" s="22" t="s">
        <v>85</v>
      </c>
      <c r="H8" s="22"/>
      <c r="I8" s="22" t="s">
        <v>2</v>
      </c>
      <c r="J8" s="22" t="s">
        <v>3</v>
      </c>
      <c r="K8" s="22" t="s">
        <v>85</v>
      </c>
    </row>
    <row r="9" spans="1:11" s="69" customFormat="1" ht="15.75">
      <c r="A9" s="3"/>
      <c r="B9" s="3" t="s">
        <v>4</v>
      </c>
      <c r="C9" s="3" t="s">
        <v>133</v>
      </c>
      <c r="D9" s="131" t="s">
        <v>134</v>
      </c>
      <c r="E9" s="25">
        <f>+SUM(E10:E11)</f>
        <v>38185923</v>
      </c>
      <c r="F9" s="25">
        <f>+SUM(F10:F11)</f>
        <v>25994486</v>
      </c>
      <c r="G9" s="25">
        <f aca="true" t="shared" si="0" ref="G9:G71">E9+F9</f>
        <v>64180409</v>
      </c>
      <c r="H9" s="25"/>
      <c r="I9" s="25">
        <f>+SUM(I10:I11)</f>
        <v>34561002</v>
      </c>
      <c r="J9" s="25">
        <f>+SUM(J10:J11)</f>
        <v>26393273</v>
      </c>
      <c r="K9" s="25">
        <f aca="true" t="shared" si="1" ref="K9:K71">I9+J9</f>
        <v>60954275</v>
      </c>
    </row>
    <row r="10" spans="1:11" ht="15.75">
      <c r="A10" s="3"/>
      <c r="B10" s="1" t="s">
        <v>5</v>
      </c>
      <c r="C10" s="1" t="s">
        <v>488</v>
      </c>
      <c r="D10" s="131" t="s">
        <v>642</v>
      </c>
      <c r="E10" s="29">
        <v>1435807</v>
      </c>
      <c r="F10" s="29">
        <v>951358</v>
      </c>
      <c r="G10" s="29">
        <f t="shared" si="0"/>
        <v>2387165</v>
      </c>
      <c r="H10" s="25"/>
      <c r="I10" s="29">
        <v>1266661</v>
      </c>
      <c r="J10" s="29">
        <v>1218165</v>
      </c>
      <c r="K10" s="29">
        <f>I10+J10</f>
        <v>2484826</v>
      </c>
    </row>
    <row r="11" spans="1:14" ht="15.75">
      <c r="A11" s="3"/>
      <c r="B11" s="1" t="s">
        <v>6</v>
      </c>
      <c r="C11" s="1" t="s">
        <v>13</v>
      </c>
      <c r="D11" s="41"/>
      <c r="E11" s="29">
        <v>36750116</v>
      </c>
      <c r="F11" s="29">
        <v>25043128</v>
      </c>
      <c r="G11" s="29">
        <f t="shared" si="0"/>
        <v>61793244</v>
      </c>
      <c r="H11" s="25"/>
      <c r="I11" s="29">
        <v>33294341</v>
      </c>
      <c r="J11" s="29">
        <v>25175108</v>
      </c>
      <c r="K11" s="29">
        <f>I11+J11</f>
        <v>58469449</v>
      </c>
      <c r="M11" s="153"/>
      <c r="N11" s="153"/>
    </row>
    <row r="12" spans="1:11" s="69" customFormat="1" ht="15.75">
      <c r="A12" s="3"/>
      <c r="B12" s="3" t="s">
        <v>8</v>
      </c>
      <c r="C12" s="27" t="s">
        <v>354</v>
      </c>
      <c r="D12" s="131" t="s">
        <v>136</v>
      </c>
      <c r="E12" s="25">
        <v>204081</v>
      </c>
      <c r="F12" s="25">
        <v>313388</v>
      </c>
      <c r="G12" s="25">
        <f t="shared" si="0"/>
        <v>517469</v>
      </c>
      <c r="H12" s="25"/>
      <c r="I12" s="25">
        <v>185355</v>
      </c>
      <c r="J12" s="25">
        <v>195927</v>
      </c>
      <c r="K12" s="25">
        <f t="shared" si="1"/>
        <v>381282</v>
      </c>
    </row>
    <row r="13" spans="1:11" s="69" customFormat="1" ht="15.75">
      <c r="A13" s="3"/>
      <c r="B13" s="3" t="s">
        <v>16</v>
      </c>
      <c r="C13" s="27" t="s">
        <v>138</v>
      </c>
      <c r="D13" s="131" t="s">
        <v>450</v>
      </c>
      <c r="E13" s="25">
        <v>177763</v>
      </c>
      <c r="F13" s="25">
        <v>9927452</v>
      </c>
      <c r="G13" s="25">
        <f t="shared" si="0"/>
        <v>10105215</v>
      </c>
      <c r="H13" s="25"/>
      <c r="I13" s="25">
        <v>208839</v>
      </c>
      <c r="J13" s="25">
        <v>9000501</v>
      </c>
      <c r="K13" s="25">
        <f t="shared" si="1"/>
        <v>9209340</v>
      </c>
    </row>
    <row r="14" spans="1:11" s="69" customFormat="1" ht="15.75">
      <c r="A14" s="3"/>
      <c r="B14" s="3" t="s">
        <v>17</v>
      </c>
      <c r="C14" s="27" t="s">
        <v>355</v>
      </c>
      <c r="D14" s="131"/>
      <c r="E14" s="25">
        <f>SUM(E15:E17)</f>
        <v>11268173</v>
      </c>
      <c r="F14" s="25">
        <f>SUM(F15:F17)</f>
        <v>1372724</v>
      </c>
      <c r="G14" s="25">
        <f t="shared" si="0"/>
        <v>12640897</v>
      </c>
      <c r="H14" s="25"/>
      <c r="I14" s="25">
        <f>SUM(I15:I17)</f>
        <v>12842257</v>
      </c>
      <c r="J14" s="25">
        <f>SUM(J15:J17)</f>
        <v>1388324</v>
      </c>
      <c r="K14" s="25">
        <f t="shared" si="1"/>
        <v>14230581</v>
      </c>
    </row>
    <row r="15" spans="1:11" ht="15.75">
      <c r="A15" s="3"/>
      <c r="B15" s="28" t="s">
        <v>18</v>
      </c>
      <c r="C15" s="31" t="s">
        <v>624</v>
      </c>
      <c r="D15" s="41"/>
      <c r="E15" s="29">
        <v>357445</v>
      </c>
      <c r="F15" s="29">
        <v>0</v>
      </c>
      <c r="G15" s="29">
        <f t="shared" si="0"/>
        <v>357445</v>
      </c>
      <c r="H15" s="29"/>
      <c r="I15" s="29">
        <v>282718</v>
      </c>
      <c r="J15" s="29">
        <v>200854</v>
      </c>
      <c r="K15" s="29">
        <f t="shared" si="1"/>
        <v>483572</v>
      </c>
    </row>
    <row r="16" spans="1:11" ht="15.75">
      <c r="A16" s="3"/>
      <c r="B16" s="28" t="s">
        <v>19</v>
      </c>
      <c r="C16" s="31" t="s">
        <v>625</v>
      </c>
      <c r="D16" s="41"/>
      <c r="E16" s="29">
        <v>0</v>
      </c>
      <c r="F16" s="29">
        <v>0</v>
      </c>
      <c r="G16" s="29">
        <f t="shared" si="0"/>
        <v>0</v>
      </c>
      <c r="H16" s="29"/>
      <c r="I16" s="29">
        <v>0</v>
      </c>
      <c r="J16" s="29">
        <v>0</v>
      </c>
      <c r="K16" s="29">
        <f t="shared" si="1"/>
        <v>0</v>
      </c>
    </row>
    <row r="17" spans="1:11" ht="15.75">
      <c r="A17" s="3"/>
      <c r="B17" s="28" t="s">
        <v>98</v>
      </c>
      <c r="C17" s="31" t="s">
        <v>137</v>
      </c>
      <c r="D17" s="41"/>
      <c r="E17" s="29">
        <v>10910728</v>
      </c>
      <c r="F17" s="29">
        <v>1372724</v>
      </c>
      <c r="G17" s="29">
        <f t="shared" si="0"/>
        <v>12283452</v>
      </c>
      <c r="H17" s="29"/>
      <c r="I17" s="29">
        <v>12559539</v>
      </c>
      <c r="J17" s="29">
        <v>1187470</v>
      </c>
      <c r="K17" s="29">
        <f t="shared" si="1"/>
        <v>13747009</v>
      </c>
    </row>
    <row r="18" spans="1:11" s="69" customFormat="1" ht="15.75">
      <c r="A18" s="3"/>
      <c r="B18" s="3" t="s">
        <v>20</v>
      </c>
      <c r="C18" s="27" t="s">
        <v>141</v>
      </c>
      <c r="D18" s="131"/>
      <c r="E18" s="25">
        <f>SUM(E19:E21)</f>
        <v>0</v>
      </c>
      <c r="F18" s="25">
        <f>SUM(F19:F21)</f>
        <v>0</v>
      </c>
      <c r="G18" s="25">
        <f t="shared" si="0"/>
        <v>0</v>
      </c>
      <c r="H18" s="25"/>
      <c r="I18" s="25">
        <f>SUM(I19:I21)</f>
        <v>0</v>
      </c>
      <c r="J18" s="25">
        <f>SUM(J19:J21)</f>
        <v>0</v>
      </c>
      <c r="K18" s="25">
        <f t="shared" si="1"/>
        <v>0</v>
      </c>
    </row>
    <row r="19" spans="1:11" ht="15">
      <c r="A19" s="1"/>
      <c r="B19" s="28" t="s">
        <v>21</v>
      </c>
      <c r="C19" s="1" t="s">
        <v>143</v>
      </c>
      <c r="D19" s="144"/>
      <c r="E19" s="29">
        <v>0</v>
      </c>
      <c r="F19" s="29">
        <v>0</v>
      </c>
      <c r="G19" s="29">
        <f t="shared" si="0"/>
        <v>0</v>
      </c>
      <c r="H19" s="29"/>
      <c r="I19" s="29">
        <v>0</v>
      </c>
      <c r="J19" s="29">
        <v>0</v>
      </c>
      <c r="K19" s="29">
        <f t="shared" si="1"/>
        <v>0</v>
      </c>
    </row>
    <row r="20" spans="1:11" ht="15">
      <c r="A20" s="1"/>
      <c r="B20" s="28" t="s">
        <v>22</v>
      </c>
      <c r="C20" s="1" t="s">
        <v>144</v>
      </c>
      <c r="D20" s="144"/>
      <c r="E20" s="29">
        <v>0</v>
      </c>
      <c r="F20" s="29">
        <v>0</v>
      </c>
      <c r="G20" s="29">
        <f t="shared" si="0"/>
        <v>0</v>
      </c>
      <c r="H20" s="29"/>
      <c r="I20" s="29">
        <v>0</v>
      </c>
      <c r="J20" s="29">
        <v>0</v>
      </c>
      <c r="K20" s="29">
        <f t="shared" si="1"/>
        <v>0</v>
      </c>
    </row>
    <row r="21" spans="1:11" ht="15">
      <c r="A21" s="1"/>
      <c r="B21" s="28" t="s">
        <v>257</v>
      </c>
      <c r="C21" s="1" t="s">
        <v>145</v>
      </c>
      <c r="D21" s="144"/>
      <c r="E21" s="29">
        <v>0</v>
      </c>
      <c r="F21" s="29">
        <v>0</v>
      </c>
      <c r="G21" s="29">
        <f t="shared" si="0"/>
        <v>0</v>
      </c>
      <c r="H21" s="29"/>
      <c r="I21" s="29">
        <v>0</v>
      </c>
      <c r="J21" s="29">
        <v>0</v>
      </c>
      <c r="K21" s="29">
        <f t="shared" si="1"/>
        <v>0</v>
      </c>
    </row>
    <row r="22" spans="1:11" s="69" customFormat="1" ht="15.75">
      <c r="A22" s="3"/>
      <c r="B22" s="3" t="s">
        <v>23</v>
      </c>
      <c r="C22" s="27" t="s">
        <v>146</v>
      </c>
      <c r="D22" s="131"/>
      <c r="E22" s="25">
        <f>+SUM(E23:E24)</f>
        <v>0</v>
      </c>
      <c r="F22" s="25">
        <f>+SUM(F23:F24)</f>
        <v>0</v>
      </c>
      <c r="G22" s="25">
        <f t="shared" si="0"/>
        <v>0</v>
      </c>
      <c r="H22" s="25"/>
      <c r="I22" s="25">
        <f>+SUM(I23:I24)</f>
        <v>0</v>
      </c>
      <c r="J22" s="25">
        <f>+SUM(J23:J24)</f>
        <v>0</v>
      </c>
      <c r="K22" s="25">
        <f t="shared" si="1"/>
        <v>0</v>
      </c>
    </row>
    <row r="23" spans="1:11" ht="15.75">
      <c r="A23" s="3"/>
      <c r="B23" s="1" t="s">
        <v>24</v>
      </c>
      <c r="C23" s="31" t="s">
        <v>489</v>
      </c>
      <c r="D23" s="41"/>
      <c r="E23" s="29">
        <v>0</v>
      </c>
      <c r="F23" s="29">
        <v>0</v>
      </c>
      <c r="G23" s="29">
        <f t="shared" si="0"/>
        <v>0</v>
      </c>
      <c r="H23" s="25"/>
      <c r="I23" s="29">
        <v>0</v>
      </c>
      <c r="J23" s="29">
        <v>0</v>
      </c>
      <c r="K23" s="29">
        <f t="shared" si="1"/>
        <v>0</v>
      </c>
    </row>
    <row r="24" spans="1:11" ht="15.75">
      <c r="A24" s="3"/>
      <c r="B24" s="1" t="s">
        <v>25</v>
      </c>
      <c r="C24" s="31" t="s">
        <v>13</v>
      </c>
      <c r="D24" s="41"/>
      <c r="E24" s="29">
        <v>0</v>
      </c>
      <c r="F24" s="29">
        <v>0</v>
      </c>
      <c r="G24" s="29">
        <f t="shared" si="0"/>
        <v>0</v>
      </c>
      <c r="H24" s="25"/>
      <c r="I24" s="29">
        <v>0</v>
      </c>
      <c r="J24" s="29">
        <v>0</v>
      </c>
      <c r="K24" s="29">
        <f t="shared" si="1"/>
        <v>0</v>
      </c>
    </row>
    <row r="25" spans="1:11" s="69" customFormat="1" ht="15.75">
      <c r="A25" s="3"/>
      <c r="B25" s="3" t="s">
        <v>26</v>
      </c>
      <c r="C25" s="27" t="s">
        <v>148</v>
      </c>
      <c r="D25" s="131"/>
      <c r="E25" s="25">
        <v>1492836</v>
      </c>
      <c r="F25" s="25">
        <v>43140</v>
      </c>
      <c r="G25" s="25">
        <f t="shared" si="0"/>
        <v>1535976</v>
      </c>
      <c r="H25" s="25"/>
      <c r="I25" s="25">
        <v>1279586</v>
      </c>
      <c r="J25" s="25">
        <v>31857</v>
      </c>
      <c r="K25" s="25">
        <f t="shared" si="1"/>
        <v>1311443</v>
      </c>
    </row>
    <row r="26" spans="1:11" s="69" customFormat="1" ht="15.75">
      <c r="A26" s="3"/>
      <c r="B26" s="3" t="s">
        <v>27</v>
      </c>
      <c r="C26" s="35" t="s">
        <v>150</v>
      </c>
      <c r="D26" s="131" t="s">
        <v>142</v>
      </c>
      <c r="E26" s="25">
        <v>561762</v>
      </c>
      <c r="F26" s="25">
        <v>205119</v>
      </c>
      <c r="G26" s="25">
        <f t="shared" si="0"/>
        <v>766881</v>
      </c>
      <c r="H26" s="25"/>
      <c r="I26" s="25">
        <v>612521</v>
      </c>
      <c r="J26" s="25">
        <v>134193</v>
      </c>
      <c r="K26" s="25">
        <f t="shared" si="1"/>
        <v>746714</v>
      </c>
    </row>
    <row r="27" spans="1:11" s="69" customFormat="1" ht="15.75">
      <c r="A27" s="3"/>
      <c r="B27" s="3" t="s">
        <v>28</v>
      </c>
      <c r="C27" s="27" t="s">
        <v>152</v>
      </c>
      <c r="D27" s="131"/>
      <c r="E27" s="25">
        <v>0</v>
      </c>
      <c r="F27" s="25">
        <v>0</v>
      </c>
      <c r="G27" s="25">
        <f t="shared" si="0"/>
        <v>0</v>
      </c>
      <c r="H27" s="25"/>
      <c r="I27" s="25">
        <v>0</v>
      </c>
      <c r="J27" s="25">
        <v>0</v>
      </c>
      <c r="K27" s="25">
        <f t="shared" si="1"/>
        <v>0</v>
      </c>
    </row>
    <row r="28" spans="1:11" s="69" customFormat="1" ht="15.75">
      <c r="A28" s="3"/>
      <c r="B28" s="3" t="s">
        <v>29</v>
      </c>
      <c r="C28" s="35" t="s">
        <v>470</v>
      </c>
      <c r="D28" s="131" t="s">
        <v>147</v>
      </c>
      <c r="E28" s="25">
        <f>SUM(E29:E31)-E32</f>
        <v>0</v>
      </c>
      <c r="F28" s="25">
        <f>SUM(F29:F31)-F32</f>
        <v>0</v>
      </c>
      <c r="G28" s="25">
        <f>E28+F28</f>
        <v>0</v>
      </c>
      <c r="H28" s="25"/>
      <c r="I28" s="25">
        <f>SUM(I29:I31)-I32</f>
        <v>0</v>
      </c>
      <c r="J28" s="25">
        <f>SUM(J29:J31)-J32</f>
        <v>0</v>
      </c>
      <c r="K28" s="25">
        <f t="shared" si="1"/>
        <v>0</v>
      </c>
    </row>
    <row r="29" spans="1:11" ht="15">
      <c r="A29" s="1"/>
      <c r="B29" s="28" t="s">
        <v>115</v>
      </c>
      <c r="C29" s="1" t="s">
        <v>154</v>
      </c>
      <c r="D29" s="144"/>
      <c r="E29" s="29">
        <v>0</v>
      </c>
      <c r="F29" s="29">
        <v>0</v>
      </c>
      <c r="G29" s="29">
        <f t="shared" si="0"/>
        <v>0</v>
      </c>
      <c r="H29" s="29"/>
      <c r="I29" s="29">
        <v>0</v>
      </c>
      <c r="J29" s="29">
        <v>0</v>
      </c>
      <c r="K29" s="29">
        <f t="shared" si="1"/>
        <v>0</v>
      </c>
    </row>
    <row r="30" spans="1:11" ht="15">
      <c r="A30" s="1"/>
      <c r="B30" s="28" t="s">
        <v>117</v>
      </c>
      <c r="C30" s="1" t="s">
        <v>356</v>
      </c>
      <c r="D30" s="144"/>
      <c r="E30" s="29">
        <v>0</v>
      </c>
      <c r="F30" s="29">
        <v>0</v>
      </c>
      <c r="G30" s="29">
        <f t="shared" si="0"/>
        <v>0</v>
      </c>
      <c r="H30" s="29"/>
      <c r="I30" s="29">
        <v>0</v>
      </c>
      <c r="J30" s="29">
        <v>0</v>
      </c>
      <c r="K30" s="29">
        <f t="shared" si="1"/>
        <v>0</v>
      </c>
    </row>
    <row r="31" spans="1:11" ht="15">
      <c r="A31" s="1"/>
      <c r="B31" s="28" t="s">
        <v>313</v>
      </c>
      <c r="C31" s="1" t="s">
        <v>13</v>
      </c>
      <c r="D31" s="144"/>
      <c r="E31" s="29">
        <v>0</v>
      </c>
      <c r="F31" s="29">
        <v>0</v>
      </c>
      <c r="G31" s="29">
        <f t="shared" si="0"/>
        <v>0</v>
      </c>
      <c r="H31" s="29"/>
      <c r="I31" s="29">
        <v>0</v>
      </c>
      <c r="J31" s="29">
        <v>0</v>
      </c>
      <c r="K31" s="29">
        <f t="shared" si="1"/>
        <v>0</v>
      </c>
    </row>
    <row r="32" spans="1:11" ht="15">
      <c r="A32" s="1"/>
      <c r="B32" s="28" t="s">
        <v>314</v>
      </c>
      <c r="C32" s="1" t="s">
        <v>357</v>
      </c>
      <c r="D32" s="144"/>
      <c r="E32" s="29">
        <v>0</v>
      </c>
      <c r="F32" s="29">
        <v>0</v>
      </c>
      <c r="G32" s="29">
        <f t="shared" si="0"/>
        <v>0</v>
      </c>
      <c r="H32" s="29"/>
      <c r="I32" s="29">
        <v>0</v>
      </c>
      <c r="J32" s="29">
        <v>0</v>
      </c>
      <c r="K32" s="29">
        <f>I32+J32</f>
        <v>0</v>
      </c>
    </row>
    <row r="33" spans="1:11" s="69" customFormat="1" ht="15.75">
      <c r="A33" s="3"/>
      <c r="B33" s="3" t="s">
        <v>155</v>
      </c>
      <c r="C33" s="35" t="s">
        <v>358</v>
      </c>
      <c r="D33" s="131" t="s">
        <v>149</v>
      </c>
      <c r="E33" s="25">
        <f>SUM(E34:E36)</f>
        <v>381301</v>
      </c>
      <c r="F33" s="25">
        <f>SUM(F34:F36)</f>
        <v>0</v>
      </c>
      <c r="G33" s="25">
        <f t="shared" si="0"/>
        <v>381301</v>
      </c>
      <c r="H33" s="25"/>
      <c r="I33" s="25">
        <f>SUM(I34:I36)</f>
        <v>390461</v>
      </c>
      <c r="J33" s="25">
        <f>SUM(J34:J36)</f>
        <v>0</v>
      </c>
      <c r="K33" s="25">
        <f t="shared" si="1"/>
        <v>390461</v>
      </c>
    </row>
    <row r="34" spans="1:11" ht="15">
      <c r="A34" s="1"/>
      <c r="B34" s="28" t="s">
        <v>156</v>
      </c>
      <c r="C34" s="1" t="s">
        <v>346</v>
      </c>
      <c r="D34" s="144"/>
      <c r="E34" s="29">
        <v>0</v>
      </c>
      <c r="F34" s="29">
        <v>0</v>
      </c>
      <c r="G34" s="29">
        <f t="shared" si="0"/>
        <v>0</v>
      </c>
      <c r="H34" s="29"/>
      <c r="I34" s="29">
        <v>0</v>
      </c>
      <c r="J34" s="29">
        <v>0</v>
      </c>
      <c r="K34" s="29">
        <f t="shared" si="1"/>
        <v>0</v>
      </c>
    </row>
    <row r="35" spans="1:11" ht="15">
      <c r="A35" s="1"/>
      <c r="B35" s="28" t="s">
        <v>157</v>
      </c>
      <c r="C35" s="1" t="s">
        <v>348</v>
      </c>
      <c r="D35" s="144"/>
      <c r="E35" s="29">
        <v>381301</v>
      </c>
      <c r="F35" s="29">
        <v>0</v>
      </c>
      <c r="G35" s="29">
        <f t="shared" si="0"/>
        <v>381301</v>
      </c>
      <c r="H35" s="29"/>
      <c r="I35" s="29">
        <v>390461</v>
      </c>
      <c r="J35" s="29">
        <v>0</v>
      </c>
      <c r="K35" s="29">
        <f t="shared" si="1"/>
        <v>390461</v>
      </c>
    </row>
    <row r="36" spans="1:11" ht="15">
      <c r="A36" s="1"/>
      <c r="B36" s="28" t="s">
        <v>158</v>
      </c>
      <c r="C36" s="1" t="s">
        <v>350</v>
      </c>
      <c r="D36" s="144"/>
      <c r="E36" s="29">
        <v>0</v>
      </c>
      <c r="F36" s="29">
        <v>0</v>
      </c>
      <c r="G36" s="29">
        <f t="shared" si="0"/>
        <v>0</v>
      </c>
      <c r="H36" s="29"/>
      <c r="I36" s="29">
        <v>0</v>
      </c>
      <c r="J36" s="29">
        <v>0</v>
      </c>
      <c r="K36" s="29">
        <f t="shared" si="1"/>
        <v>0</v>
      </c>
    </row>
    <row r="37" spans="1:11" s="69" customFormat="1" ht="17.25" customHeight="1">
      <c r="A37" s="3"/>
      <c r="B37" s="3" t="s">
        <v>159</v>
      </c>
      <c r="C37" s="27" t="s">
        <v>160</v>
      </c>
      <c r="D37" s="131" t="s">
        <v>151</v>
      </c>
      <c r="E37" s="25">
        <f>SUM(E38:E42)</f>
        <v>651041</v>
      </c>
      <c r="F37" s="25">
        <f>SUM(F38:F42)</f>
        <v>233277</v>
      </c>
      <c r="G37" s="25">
        <f t="shared" si="0"/>
        <v>884318</v>
      </c>
      <c r="H37" s="25"/>
      <c r="I37" s="25">
        <f>SUM(I38:I42)</f>
        <v>573417</v>
      </c>
      <c r="J37" s="25">
        <f>SUM(J38:J42)</f>
        <v>216856</v>
      </c>
      <c r="K37" s="25">
        <f t="shared" si="1"/>
        <v>790273</v>
      </c>
    </row>
    <row r="38" spans="1:11" ht="15">
      <c r="A38" s="1"/>
      <c r="B38" s="28" t="s">
        <v>120</v>
      </c>
      <c r="C38" s="31" t="s">
        <v>161</v>
      </c>
      <c r="D38" s="41"/>
      <c r="E38" s="29">
        <v>227388</v>
      </c>
      <c r="F38" s="29">
        <v>217749</v>
      </c>
      <c r="G38" s="29">
        <f t="shared" si="0"/>
        <v>445137</v>
      </c>
      <c r="H38" s="29"/>
      <c r="I38" s="29">
        <v>208413</v>
      </c>
      <c r="J38" s="29">
        <v>198216</v>
      </c>
      <c r="K38" s="29">
        <f t="shared" si="1"/>
        <v>406629</v>
      </c>
    </row>
    <row r="39" spans="1:11" ht="15">
      <c r="A39" s="1"/>
      <c r="B39" s="28" t="s">
        <v>122</v>
      </c>
      <c r="C39" s="1" t="s">
        <v>359</v>
      </c>
      <c r="D39" s="144"/>
      <c r="E39" s="29">
        <v>0</v>
      </c>
      <c r="F39" s="29">
        <v>0</v>
      </c>
      <c r="G39" s="29">
        <f t="shared" si="0"/>
        <v>0</v>
      </c>
      <c r="H39" s="29"/>
      <c r="I39" s="29">
        <v>0</v>
      </c>
      <c r="J39" s="29">
        <v>0</v>
      </c>
      <c r="K39" s="29">
        <f t="shared" si="1"/>
        <v>0</v>
      </c>
    </row>
    <row r="40" spans="1:11" ht="15">
      <c r="A40" s="1"/>
      <c r="B40" s="28" t="s">
        <v>162</v>
      </c>
      <c r="C40" s="1" t="s">
        <v>360</v>
      </c>
      <c r="D40" s="41"/>
      <c r="E40" s="29">
        <v>61388</v>
      </c>
      <c r="F40" s="29">
        <v>0</v>
      </c>
      <c r="G40" s="29">
        <f t="shared" si="0"/>
        <v>61388</v>
      </c>
      <c r="H40" s="29"/>
      <c r="I40" s="29">
        <v>58886</v>
      </c>
      <c r="J40" s="29">
        <v>0</v>
      </c>
      <c r="K40" s="29">
        <f t="shared" si="1"/>
        <v>58886</v>
      </c>
    </row>
    <row r="41" spans="1:11" ht="15">
      <c r="A41" s="1"/>
      <c r="B41" s="28" t="s">
        <v>163</v>
      </c>
      <c r="C41" s="1" t="s">
        <v>164</v>
      </c>
      <c r="D41" s="144"/>
      <c r="E41" s="29">
        <v>0</v>
      </c>
      <c r="F41" s="29">
        <v>0</v>
      </c>
      <c r="G41" s="29">
        <f t="shared" si="0"/>
        <v>0</v>
      </c>
      <c r="H41" s="29"/>
      <c r="I41" s="29">
        <v>0</v>
      </c>
      <c r="J41" s="29">
        <v>0</v>
      </c>
      <c r="K41" s="29">
        <f t="shared" si="1"/>
        <v>0</v>
      </c>
    </row>
    <row r="42" spans="1:11" ht="15">
      <c r="A42" s="1"/>
      <c r="B42" s="28" t="s">
        <v>165</v>
      </c>
      <c r="C42" s="1" t="s">
        <v>166</v>
      </c>
      <c r="D42" s="144"/>
      <c r="E42" s="29">
        <v>362265</v>
      </c>
      <c r="F42" s="29">
        <v>15528</v>
      </c>
      <c r="G42" s="29">
        <f t="shared" si="0"/>
        <v>377793</v>
      </c>
      <c r="H42" s="29"/>
      <c r="I42" s="29">
        <v>306118</v>
      </c>
      <c r="J42" s="29">
        <v>18640</v>
      </c>
      <c r="K42" s="29">
        <f t="shared" si="1"/>
        <v>324758</v>
      </c>
    </row>
    <row r="43" spans="1:11" s="69" customFormat="1" ht="15.75">
      <c r="A43" s="3"/>
      <c r="B43" s="3" t="s">
        <v>32</v>
      </c>
      <c r="C43" s="3" t="s">
        <v>361</v>
      </c>
      <c r="D43" s="131" t="s">
        <v>153</v>
      </c>
      <c r="E43" s="25">
        <f>SUM(E44:E45)</f>
        <v>521221</v>
      </c>
      <c r="F43" s="25">
        <f>SUM(F44:F45)</f>
        <v>60840</v>
      </c>
      <c r="G43" s="25">
        <f t="shared" si="0"/>
        <v>582061</v>
      </c>
      <c r="H43" s="25"/>
      <c r="I43" s="25">
        <f>SUM(I44:I45)</f>
        <v>312524</v>
      </c>
      <c r="J43" s="25">
        <f>SUM(J44:J45)</f>
        <v>59204</v>
      </c>
      <c r="K43" s="25">
        <f>I43+J43</f>
        <v>371728</v>
      </c>
    </row>
    <row r="44" spans="1:11" ht="15">
      <c r="A44" s="1"/>
      <c r="B44" s="28" t="s">
        <v>345</v>
      </c>
      <c r="C44" s="1" t="s">
        <v>362</v>
      </c>
      <c r="D44" s="144"/>
      <c r="E44" s="29">
        <v>521221</v>
      </c>
      <c r="F44" s="29">
        <v>24807</v>
      </c>
      <c r="G44" s="29">
        <f t="shared" si="0"/>
        <v>546028</v>
      </c>
      <c r="H44" s="29"/>
      <c r="I44" s="29">
        <v>312524</v>
      </c>
      <c r="J44" s="29">
        <v>22154</v>
      </c>
      <c r="K44" s="29">
        <f t="shared" si="1"/>
        <v>334678</v>
      </c>
    </row>
    <row r="45" spans="1:11" ht="15">
      <c r="A45" s="1"/>
      <c r="B45" s="28" t="s">
        <v>347</v>
      </c>
      <c r="C45" s="1" t="s">
        <v>363</v>
      </c>
      <c r="D45" s="144"/>
      <c r="E45" s="29">
        <v>0</v>
      </c>
      <c r="F45" s="29">
        <v>36033</v>
      </c>
      <c r="G45" s="29">
        <f t="shared" si="0"/>
        <v>36033</v>
      </c>
      <c r="H45" s="29"/>
      <c r="I45" s="29">
        <v>0</v>
      </c>
      <c r="J45" s="29">
        <v>37050</v>
      </c>
      <c r="K45" s="29">
        <f t="shared" si="1"/>
        <v>37050</v>
      </c>
    </row>
    <row r="46" spans="1:11" s="69" customFormat="1" ht="15.75" customHeight="1">
      <c r="A46" s="3"/>
      <c r="B46" s="3" t="s">
        <v>33</v>
      </c>
      <c r="C46" s="3" t="s">
        <v>490</v>
      </c>
      <c r="D46" s="131"/>
      <c r="E46" s="25"/>
      <c r="F46" s="25"/>
      <c r="G46" s="25"/>
      <c r="H46" s="25"/>
      <c r="I46" s="25"/>
      <c r="J46" s="25"/>
      <c r="K46" s="25"/>
    </row>
    <row r="47" spans="1:11" s="69" customFormat="1" ht="15.75" customHeight="1">
      <c r="A47" s="3"/>
      <c r="B47" s="3"/>
      <c r="C47" s="3" t="s">
        <v>491</v>
      </c>
      <c r="D47" s="131"/>
      <c r="E47" s="25">
        <f>+SUM(E48:E49)</f>
        <v>0</v>
      </c>
      <c r="F47" s="25">
        <f>+SUM(F48:F49)</f>
        <v>0</v>
      </c>
      <c r="G47" s="25">
        <f>E47+F47</f>
        <v>0</v>
      </c>
      <c r="H47" s="25"/>
      <c r="I47" s="25">
        <f>+SUM(I48:I49)</f>
        <v>0</v>
      </c>
      <c r="J47" s="25">
        <f>+SUM(J48:J49)</f>
        <v>0</v>
      </c>
      <c r="K47" s="25">
        <f>I47+J47</f>
        <v>0</v>
      </c>
    </row>
    <row r="48" spans="1:11" ht="15.75" customHeight="1">
      <c r="A48" s="1"/>
      <c r="B48" s="1" t="s">
        <v>492</v>
      </c>
      <c r="C48" s="1" t="s">
        <v>485</v>
      </c>
      <c r="D48" s="41"/>
      <c r="E48" s="29">
        <v>0</v>
      </c>
      <c r="F48" s="29">
        <v>0</v>
      </c>
      <c r="G48" s="29">
        <f>E48+F48</f>
        <v>0</v>
      </c>
      <c r="H48" s="25"/>
      <c r="I48" s="25">
        <v>0</v>
      </c>
      <c r="J48" s="25">
        <v>0</v>
      </c>
      <c r="K48" s="25">
        <f>I48+J48</f>
        <v>0</v>
      </c>
    </row>
    <row r="49" spans="1:11" ht="15.75" customHeight="1">
      <c r="A49" s="1"/>
      <c r="B49" s="1" t="s">
        <v>493</v>
      </c>
      <c r="C49" s="1" t="s">
        <v>486</v>
      </c>
      <c r="D49" s="41"/>
      <c r="E49" s="29">
        <v>0</v>
      </c>
      <c r="F49" s="29">
        <v>0</v>
      </c>
      <c r="G49" s="29">
        <f>E49+F49</f>
        <v>0</v>
      </c>
      <c r="H49" s="25"/>
      <c r="I49" s="25">
        <v>0</v>
      </c>
      <c r="J49" s="25">
        <v>0</v>
      </c>
      <c r="K49" s="25">
        <f>I49+J49</f>
        <v>0</v>
      </c>
    </row>
    <row r="50" spans="1:11" s="69" customFormat="1" ht="15.75">
      <c r="A50" s="3"/>
      <c r="B50" s="3" t="s">
        <v>432</v>
      </c>
      <c r="C50" s="3" t="s">
        <v>167</v>
      </c>
      <c r="D50" s="131"/>
      <c r="E50" s="25">
        <v>0</v>
      </c>
      <c r="F50" s="25">
        <v>0</v>
      </c>
      <c r="G50" s="25">
        <f t="shared" si="0"/>
        <v>0</v>
      </c>
      <c r="H50" s="25"/>
      <c r="I50" s="25">
        <v>0</v>
      </c>
      <c r="J50" s="25">
        <v>0</v>
      </c>
      <c r="K50" s="25">
        <f t="shared" si="1"/>
        <v>0</v>
      </c>
    </row>
    <row r="51" spans="1:11" s="69" customFormat="1" ht="15.75">
      <c r="A51" s="3"/>
      <c r="B51" s="3" t="s">
        <v>35</v>
      </c>
      <c r="C51" s="3" t="s">
        <v>449</v>
      </c>
      <c r="D51" s="131" t="s">
        <v>562</v>
      </c>
      <c r="E51" s="25">
        <f>E52+E53+E65+E70+E73</f>
        <v>15042177</v>
      </c>
      <c r="F51" s="25">
        <f>F52+F53+F65+F70+F73</f>
        <v>24285</v>
      </c>
      <c r="G51" s="25">
        <f t="shared" si="0"/>
        <v>15066462</v>
      </c>
      <c r="H51" s="25"/>
      <c r="I51" s="25">
        <f>I52+I53+I65+I70+I73</f>
        <v>14409721</v>
      </c>
      <c r="J51" s="25">
        <f>J52+J53+J65+J70+J73</f>
        <v>37629</v>
      </c>
      <c r="K51" s="25">
        <f t="shared" si="1"/>
        <v>14447350</v>
      </c>
    </row>
    <row r="52" spans="1:11" ht="15">
      <c r="A52" s="1"/>
      <c r="B52" s="28" t="s">
        <v>125</v>
      </c>
      <c r="C52" s="1" t="s">
        <v>312</v>
      </c>
      <c r="D52" s="144"/>
      <c r="E52" s="29">
        <v>3000000</v>
      </c>
      <c r="F52" s="29">
        <v>0</v>
      </c>
      <c r="G52" s="29">
        <f t="shared" si="0"/>
        <v>3000000</v>
      </c>
      <c r="H52" s="29"/>
      <c r="I52" s="29">
        <v>3000000</v>
      </c>
      <c r="J52" s="29">
        <v>0</v>
      </c>
      <c r="K52" s="29">
        <f t="shared" si="1"/>
        <v>3000000</v>
      </c>
    </row>
    <row r="53" spans="1:11" ht="15">
      <c r="A53" s="1"/>
      <c r="B53" s="28" t="s">
        <v>126</v>
      </c>
      <c r="C53" s="1" t="s">
        <v>168</v>
      </c>
      <c r="D53" s="41"/>
      <c r="E53" s="29">
        <f>SUM(E54:E64)</f>
        <v>4199984</v>
      </c>
      <c r="F53" s="29">
        <f>SUM(F54:F64)</f>
        <v>24285</v>
      </c>
      <c r="G53" s="29">
        <f t="shared" si="0"/>
        <v>4224269</v>
      </c>
      <c r="H53" s="29"/>
      <c r="I53" s="29">
        <f>SUM(I54:I64)</f>
        <v>3987018</v>
      </c>
      <c r="J53" s="29">
        <f>SUM(J54:J64)</f>
        <v>37629</v>
      </c>
      <c r="K53" s="29">
        <f t="shared" si="1"/>
        <v>4024647</v>
      </c>
    </row>
    <row r="54" spans="1:11" ht="15">
      <c r="A54" s="1"/>
      <c r="B54" s="28" t="s">
        <v>364</v>
      </c>
      <c r="C54" s="1" t="s">
        <v>169</v>
      </c>
      <c r="D54" s="41"/>
      <c r="E54" s="29">
        <v>1700000</v>
      </c>
      <c r="F54" s="29">
        <v>0</v>
      </c>
      <c r="G54" s="29">
        <f t="shared" si="0"/>
        <v>1700000</v>
      </c>
      <c r="H54" s="29"/>
      <c r="I54" s="29">
        <v>1700000</v>
      </c>
      <c r="J54" s="29">
        <v>0</v>
      </c>
      <c r="K54" s="29">
        <f t="shared" si="1"/>
        <v>1700000</v>
      </c>
    </row>
    <row r="55" spans="1:11" ht="15.75">
      <c r="A55" s="1"/>
      <c r="B55" s="28" t="s">
        <v>365</v>
      </c>
      <c r="C55" s="1" t="s">
        <v>366</v>
      </c>
      <c r="D55" s="131"/>
      <c r="E55" s="29">
        <v>0</v>
      </c>
      <c r="F55" s="29">
        <v>0</v>
      </c>
      <c r="G55" s="29">
        <f t="shared" si="0"/>
        <v>0</v>
      </c>
      <c r="H55" s="29"/>
      <c r="I55" s="29">
        <v>0</v>
      </c>
      <c r="J55" s="29">
        <v>0</v>
      </c>
      <c r="K55" s="29">
        <f t="shared" si="1"/>
        <v>0</v>
      </c>
    </row>
    <row r="56" spans="1:11" ht="15.75">
      <c r="A56" s="1"/>
      <c r="B56" s="28" t="s">
        <v>367</v>
      </c>
      <c r="C56" s="1" t="s">
        <v>494</v>
      </c>
      <c r="D56" s="131" t="s">
        <v>587</v>
      </c>
      <c r="E56" s="124">
        <v>976828</v>
      </c>
      <c r="F56" s="29">
        <v>48753</v>
      </c>
      <c r="G56" s="124">
        <f t="shared" si="0"/>
        <v>1025581</v>
      </c>
      <c r="H56" s="29"/>
      <c r="I56" s="124">
        <v>801499</v>
      </c>
      <c r="J56" s="29">
        <v>66933</v>
      </c>
      <c r="K56" s="29">
        <f t="shared" si="1"/>
        <v>868432</v>
      </c>
    </row>
    <row r="57" spans="1:11" ht="15.75">
      <c r="A57" s="1"/>
      <c r="B57" s="28" t="s">
        <v>368</v>
      </c>
      <c r="C57" s="1" t="s">
        <v>495</v>
      </c>
      <c r="D57" s="131"/>
      <c r="E57" s="29">
        <v>20228</v>
      </c>
      <c r="F57" s="29">
        <v>0</v>
      </c>
      <c r="G57" s="29">
        <f t="shared" si="0"/>
        <v>20228</v>
      </c>
      <c r="H57" s="29"/>
      <c r="I57" s="29">
        <v>17309</v>
      </c>
      <c r="J57" s="29">
        <v>0</v>
      </c>
      <c r="K57" s="29">
        <f t="shared" si="1"/>
        <v>17309</v>
      </c>
    </row>
    <row r="58" spans="1:11" ht="15.75">
      <c r="A58" s="1"/>
      <c r="B58" s="28" t="s">
        <v>369</v>
      </c>
      <c r="C58" s="1" t="s">
        <v>496</v>
      </c>
      <c r="D58" s="131"/>
      <c r="E58" s="29">
        <v>0</v>
      </c>
      <c r="F58" s="29">
        <v>0</v>
      </c>
      <c r="G58" s="29">
        <f t="shared" si="0"/>
        <v>0</v>
      </c>
      <c r="H58" s="29"/>
      <c r="I58" s="29">
        <v>0</v>
      </c>
      <c r="J58" s="29">
        <v>0</v>
      </c>
      <c r="K58" s="29">
        <f t="shared" si="1"/>
        <v>0</v>
      </c>
    </row>
    <row r="59" spans="1:11" ht="15.75">
      <c r="A59" s="1"/>
      <c r="B59" s="28" t="s">
        <v>370</v>
      </c>
      <c r="C59" s="1" t="s">
        <v>497</v>
      </c>
      <c r="D59" s="131"/>
      <c r="E59" s="29">
        <v>0</v>
      </c>
      <c r="F59" s="29">
        <v>0</v>
      </c>
      <c r="G59" s="29">
        <f t="shared" si="0"/>
        <v>0</v>
      </c>
      <c r="H59" s="29"/>
      <c r="I59" s="29">
        <v>0</v>
      </c>
      <c r="J59" s="29">
        <v>0</v>
      </c>
      <c r="K59" s="29">
        <f t="shared" si="1"/>
        <v>0</v>
      </c>
    </row>
    <row r="60" spans="1:11" ht="15.75" customHeight="1">
      <c r="A60" s="1"/>
      <c r="B60" s="154" t="s">
        <v>371</v>
      </c>
      <c r="C60" s="155" t="s">
        <v>498</v>
      </c>
      <c r="D60" s="131"/>
      <c r="E60" s="29">
        <v>0</v>
      </c>
      <c r="F60" s="29">
        <v>0</v>
      </c>
      <c r="G60" s="29">
        <f t="shared" si="0"/>
        <v>0</v>
      </c>
      <c r="H60" s="29"/>
      <c r="I60" s="29">
        <v>0</v>
      </c>
      <c r="J60" s="29">
        <v>0</v>
      </c>
      <c r="K60" s="29">
        <f t="shared" si="1"/>
        <v>0</v>
      </c>
    </row>
    <row r="61" spans="1:11" ht="15.75">
      <c r="A61" s="1"/>
      <c r="B61" s="154" t="s">
        <v>373</v>
      </c>
      <c r="C61" s="155" t="s">
        <v>372</v>
      </c>
      <c r="D61" s="131"/>
      <c r="E61" s="29">
        <v>-402964</v>
      </c>
      <c r="F61" s="29">
        <v>-24468</v>
      </c>
      <c r="G61" s="29">
        <f t="shared" si="0"/>
        <v>-427432</v>
      </c>
      <c r="H61" s="29"/>
      <c r="I61" s="29">
        <v>-437682</v>
      </c>
      <c r="J61" s="29">
        <v>-29304</v>
      </c>
      <c r="K61" s="29">
        <f t="shared" si="1"/>
        <v>-466986</v>
      </c>
    </row>
    <row r="62" spans="1:11" ht="15.75">
      <c r="A62" s="1"/>
      <c r="B62" s="154" t="s">
        <v>374</v>
      </c>
      <c r="C62" s="155" t="s">
        <v>499</v>
      </c>
      <c r="D62" s="131"/>
      <c r="E62" s="29"/>
      <c r="F62" s="29"/>
      <c r="G62" s="29"/>
      <c r="H62" s="29"/>
      <c r="I62" s="29"/>
      <c r="J62" s="29"/>
      <c r="K62" s="29"/>
    </row>
    <row r="63" spans="1:11" ht="15.75">
      <c r="A63" s="1"/>
      <c r="C63" s="155" t="s">
        <v>500</v>
      </c>
      <c r="D63" s="131"/>
      <c r="E63" s="29">
        <v>0</v>
      </c>
      <c r="F63" s="29">
        <v>0</v>
      </c>
      <c r="G63" s="29">
        <f t="shared" si="0"/>
        <v>0</v>
      </c>
      <c r="H63" s="29"/>
      <c r="I63" s="29">
        <v>0</v>
      </c>
      <c r="J63" s="29">
        <v>0</v>
      </c>
      <c r="K63" s="29">
        <f t="shared" si="1"/>
        <v>0</v>
      </c>
    </row>
    <row r="64" spans="1:11" ht="15.75">
      <c r="A64" s="1"/>
      <c r="B64" s="154" t="s">
        <v>501</v>
      </c>
      <c r="C64" s="155" t="s">
        <v>170</v>
      </c>
      <c r="D64" s="131"/>
      <c r="E64" s="29">
        <v>1905892</v>
      </c>
      <c r="F64" s="29">
        <v>0</v>
      </c>
      <c r="G64" s="29">
        <f t="shared" si="0"/>
        <v>1905892</v>
      </c>
      <c r="H64" s="29"/>
      <c r="I64" s="29">
        <v>1905892</v>
      </c>
      <c r="J64" s="29">
        <v>0</v>
      </c>
      <c r="K64" s="29">
        <f t="shared" si="1"/>
        <v>1905892</v>
      </c>
    </row>
    <row r="65" spans="1:11" ht="15.75">
      <c r="A65" s="1"/>
      <c r="B65" s="28" t="s">
        <v>375</v>
      </c>
      <c r="C65" s="1" t="s">
        <v>376</v>
      </c>
      <c r="D65" s="131"/>
      <c r="E65" s="29">
        <f>SUM(E66:E69)</f>
        <v>6784071</v>
      </c>
      <c r="F65" s="29">
        <f>SUM(F66:F69)</f>
        <v>0</v>
      </c>
      <c r="G65" s="29">
        <f t="shared" si="0"/>
        <v>6784071</v>
      </c>
      <c r="H65" s="29"/>
      <c r="I65" s="29">
        <f>SUM(I66:I69)</f>
        <v>4636205</v>
      </c>
      <c r="J65" s="124">
        <f>SUM(J66:J69)</f>
        <v>0</v>
      </c>
      <c r="K65" s="29">
        <f>I65+J65</f>
        <v>4636205</v>
      </c>
    </row>
    <row r="66" spans="1:11" ht="15.75">
      <c r="A66" s="1"/>
      <c r="B66" s="28" t="s">
        <v>377</v>
      </c>
      <c r="C66" s="1" t="s">
        <v>172</v>
      </c>
      <c r="D66" s="131"/>
      <c r="E66" s="29">
        <v>943329</v>
      </c>
      <c r="F66" s="29">
        <v>0</v>
      </c>
      <c r="G66" s="29">
        <f t="shared" si="0"/>
        <v>943329</v>
      </c>
      <c r="H66" s="29"/>
      <c r="I66" s="29">
        <v>796720</v>
      </c>
      <c r="J66" s="29">
        <v>0</v>
      </c>
      <c r="K66" s="29">
        <f t="shared" si="1"/>
        <v>796720</v>
      </c>
    </row>
    <row r="67" spans="1:11" ht="15.75">
      <c r="A67" s="1"/>
      <c r="B67" s="28" t="s">
        <v>378</v>
      </c>
      <c r="C67" s="1" t="s">
        <v>173</v>
      </c>
      <c r="D67" s="131"/>
      <c r="E67" s="29">
        <v>0</v>
      </c>
      <c r="F67" s="29">
        <v>0</v>
      </c>
      <c r="G67" s="29">
        <f t="shared" si="0"/>
        <v>0</v>
      </c>
      <c r="H67" s="29"/>
      <c r="I67" s="29">
        <v>0</v>
      </c>
      <c r="J67" s="29">
        <v>0</v>
      </c>
      <c r="K67" s="29">
        <f t="shared" si="1"/>
        <v>0</v>
      </c>
    </row>
    <row r="68" spans="1:11" ht="15.75">
      <c r="A68" s="1"/>
      <c r="B68" s="28" t="s">
        <v>379</v>
      </c>
      <c r="C68" s="1" t="s">
        <v>174</v>
      </c>
      <c r="D68" s="131"/>
      <c r="E68" s="29">
        <v>5736934</v>
      </c>
      <c r="F68" s="29">
        <v>0</v>
      </c>
      <c r="G68" s="29">
        <f t="shared" si="0"/>
        <v>5736934</v>
      </c>
      <c r="H68" s="29"/>
      <c r="I68" s="29">
        <v>3695297</v>
      </c>
      <c r="J68" s="29">
        <v>0</v>
      </c>
      <c r="K68" s="29">
        <f t="shared" si="1"/>
        <v>3695297</v>
      </c>
    </row>
    <row r="69" spans="1:11" ht="15.75">
      <c r="A69" s="1"/>
      <c r="B69" s="28" t="s">
        <v>380</v>
      </c>
      <c r="C69" s="1" t="s">
        <v>381</v>
      </c>
      <c r="D69" s="131"/>
      <c r="E69" s="29">
        <v>103808</v>
      </c>
      <c r="F69" s="29">
        <v>0</v>
      </c>
      <c r="G69" s="29">
        <f t="shared" si="0"/>
        <v>103808</v>
      </c>
      <c r="H69" s="29"/>
      <c r="I69" s="29">
        <v>144188</v>
      </c>
      <c r="J69" s="124">
        <v>0</v>
      </c>
      <c r="K69" s="124">
        <f t="shared" si="1"/>
        <v>144188</v>
      </c>
    </row>
    <row r="70" spans="1:11" ht="15.75">
      <c r="A70" s="1"/>
      <c r="B70" s="28" t="s">
        <v>382</v>
      </c>
      <c r="C70" s="1" t="s">
        <v>383</v>
      </c>
      <c r="D70" s="131"/>
      <c r="E70" s="29">
        <f>SUM(E71:E72)</f>
        <v>1057917</v>
      </c>
      <c r="F70" s="29">
        <f>SUM(F71:F72)</f>
        <v>0</v>
      </c>
      <c r="G70" s="29">
        <f t="shared" si="0"/>
        <v>1057917</v>
      </c>
      <c r="H70" s="29"/>
      <c r="I70" s="29">
        <f>SUM(I71:I72)</f>
        <v>2786293</v>
      </c>
      <c r="J70" s="29">
        <f>SUM(J71:J72)</f>
        <v>0</v>
      </c>
      <c r="K70" s="29">
        <f t="shared" si="1"/>
        <v>2786293</v>
      </c>
    </row>
    <row r="71" spans="1:11" ht="15.75">
      <c r="A71" s="1"/>
      <c r="B71" s="28" t="s">
        <v>384</v>
      </c>
      <c r="C71" s="31" t="s">
        <v>627</v>
      </c>
      <c r="D71" s="131"/>
      <c r="E71" s="156">
        <v>54528</v>
      </c>
      <c r="F71" s="29">
        <v>0</v>
      </c>
      <c r="G71" s="29">
        <f t="shared" si="0"/>
        <v>54528</v>
      </c>
      <c r="H71" s="29"/>
      <c r="I71" s="29">
        <v>63672</v>
      </c>
      <c r="J71" s="29">
        <v>0</v>
      </c>
      <c r="K71" s="29">
        <f t="shared" si="1"/>
        <v>63672</v>
      </c>
    </row>
    <row r="72" spans="1:11" ht="15.75">
      <c r="A72" s="1"/>
      <c r="B72" s="28" t="s">
        <v>385</v>
      </c>
      <c r="C72" s="31" t="s">
        <v>628</v>
      </c>
      <c r="D72" s="131"/>
      <c r="E72" s="157">
        <v>1003389</v>
      </c>
      <c r="F72" s="29">
        <v>0</v>
      </c>
      <c r="G72" s="29">
        <f>E72+F72</f>
        <v>1003389</v>
      </c>
      <c r="H72" s="29"/>
      <c r="I72" s="29">
        <v>2722621</v>
      </c>
      <c r="J72" s="29">
        <v>0</v>
      </c>
      <c r="K72" s="29">
        <f>I72+J72</f>
        <v>2722621</v>
      </c>
    </row>
    <row r="73" spans="1:11" ht="15.75">
      <c r="A73" s="1"/>
      <c r="B73" s="28" t="s">
        <v>465</v>
      </c>
      <c r="C73" s="31" t="s">
        <v>502</v>
      </c>
      <c r="D73" s="131"/>
      <c r="E73" s="157">
        <v>205</v>
      </c>
      <c r="F73" s="29">
        <v>0</v>
      </c>
      <c r="G73" s="29">
        <f>E73+F73</f>
        <v>205</v>
      </c>
      <c r="H73" s="29"/>
      <c r="I73" s="29">
        <v>205</v>
      </c>
      <c r="J73" s="29">
        <v>0</v>
      </c>
      <c r="K73" s="29">
        <f>I73+J73</f>
        <v>205</v>
      </c>
    </row>
    <row r="74" spans="1:11" ht="15.75">
      <c r="A74" s="1"/>
      <c r="B74" s="1"/>
      <c r="C74" s="31"/>
      <c r="D74" s="144"/>
      <c r="E74" s="29"/>
      <c r="F74" s="29"/>
      <c r="G74" s="25"/>
      <c r="H74" s="25"/>
      <c r="I74" s="29"/>
      <c r="J74" s="29"/>
      <c r="K74" s="25"/>
    </row>
    <row r="75" spans="1:11" s="69" customFormat="1" ht="15.75">
      <c r="A75" s="3"/>
      <c r="B75" s="37"/>
      <c r="C75" s="38" t="s">
        <v>175</v>
      </c>
      <c r="D75" s="158"/>
      <c r="E75" s="40">
        <f>E51+E50+E37+E33+E28+E27+E26+E25+E22+E18+E14+E9+E12+E13+E43+E47</f>
        <v>68486278</v>
      </c>
      <c r="F75" s="40">
        <f>F51+F50+F37+F33+F28+F27+F26+F25+F22+F18+F14+F9+F12+F13+F43+F47</f>
        <v>38174711</v>
      </c>
      <c r="G75" s="40">
        <f>E75+F75</f>
        <v>106660989</v>
      </c>
      <c r="H75" s="40"/>
      <c r="I75" s="40">
        <f>I51+I50+I37+I33+I28+I27+I26+I25+I22+I18+I14+I9+I12+I13+I43+I47</f>
        <v>65375683</v>
      </c>
      <c r="J75" s="40">
        <f>J51+J50+J37+J33+J28+J27+J26+J25+J22+J18+J14+J9+J12+J13+J43+J47</f>
        <v>37457764</v>
      </c>
      <c r="K75" s="40">
        <f>I75+J75</f>
        <v>102833447</v>
      </c>
    </row>
    <row r="76" spans="1:11" ht="12.75">
      <c r="A76" s="69"/>
      <c r="B76" s="69"/>
      <c r="C76" s="136"/>
      <c r="D76" s="137"/>
      <c r="I76" s="138"/>
      <c r="J76" s="138"/>
      <c r="K76" s="138"/>
    </row>
    <row r="77" spans="1:11" ht="12.75">
      <c r="A77" s="69"/>
      <c r="B77" s="69"/>
      <c r="C77" s="136"/>
      <c r="D77" s="137"/>
      <c r="I77" s="138"/>
      <c r="J77" s="138"/>
      <c r="K77" s="138"/>
    </row>
    <row r="78" spans="1:11" ht="12.75">
      <c r="A78" s="69"/>
      <c r="B78" s="69"/>
      <c r="C78" s="136"/>
      <c r="D78" s="137"/>
      <c r="I78" s="138"/>
      <c r="J78" s="138"/>
      <c r="K78" s="138"/>
    </row>
    <row r="79" spans="1:11" ht="12.75">
      <c r="A79" s="69"/>
      <c r="B79" s="69"/>
      <c r="C79" s="136"/>
      <c r="D79" s="137"/>
      <c r="I79" s="138"/>
      <c r="J79" s="138"/>
      <c r="K79" s="138"/>
    </row>
    <row r="80" spans="1:11" ht="12.75">
      <c r="A80" s="69"/>
      <c r="B80" s="69"/>
      <c r="C80" s="136"/>
      <c r="D80" s="137"/>
      <c r="I80" s="138"/>
      <c r="J80" s="138"/>
      <c r="K80" s="138"/>
    </row>
    <row r="81" spans="1:11" ht="12.75">
      <c r="A81" s="69"/>
      <c r="B81" s="69"/>
      <c r="C81" s="136"/>
      <c r="D81" s="137"/>
      <c r="I81" s="138"/>
      <c r="J81" s="138"/>
      <c r="K81" s="138"/>
    </row>
    <row r="82" spans="1:11" ht="12.75">
      <c r="A82" s="69"/>
      <c r="B82" s="69"/>
      <c r="C82" s="136"/>
      <c r="D82" s="137"/>
      <c r="I82" s="138"/>
      <c r="J82" s="138"/>
      <c r="K82" s="138"/>
    </row>
    <row r="83" spans="1:11" ht="12.75">
      <c r="A83" s="69"/>
      <c r="B83" s="69"/>
      <c r="C83" s="136"/>
      <c r="D83" s="137"/>
      <c r="I83" s="138"/>
      <c r="J83" s="138"/>
      <c r="K83" s="138"/>
    </row>
    <row r="84" spans="1:11" ht="12.75">
      <c r="A84" s="69"/>
      <c r="B84" s="69"/>
      <c r="C84" s="136"/>
      <c r="D84" s="137"/>
      <c r="I84" s="138"/>
      <c r="J84" s="138"/>
      <c r="K84" s="138"/>
    </row>
    <row r="85" spans="1:11" ht="18">
      <c r="A85" s="162" t="s">
        <v>471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</row>
    <row r="86" spans="1:11" ht="15.75" customHeight="1">
      <c r="A86" s="69"/>
      <c r="B86" s="69"/>
      <c r="C86" s="136"/>
      <c r="D86" s="137"/>
      <c r="I86" s="138"/>
      <c r="J86" s="138"/>
      <c r="K86" s="138"/>
    </row>
    <row r="87" spans="1:11" ht="15.75" customHeight="1">
      <c r="A87" s="69"/>
      <c r="B87" s="69"/>
      <c r="C87" s="136"/>
      <c r="D87" s="137"/>
      <c r="I87" s="138"/>
      <c r="J87" s="138"/>
      <c r="K87" s="138"/>
    </row>
    <row r="88" spans="1:11" ht="15.75" customHeight="1">
      <c r="A88" s="69"/>
      <c r="B88" s="69"/>
      <c r="C88" s="136"/>
      <c r="D88" s="137"/>
      <c r="I88" s="138"/>
      <c r="J88" s="138"/>
      <c r="K88" s="138"/>
    </row>
    <row r="89" spans="1:11" ht="15.75" customHeight="1">
      <c r="A89" s="69"/>
      <c r="B89" s="69"/>
      <c r="C89" s="136"/>
      <c r="D89" s="137"/>
      <c r="I89" s="138"/>
      <c r="J89" s="138"/>
      <c r="K89" s="138"/>
    </row>
    <row r="90" spans="1:11" ht="15.75" customHeight="1">
      <c r="A90" s="69"/>
      <c r="B90" s="69"/>
      <c r="C90" s="136"/>
      <c r="D90" s="137"/>
      <c r="I90" s="138"/>
      <c r="J90" s="138"/>
      <c r="K90" s="138"/>
    </row>
    <row r="91" spans="1:11" ht="15.75" customHeight="1">
      <c r="A91" s="69"/>
      <c r="B91" s="69"/>
      <c r="C91" s="136"/>
      <c r="D91" s="137"/>
      <c r="I91" s="138"/>
      <c r="J91" s="138"/>
      <c r="K91" s="138"/>
    </row>
    <row r="92" spans="1:11" ht="15.75" customHeight="1">
      <c r="A92" s="69"/>
      <c r="B92" s="69"/>
      <c r="C92" s="136"/>
      <c r="D92" s="137"/>
      <c r="I92" s="138"/>
      <c r="J92" s="138"/>
      <c r="K92" s="138"/>
    </row>
    <row r="93" spans="1:11" ht="15.75" customHeight="1">
      <c r="A93" s="69"/>
      <c r="B93" s="69"/>
      <c r="C93" s="136"/>
      <c r="D93" s="137"/>
      <c r="I93" s="138"/>
      <c r="J93" s="138"/>
      <c r="K93" s="138"/>
    </row>
    <row r="94" spans="1:11" ht="15.75" customHeight="1">
      <c r="A94" s="69"/>
      <c r="B94" s="69"/>
      <c r="C94" s="136"/>
      <c r="D94" s="137"/>
      <c r="I94" s="138"/>
      <c r="J94" s="138"/>
      <c r="K94" s="138"/>
    </row>
    <row r="95" spans="1:11" ht="15.75" customHeight="1">
      <c r="A95" s="69"/>
      <c r="B95" s="69"/>
      <c r="C95" s="136"/>
      <c r="D95" s="137"/>
      <c r="I95" s="138"/>
      <c r="J95" s="138"/>
      <c r="K95" s="138"/>
    </row>
    <row r="96" spans="1:11" ht="15.75" customHeight="1">
      <c r="A96" s="69"/>
      <c r="B96" s="69"/>
      <c r="C96" s="136"/>
      <c r="D96" s="137"/>
      <c r="I96" s="138"/>
      <c r="J96" s="138"/>
      <c r="K96" s="138"/>
    </row>
    <row r="97" spans="1:11" ht="15.75" customHeight="1">
      <c r="A97" s="69"/>
      <c r="B97" s="69"/>
      <c r="C97" s="136"/>
      <c r="D97" s="137"/>
      <c r="I97" s="138"/>
      <c r="J97" s="138"/>
      <c r="K97" s="138"/>
    </row>
    <row r="98" spans="1:11" ht="15.75" customHeight="1">
      <c r="A98" s="69"/>
      <c r="B98" s="69"/>
      <c r="C98" s="136"/>
      <c r="D98" s="137"/>
      <c r="I98" s="138"/>
      <c r="J98" s="138"/>
      <c r="K98" s="138"/>
    </row>
    <row r="99" spans="1:11" ht="15.75" customHeight="1">
      <c r="A99" s="69"/>
      <c r="B99" s="69"/>
      <c r="C99" s="136"/>
      <c r="D99" s="137"/>
      <c r="I99" s="138"/>
      <c r="J99" s="138"/>
      <c r="K99" s="138"/>
    </row>
    <row r="100" spans="1:11" ht="15.75" customHeight="1">
      <c r="A100" s="69"/>
      <c r="B100" s="69"/>
      <c r="C100" s="136"/>
      <c r="D100" s="137"/>
      <c r="I100" s="138"/>
      <c r="J100" s="138"/>
      <c r="K100" s="138"/>
    </row>
    <row r="102" spans="2:11" ht="12.75">
      <c r="B102" s="68"/>
      <c r="C102" s="68"/>
      <c r="D102" s="159"/>
      <c r="E102" s="68"/>
      <c r="F102" s="68"/>
      <c r="G102" s="68"/>
      <c r="H102" s="68"/>
      <c r="I102" s="68"/>
      <c r="J102" s="68"/>
      <c r="K102" s="68"/>
    </row>
  </sheetData>
  <sheetProtection/>
  <mergeCells count="1">
    <mergeCell ref="A85:K85"/>
  </mergeCells>
  <printOptions horizontalCentered="1"/>
  <pageMargins left="0.41" right="0.24" top="0.76" bottom="0.5905511811023623" header="0.46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4&amp;R&amp;"DINPro-Medium,Italic"&amp;11(Yetkili İmza / Kaşe)        &amp;"Times New Roman,İtalik"  </oddFooter>
  </headerFooter>
  <ignoredErrors>
    <ignoredError sqref="E9:F9 I70:J70 E47:F47 I47:J47 I9:J9 I22:J22 F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view="pageBreakPreview" zoomScale="60" zoomScaleNormal="75" zoomScalePageLayoutView="0" workbookViewId="0" topLeftCell="A1">
      <pane xSplit="3" ySplit="7" topLeftCell="D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9.140625" defaultRowHeight="12.75"/>
  <cols>
    <col min="1" max="1" width="0.13671875" style="44" customWidth="1"/>
    <col min="2" max="2" width="9.140625" style="44" customWidth="1"/>
    <col min="3" max="3" width="79.28125" style="44" bestFit="1" customWidth="1"/>
    <col min="4" max="4" width="17.57421875" style="143" customWidth="1"/>
    <col min="5" max="6" width="24.7109375" style="44" customWidth="1"/>
    <col min="7" max="16384" width="9.140625" style="44" customWidth="1"/>
  </cols>
  <sheetData>
    <row r="1" spans="1:6" ht="17.25" customHeight="1">
      <c r="A1" s="1"/>
      <c r="B1" s="1"/>
      <c r="C1" s="1"/>
      <c r="D1" s="2"/>
      <c r="E1" s="1"/>
      <c r="F1" s="1"/>
    </row>
    <row r="2" spans="1:6" ht="17.25" customHeight="1">
      <c r="A2" s="1"/>
      <c r="B2" s="4" t="s">
        <v>0</v>
      </c>
      <c r="C2" s="121"/>
      <c r="D2" s="15"/>
      <c r="E2" s="121"/>
      <c r="F2" s="121"/>
    </row>
    <row r="3" spans="1:6" ht="17.25" customHeight="1">
      <c r="A3" s="1"/>
      <c r="B3" s="8" t="s">
        <v>645</v>
      </c>
      <c r="C3" s="1"/>
      <c r="D3" s="2"/>
      <c r="E3" s="1"/>
      <c r="F3" s="1"/>
    </row>
    <row r="4" spans="1:6" ht="18" customHeight="1">
      <c r="A4" s="1"/>
      <c r="B4" s="10" t="s">
        <v>617</v>
      </c>
      <c r="C4" s="10"/>
      <c r="D4" s="144"/>
      <c r="E4" s="12"/>
      <c r="F4" s="12"/>
    </row>
    <row r="5" spans="1:6" ht="18" customHeight="1">
      <c r="A5" s="1"/>
      <c r="B5" s="1"/>
      <c r="C5" s="1"/>
      <c r="D5" s="144"/>
      <c r="E5" s="12"/>
      <c r="F5" s="12"/>
    </row>
    <row r="6" spans="1:6" ht="15.75">
      <c r="A6" s="1"/>
      <c r="B6" s="3"/>
      <c r="C6" s="3" t="s">
        <v>41</v>
      </c>
      <c r="D6" s="2" t="s">
        <v>1</v>
      </c>
      <c r="E6" s="50" t="s">
        <v>42</v>
      </c>
      <c r="F6" s="50" t="s">
        <v>43</v>
      </c>
    </row>
    <row r="7" spans="1:6" ht="15.75">
      <c r="A7" s="1"/>
      <c r="B7" s="19"/>
      <c r="C7" s="19"/>
      <c r="D7" s="21" t="s">
        <v>77</v>
      </c>
      <c r="E7" s="145" t="s">
        <v>636</v>
      </c>
      <c r="F7" s="145" t="s">
        <v>637</v>
      </c>
    </row>
    <row r="8" spans="1:7" s="69" customFormat="1" ht="15.75">
      <c r="A8" s="3"/>
      <c r="B8" s="3" t="s">
        <v>4</v>
      </c>
      <c r="C8" s="3" t="s">
        <v>44</v>
      </c>
      <c r="D8" s="49" t="s">
        <v>45</v>
      </c>
      <c r="E8" s="125">
        <f>SUM(E9:E13,E18:E19)</f>
        <v>2448289</v>
      </c>
      <c r="F8" s="125">
        <f>SUM(F9:F13,F18:F19)</f>
        <v>2628983</v>
      </c>
      <c r="G8" s="146"/>
    </row>
    <row r="9" spans="1:7" ht="15.75">
      <c r="A9" s="1"/>
      <c r="B9" s="28" t="s">
        <v>5</v>
      </c>
      <c r="C9" s="1" t="s">
        <v>46</v>
      </c>
      <c r="D9" s="49" t="s">
        <v>451</v>
      </c>
      <c r="E9" s="124">
        <v>998588</v>
      </c>
      <c r="F9" s="124">
        <v>1523515</v>
      </c>
      <c r="G9" s="146"/>
    </row>
    <row r="10" spans="1:7" ht="15.75">
      <c r="A10" s="1"/>
      <c r="B10" s="28" t="s">
        <v>6</v>
      </c>
      <c r="C10" s="1" t="s">
        <v>51</v>
      </c>
      <c r="D10" s="49"/>
      <c r="E10" s="124">
        <v>0</v>
      </c>
      <c r="F10" s="124">
        <v>0</v>
      </c>
      <c r="G10" s="146"/>
    </row>
    <row r="11" spans="1:7" ht="15.75">
      <c r="A11" s="1"/>
      <c r="B11" s="28" t="s">
        <v>7</v>
      </c>
      <c r="C11" s="1" t="s">
        <v>52</v>
      </c>
      <c r="D11" s="49" t="s">
        <v>452</v>
      </c>
      <c r="E11" s="124">
        <v>32289</v>
      </c>
      <c r="F11" s="124">
        <v>54020</v>
      </c>
      <c r="G11" s="146"/>
    </row>
    <row r="12" spans="1:7" ht="15.75">
      <c r="A12" s="1"/>
      <c r="B12" s="28" t="s">
        <v>38</v>
      </c>
      <c r="C12" s="34" t="s">
        <v>53</v>
      </c>
      <c r="D12" s="49"/>
      <c r="E12" s="124">
        <v>320</v>
      </c>
      <c r="F12" s="124">
        <v>1899</v>
      </c>
      <c r="G12" s="146"/>
    </row>
    <row r="13" spans="1:7" ht="15.75">
      <c r="A13" s="1"/>
      <c r="B13" s="28" t="s">
        <v>39</v>
      </c>
      <c r="C13" s="1" t="s">
        <v>54</v>
      </c>
      <c r="D13" s="49" t="s">
        <v>612</v>
      </c>
      <c r="E13" s="124">
        <f>SUM(E14:E17)</f>
        <v>1388175</v>
      </c>
      <c r="F13" s="124">
        <f>SUM(F14:F17)</f>
        <v>1011266</v>
      </c>
      <c r="G13" s="146"/>
    </row>
    <row r="14" spans="1:7" ht="15.75">
      <c r="A14" s="1"/>
      <c r="B14" s="28" t="s">
        <v>55</v>
      </c>
      <c r="C14" s="1" t="s">
        <v>386</v>
      </c>
      <c r="D14" s="49"/>
      <c r="E14" s="124">
        <v>5376</v>
      </c>
      <c r="F14" s="124">
        <v>8344</v>
      </c>
      <c r="G14" s="146"/>
    </row>
    <row r="15" spans="1:7" ht="15.75">
      <c r="A15" s="1"/>
      <c r="B15" s="28" t="s">
        <v>56</v>
      </c>
      <c r="C15" s="1" t="s">
        <v>503</v>
      </c>
      <c r="D15" s="49"/>
      <c r="E15" s="124">
        <v>0</v>
      </c>
      <c r="F15" s="124">
        <v>0</v>
      </c>
      <c r="G15" s="146"/>
    </row>
    <row r="16" spans="1:7" ht="15.75">
      <c r="A16" s="1"/>
      <c r="B16" s="28" t="s">
        <v>57</v>
      </c>
      <c r="C16" s="1" t="s">
        <v>387</v>
      </c>
      <c r="D16" s="49"/>
      <c r="E16" s="124">
        <v>1053292</v>
      </c>
      <c r="F16" s="124">
        <v>288386</v>
      </c>
      <c r="G16" s="146"/>
    </row>
    <row r="17" spans="1:7" ht="15.75">
      <c r="A17" s="1"/>
      <c r="B17" s="28" t="s">
        <v>388</v>
      </c>
      <c r="C17" s="1" t="s">
        <v>389</v>
      </c>
      <c r="D17" s="49"/>
      <c r="E17" s="124">
        <v>329507</v>
      </c>
      <c r="F17" s="124">
        <v>714536</v>
      </c>
      <c r="G17" s="146"/>
    </row>
    <row r="18" spans="1:7" ht="15.75">
      <c r="A18" s="1"/>
      <c r="B18" s="28" t="s">
        <v>40</v>
      </c>
      <c r="C18" s="1" t="s">
        <v>390</v>
      </c>
      <c r="D18" s="49"/>
      <c r="E18" s="124">
        <v>22180</v>
      </c>
      <c r="F18" s="124">
        <v>25273</v>
      </c>
      <c r="G18" s="146"/>
    </row>
    <row r="19" spans="1:7" ht="15.75">
      <c r="A19" s="1"/>
      <c r="B19" s="28" t="s">
        <v>135</v>
      </c>
      <c r="C19" s="34" t="s">
        <v>58</v>
      </c>
      <c r="D19" s="49"/>
      <c r="E19" s="124">
        <v>6737</v>
      </c>
      <c r="F19" s="147">
        <v>13010</v>
      </c>
      <c r="G19" s="146"/>
    </row>
    <row r="20" spans="1:7" ht="15.75">
      <c r="A20" s="3"/>
      <c r="B20" s="27" t="s">
        <v>8</v>
      </c>
      <c r="C20" s="35" t="s">
        <v>59</v>
      </c>
      <c r="D20" s="49" t="s">
        <v>60</v>
      </c>
      <c r="E20" s="125">
        <f>SUM(E21:E25)</f>
        <v>1046503</v>
      </c>
      <c r="F20" s="125">
        <f>SUM(F21:F25)</f>
        <v>1478463</v>
      </c>
      <c r="G20" s="146"/>
    </row>
    <row r="21" spans="1:7" ht="15.75">
      <c r="A21" s="1"/>
      <c r="B21" s="28" t="s">
        <v>9</v>
      </c>
      <c r="C21" s="1" t="s">
        <v>61</v>
      </c>
      <c r="D21" s="49" t="s">
        <v>80</v>
      </c>
      <c r="E21" s="124">
        <v>814767</v>
      </c>
      <c r="F21" s="124">
        <v>1132366</v>
      </c>
      <c r="G21" s="146"/>
    </row>
    <row r="22" spans="1:7" ht="15.75">
      <c r="A22" s="1"/>
      <c r="B22" s="28" t="s">
        <v>14</v>
      </c>
      <c r="C22" s="34" t="s">
        <v>62</v>
      </c>
      <c r="D22" s="49" t="s">
        <v>453</v>
      </c>
      <c r="E22" s="124">
        <v>49231</v>
      </c>
      <c r="F22" s="124">
        <v>116083</v>
      </c>
      <c r="G22" s="146"/>
    </row>
    <row r="23" spans="1:7" ht="15.75">
      <c r="A23" s="1"/>
      <c r="B23" s="28" t="s">
        <v>15</v>
      </c>
      <c r="C23" s="34" t="s">
        <v>391</v>
      </c>
      <c r="D23" s="49"/>
      <c r="E23" s="124">
        <v>169613</v>
      </c>
      <c r="F23" s="124">
        <v>218434</v>
      </c>
      <c r="G23" s="146"/>
    </row>
    <row r="24" spans="1:7" ht="15.75">
      <c r="A24" s="1"/>
      <c r="B24" s="28" t="s">
        <v>63</v>
      </c>
      <c r="C24" s="1" t="s">
        <v>79</v>
      </c>
      <c r="D24" s="49"/>
      <c r="E24" s="124">
        <v>0</v>
      </c>
      <c r="F24" s="124">
        <v>0</v>
      </c>
      <c r="G24" s="146"/>
    </row>
    <row r="25" spans="1:7" ht="15.75">
      <c r="A25" s="1"/>
      <c r="B25" s="28" t="s">
        <v>64</v>
      </c>
      <c r="C25" s="34" t="s">
        <v>65</v>
      </c>
      <c r="D25" s="49"/>
      <c r="E25" s="124">
        <v>12892</v>
      </c>
      <c r="F25" s="124">
        <v>11580</v>
      </c>
      <c r="G25" s="146"/>
    </row>
    <row r="26" spans="1:7" ht="15.75">
      <c r="A26" s="3"/>
      <c r="B26" s="3" t="s">
        <v>16</v>
      </c>
      <c r="C26" s="27" t="s">
        <v>504</v>
      </c>
      <c r="D26" s="49"/>
      <c r="E26" s="125">
        <f>E8-E20</f>
        <v>1401786</v>
      </c>
      <c r="F26" s="125">
        <f>F8-F20</f>
        <v>1150520</v>
      </c>
      <c r="G26" s="146"/>
    </row>
    <row r="27" spans="1:7" ht="15.75">
      <c r="A27" s="3"/>
      <c r="B27" s="3" t="s">
        <v>17</v>
      </c>
      <c r="C27" s="27" t="s">
        <v>505</v>
      </c>
      <c r="D27" s="49"/>
      <c r="E27" s="125">
        <f>E28-E31</f>
        <v>327806</v>
      </c>
      <c r="F27" s="125">
        <f>F28-F31</f>
        <v>305609</v>
      </c>
      <c r="G27" s="146"/>
    </row>
    <row r="28" spans="1:7" ht="15.75">
      <c r="A28" s="1"/>
      <c r="B28" s="28" t="s">
        <v>18</v>
      </c>
      <c r="C28" s="1" t="s">
        <v>66</v>
      </c>
      <c r="D28" s="49"/>
      <c r="E28" s="124">
        <f>SUM(E29:E30)</f>
        <v>372971</v>
      </c>
      <c r="F28" s="124">
        <f>SUM(F29:F30)</f>
        <v>357086</v>
      </c>
      <c r="G28" s="146"/>
    </row>
    <row r="29" spans="1:7" s="69" customFormat="1" ht="15.75">
      <c r="A29" s="1"/>
      <c r="B29" s="28" t="s">
        <v>67</v>
      </c>
      <c r="C29" s="1" t="s">
        <v>69</v>
      </c>
      <c r="D29" s="49"/>
      <c r="E29" s="124">
        <v>15136</v>
      </c>
      <c r="F29" s="124">
        <v>15419</v>
      </c>
      <c r="G29" s="146"/>
    </row>
    <row r="30" spans="1:7" ht="15.75">
      <c r="A30" s="1"/>
      <c r="B30" s="28" t="s">
        <v>68</v>
      </c>
      <c r="C30" s="1" t="s">
        <v>13</v>
      </c>
      <c r="D30" s="49"/>
      <c r="E30" s="124">
        <v>357835</v>
      </c>
      <c r="F30" s="124">
        <v>341667</v>
      </c>
      <c r="G30" s="146"/>
    </row>
    <row r="31" spans="1:7" ht="15.75">
      <c r="A31" s="1"/>
      <c r="B31" s="28" t="s">
        <v>19</v>
      </c>
      <c r="C31" s="1" t="s">
        <v>70</v>
      </c>
      <c r="D31" s="49"/>
      <c r="E31" s="124">
        <f>SUM(E32:E33)</f>
        <v>45165</v>
      </c>
      <c r="F31" s="124">
        <f>SUM(F32:F33)</f>
        <v>51477</v>
      </c>
      <c r="G31" s="146"/>
    </row>
    <row r="32" spans="1:7" ht="15.75">
      <c r="A32" s="1"/>
      <c r="B32" s="28" t="s">
        <v>71</v>
      </c>
      <c r="C32" s="31" t="s">
        <v>629</v>
      </c>
      <c r="D32" s="49"/>
      <c r="E32" s="124">
        <v>207</v>
      </c>
      <c r="F32" s="124">
        <v>194</v>
      </c>
      <c r="G32" s="146"/>
    </row>
    <row r="33" spans="1:7" ht="15.75">
      <c r="A33" s="1"/>
      <c r="B33" s="28" t="s">
        <v>72</v>
      </c>
      <c r="C33" s="1" t="s">
        <v>13</v>
      </c>
      <c r="D33" s="49"/>
      <c r="E33" s="124">
        <v>44958</v>
      </c>
      <c r="F33" s="124">
        <v>51283</v>
      </c>
      <c r="G33" s="146"/>
    </row>
    <row r="34" spans="1:7" ht="15.75">
      <c r="A34" s="3"/>
      <c r="B34" s="3" t="s">
        <v>20</v>
      </c>
      <c r="C34" s="27" t="s">
        <v>73</v>
      </c>
      <c r="D34" s="49"/>
      <c r="E34" s="125">
        <v>3</v>
      </c>
      <c r="F34" s="125">
        <v>885</v>
      </c>
      <c r="G34" s="146"/>
    </row>
    <row r="35" spans="1:7" ht="15.75">
      <c r="A35" s="3"/>
      <c r="B35" s="3" t="s">
        <v>23</v>
      </c>
      <c r="C35" s="27" t="s">
        <v>392</v>
      </c>
      <c r="D35" s="49" t="s">
        <v>78</v>
      </c>
      <c r="E35" s="125">
        <f>+SUM(E36:E38)</f>
        <v>130496</v>
      </c>
      <c r="F35" s="125">
        <f>+SUM(F36:F38)</f>
        <v>45567</v>
      </c>
      <c r="G35" s="146"/>
    </row>
    <row r="36" spans="1:7" ht="15.75">
      <c r="A36" s="1"/>
      <c r="B36" s="28" t="s">
        <v>24</v>
      </c>
      <c r="C36" s="1" t="s">
        <v>393</v>
      </c>
      <c r="D36" s="49"/>
      <c r="E36" s="124">
        <v>218147</v>
      </c>
      <c r="F36" s="124">
        <v>52925</v>
      </c>
      <c r="G36" s="146"/>
    </row>
    <row r="37" spans="1:7" ht="15.75">
      <c r="A37" s="1"/>
      <c r="B37" s="28" t="s">
        <v>25</v>
      </c>
      <c r="C37" s="1" t="s">
        <v>623</v>
      </c>
      <c r="D37" s="49"/>
      <c r="E37" s="124">
        <v>-102487</v>
      </c>
      <c r="F37" s="124">
        <v>-5352</v>
      </c>
      <c r="G37" s="146"/>
    </row>
    <row r="38" spans="1:7" ht="15.75">
      <c r="A38" s="1"/>
      <c r="B38" s="28" t="s">
        <v>103</v>
      </c>
      <c r="C38" s="1" t="s">
        <v>394</v>
      </c>
      <c r="D38" s="49"/>
      <c r="E38" s="124">
        <v>14836</v>
      </c>
      <c r="F38" s="124">
        <v>-2006</v>
      </c>
      <c r="G38" s="146"/>
    </row>
    <row r="39" spans="1:7" ht="15.75">
      <c r="A39" s="3"/>
      <c r="B39" s="3" t="s">
        <v>26</v>
      </c>
      <c r="C39" s="27" t="s">
        <v>74</v>
      </c>
      <c r="D39" s="49" t="s">
        <v>75</v>
      </c>
      <c r="E39" s="125">
        <v>269197</v>
      </c>
      <c r="F39" s="125">
        <v>177580</v>
      </c>
      <c r="G39" s="146"/>
    </row>
    <row r="40" spans="1:7" ht="15.75">
      <c r="A40" s="3"/>
      <c r="B40" s="3" t="s">
        <v>27</v>
      </c>
      <c r="C40" s="27" t="s">
        <v>506</v>
      </c>
      <c r="D40" s="49"/>
      <c r="E40" s="125">
        <f>E26+E27+E34+E35+E39</f>
        <v>2129288</v>
      </c>
      <c r="F40" s="125">
        <f>F26+F27+F34+F35+F39</f>
        <v>1680161</v>
      </c>
      <c r="G40" s="146"/>
    </row>
    <row r="41" spans="1:7" ht="15.75">
      <c r="A41" s="3"/>
      <c r="B41" s="3" t="s">
        <v>28</v>
      </c>
      <c r="C41" s="27" t="s">
        <v>395</v>
      </c>
      <c r="D41" s="49" t="s">
        <v>454</v>
      </c>
      <c r="E41" s="125">
        <v>254526</v>
      </c>
      <c r="F41" s="125">
        <v>436293</v>
      </c>
      <c r="G41" s="146"/>
    </row>
    <row r="42" spans="1:7" ht="15.75">
      <c r="A42" s="3"/>
      <c r="B42" s="3" t="s">
        <v>29</v>
      </c>
      <c r="C42" s="27" t="s">
        <v>76</v>
      </c>
      <c r="D42" s="49" t="s">
        <v>310</v>
      </c>
      <c r="E42" s="125">
        <v>594925</v>
      </c>
      <c r="F42" s="125">
        <v>536718</v>
      </c>
      <c r="G42" s="146"/>
    </row>
    <row r="43" spans="1:7" ht="15.75">
      <c r="A43" s="3"/>
      <c r="B43" s="3" t="s">
        <v>30</v>
      </c>
      <c r="C43" s="27" t="s">
        <v>396</v>
      </c>
      <c r="D43" s="49"/>
      <c r="E43" s="125">
        <f>E40-E41-E42</f>
        <v>1279837</v>
      </c>
      <c r="F43" s="125">
        <f>F40-F41-F42</f>
        <v>707150</v>
      </c>
      <c r="G43" s="146"/>
    </row>
    <row r="44" spans="1:7" ht="15.75">
      <c r="A44" s="3"/>
      <c r="B44" s="3" t="s">
        <v>31</v>
      </c>
      <c r="C44" s="27" t="s">
        <v>397</v>
      </c>
      <c r="D44" s="49"/>
      <c r="E44" s="125"/>
      <c r="F44" s="125"/>
      <c r="G44" s="146"/>
    </row>
    <row r="45" spans="1:7" ht="15.75">
      <c r="A45" s="3"/>
      <c r="B45" s="3"/>
      <c r="C45" s="27" t="s">
        <v>398</v>
      </c>
      <c r="D45" s="49"/>
      <c r="E45" s="125">
        <v>0</v>
      </c>
      <c r="F45" s="125">
        <v>0</v>
      </c>
      <c r="G45" s="146"/>
    </row>
    <row r="46" spans="1:7" ht="15.75">
      <c r="A46" s="3"/>
      <c r="B46" s="3" t="s">
        <v>32</v>
      </c>
      <c r="C46" s="27" t="s">
        <v>399</v>
      </c>
      <c r="D46" s="49"/>
      <c r="E46" s="125">
        <v>0</v>
      </c>
      <c r="F46" s="125">
        <v>0</v>
      </c>
      <c r="G46" s="146"/>
    </row>
    <row r="47" spans="1:7" s="69" customFormat="1" ht="15.75">
      <c r="A47" s="3"/>
      <c r="B47" s="3" t="s">
        <v>33</v>
      </c>
      <c r="C47" s="27" t="s">
        <v>400</v>
      </c>
      <c r="D47" s="49"/>
      <c r="E47" s="125">
        <v>0</v>
      </c>
      <c r="F47" s="125">
        <v>0</v>
      </c>
      <c r="G47" s="146"/>
    </row>
    <row r="48" spans="1:7" ht="15.75">
      <c r="A48" s="3"/>
      <c r="B48" s="3" t="s">
        <v>34</v>
      </c>
      <c r="C48" s="27" t="s">
        <v>507</v>
      </c>
      <c r="D48" s="49"/>
      <c r="E48" s="125">
        <f>E43+E45+E46+E47</f>
        <v>1279837</v>
      </c>
      <c r="F48" s="125">
        <f>F43+F45+F46+F47</f>
        <v>707150</v>
      </c>
      <c r="G48" s="146"/>
    </row>
    <row r="49" spans="1:7" ht="15.75">
      <c r="A49" s="3"/>
      <c r="B49" s="3" t="s">
        <v>35</v>
      </c>
      <c r="C49" s="27" t="s">
        <v>508</v>
      </c>
      <c r="D49" s="49" t="s">
        <v>474</v>
      </c>
      <c r="E49" s="125">
        <f>SUM(E50:E51)</f>
        <v>276420</v>
      </c>
      <c r="F49" s="125">
        <f>SUM(F50:F51)</f>
        <v>138416</v>
      </c>
      <c r="G49" s="146"/>
    </row>
    <row r="50" spans="1:7" ht="15.75">
      <c r="A50" s="3"/>
      <c r="B50" s="1" t="s">
        <v>125</v>
      </c>
      <c r="C50" s="31" t="s">
        <v>252</v>
      </c>
      <c r="D50" s="49"/>
      <c r="E50" s="124">
        <v>272990</v>
      </c>
      <c r="F50" s="124">
        <v>191605</v>
      </c>
      <c r="G50" s="146"/>
    </row>
    <row r="51" spans="1:7" ht="15.75">
      <c r="A51" s="1"/>
      <c r="B51" s="1" t="s">
        <v>126</v>
      </c>
      <c r="C51" s="31" t="s">
        <v>253</v>
      </c>
      <c r="D51" s="49"/>
      <c r="E51" s="124">
        <v>3430</v>
      </c>
      <c r="F51" s="124">
        <v>-53189</v>
      </c>
      <c r="G51" s="146"/>
    </row>
    <row r="52" spans="1:7" ht="15.75">
      <c r="A52" s="1"/>
      <c r="B52" s="3" t="s">
        <v>36</v>
      </c>
      <c r="C52" s="27" t="s">
        <v>509</v>
      </c>
      <c r="D52" s="49"/>
      <c r="E52" s="125">
        <f>+E48-E49</f>
        <v>1003417</v>
      </c>
      <c r="F52" s="125">
        <f>+F48-F49</f>
        <v>568734</v>
      </c>
      <c r="G52" s="146"/>
    </row>
    <row r="53" spans="1:7" ht="15.75">
      <c r="A53" s="1"/>
      <c r="B53" s="3" t="s">
        <v>37</v>
      </c>
      <c r="C53" s="27" t="s">
        <v>510</v>
      </c>
      <c r="D53" s="49"/>
      <c r="E53" s="124">
        <f>+SUM(E54:E56)</f>
        <v>0</v>
      </c>
      <c r="F53" s="124">
        <f>+SUM(F54:F56)</f>
        <v>0</v>
      </c>
      <c r="G53" s="146"/>
    </row>
    <row r="54" spans="1:7" ht="15.75">
      <c r="A54" s="1"/>
      <c r="B54" s="1" t="s">
        <v>401</v>
      </c>
      <c r="C54" s="31" t="s">
        <v>511</v>
      </c>
      <c r="D54" s="49"/>
      <c r="E54" s="124">
        <v>0</v>
      </c>
      <c r="F54" s="124">
        <v>0</v>
      </c>
      <c r="G54" s="146"/>
    </row>
    <row r="55" spans="1:7" ht="15.75">
      <c r="A55" s="1"/>
      <c r="B55" s="1" t="s">
        <v>403</v>
      </c>
      <c r="C55" s="31" t="s">
        <v>588</v>
      </c>
      <c r="D55" s="49"/>
      <c r="E55" s="124">
        <v>0</v>
      </c>
      <c r="F55" s="124">
        <v>0</v>
      </c>
      <c r="G55" s="146"/>
    </row>
    <row r="56" spans="1:7" ht="15.75">
      <c r="A56" s="1"/>
      <c r="B56" s="1" t="s">
        <v>512</v>
      </c>
      <c r="C56" s="31" t="s">
        <v>513</v>
      </c>
      <c r="D56" s="49"/>
      <c r="E56" s="124">
        <v>0</v>
      </c>
      <c r="F56" s="124">
        <v>0</v>
      </c>
      <c r="G56" s="146"/>
    </row>
    <row r="57" spans="1:7" ht="15.75">
      <c r="A57" s="1"/>
      <c r="B57" s="3" t="s">
        <v>487</v>
      </c>
      <c r="C57" s="27" t="s">
        <v>514</v>
      </c>
      <c r="D57" s="49"/>
      <c r="E57" s="124">
        <f>+SUM(E58:E60)</f>
        <v>0</v>
      </c>
      <c r="F57" s="124">
        <f>+SUM(F58:F60)</f>
        <v>0</v>
      </c>
      <c r="G57" s="146"/>
    </row>
    <row r="58" spans="1:7" ht="15.75">
      <c r="A58" s="1"/>
      <c r="B58" s="1" t="s">
        <v>515</v>
      </c>
      <c r="C58" s="31" t="s">
        <v>516</v>
      </c>
      <c r="D58" s="49"/>
      <c r="E58" s="124">
        <v>0</v>
      </c>
      <c r="F58" s="124">
        <v>0</v>
      </c>
      <c r="G58" s="146"/>
    </row>
    <row r="59" spans="1:7" ht="15.75">
      <c r="A59" s="1"/>
      <c r="B59" s="1" t="s">
        <v>517</v>
      </c>
      <c r="C59" s="31" t="s">
        <v>518</v>
      </c>
      <c r="D59" s="49"/>
      <c r="E59" s="124">
        <v>0</v>
      </c>
      <c r="F59" s="124">
        <v>0</v>
      </c>
      <c r="G59" s="146"/>
    </row>
    <row r="60" spans="1:7" ht="15.75">
      <c r="A60" s="1"/>
      <c r="B60" s="1" t="s">
        <v>519</v>
      </c>
      <c r="C60" s="31" t="s">
        <v>520</v>
      </c>
      <c r="D60" s="49"/>
      <c r="E60" s="124">
        <v>0</v>
      </c>
      <c r="F60" s="124">
        <v>0</v>
      </c>
      <c r="G60" s="146"/>
    </row>
    <row r="61" spans="1:7" ht="15.75">
      <c r="A61" s="1"/>
      <c r="B61" s="3" t="s">
        <v>521</v>
      </c>
      <c r="C61" s="27" t="s">
        <v>522</v>
      </c>
      <c r="D61" s="49"/>
      <c r="E61" s="124">
        <f>+E53-E57</f>
        <v>0</v>
      </c>
      <c r="F61" s="124">
        <f>+F53-F57</f>
        <v>0</v>
      </c>
      <c r="G61" s="146"/>
    </row>
    <row r="62" spans="1:7" ht="15.75">
      <c r="A62" s="1"/>
      <c r="B62" s="3" t="s">
        <v>523</v>
      </c>
      <c r="C62" s="27" t="s">
        <v>524</v>
      </c>
      <c r="D62" s="49"/>
      <c r="E62" s="124">
        <f>+SUM(E63:E64)</f>
        <v>0</v>
      </c>
      <c r="F62" s="124">
        <f>+SUM(F63:F64)</f>
        <v>0</v>
      </c>
      <c r="G62" s="146"/>
    </row>
    <row r="63" spans="1:7" ht="15.75">
      <c r="A63" s="3"/>
      <c r="B63" s="28" t="s">
        <v>525</v>
      </c>
      <c r="C63" s="31" t="s">
        <v>252</v>
      </c>
      <c r="D63" s="49"/>
      <c r="E63" s="125">
        <v>0</v>
      </c>
      <c r="F63" s="125">
        <v>0</v>
      </c>
      <c r="G63" s="146"/>
    </row>
    <row r="64" spans="1:7" ht="15.75">
      <c r="A64" s="3"/>
      <c r="B64" s="28" t="s">
        <v>526</v>
      </c>
      <c r="C64" s="31" t="s">
        <v>253</v>
      </c>
      <c r="D64" s="49"/>
      <c r="E64" s="124">
        <v>0</v>
      </c>
      <c r="F64" s="124">
        <v>0</v>
      </c>
      <c r="G64" s="146"/>
    </row>
    <row r="65" spans="1:7" ht="15.75">
      <c r="A65" s="3"/>
      <c r="B65" s="148" t="s">
        <v>527</v>
      </c>
      <c r="C65" s="27" t="s">
        <v>528</v>
      </c>
      <c r="D65" s="49"/>
      <c r="E65" s="124">
        <f>+E61+E62</f>
        <v>0</v>
      </c>
      <c r="F65" s="124">
        <f>+F61+F62</f>
        <v>0</v>
      </c>
      <c r="G65" s="146"/>
    </row>
    <row r="66" spans="1:7" ht="15.75">
      <c r="A66" s="3"/>
      <c r="B66" s="3" t="s">
        <v>529</v>
      </c>
      <c r="C66" s="27" t="s">
        <v>582</v>
      </c>
      <c r="D66" s="49" t="s">
        <v>579</v>
      </c>
      <c r="E66" s="125">
        <f>+E67+E68</f>
        <v>1003417</v>
      </c>
      <c r="F66" s="125">
        <f>+F67+F68</f>
        <v>568734</v>
      </c>
      <c r="G66" s="146"/>
    </row>
    <row r="67" spans="1:7" s="69" customFormat="1" ht="15.75">
      <c r="A67" s="3"/>
      <c r="B67" s="148" t="s">
        <v>580</v>
      </c>
      <c r="C67" s="27" t="s">
        <v>402</v>
      </c>
      <c r="D67" s="49"/>
      <c r="E67" s="125">
        <v>1003389</v>
      </c>
      <c r="F67" s="125">
        <v>568724</v>
      </c>
      <c r="G67" s="146"/>
    </row>
    <row r="68" spans="1:7" ht="15.75">
      <c r="A68" s="3"/>
      <c r="B68" s="28" t="s">
        <v>581</v>
      </c>
      <c r="C68" s="31" t="s">
        <v>530</v>
      </c>
      <c r="D68" s="49" t="s">
        <v>311</v>
      </c>
      <c r="E68" s="124">
        <v>28</v>
      </c>
      <c r="F68" s="124">
        <v>10</v>
      </c>
      <c r="G68" s="146"/>
    </row>
    <row r="69" spans="1:7" s="69" customFormat="1" ht="15.75">
      <c r="A69" s="1"/>
      <c r="B69" s="19"/>
      <c r="C69" s="19" t="s">
        <v>616</v>
      </c>
      <c r="D69" s="149"/>
      <c r="E69" s="150">
        <f>E67/300000000</f>
        <v>0.00334463</v>
      </c>
      <c r="F69" s="150">
        <f>F67/300000000</f>
        <v>0.0018957466666666668</v>
      </c>
      <c r="G69" s="146"/>
    </row>
    <row r="70" spans="1:4" ht="15.75">
      <c r="A70" s="3"/>
      <c r="B70" s="3"/>
      <c r="C70" s="27"/>
      <c r="D70" s="41"/>
    </row>
    <row r="71" spans="1:6" ht="15.75">
      <c r="A71" s="3"/>
      <c r="B71" s="3"/>
      <c r="C71" s="27"/>
      <c r="D71" s="41"/>
      <c r="E71" s="151"/>
      <c r="F71" s="151"/>
    </row>
    <row r="72" spans="1:4" ht="15.75">
      <c r="A72" s="3"/>
      <c r="B72" s="3"/>
      <c r="C72" s="27"/>
      <c r="D72" s="41"/>
    </row>
    <row r="73" spans="1:4" ht="15.75">
      <c r="A73" s="3"/>
      <c r="B73" s="3"/>
      <c r="C73" s="27"/>
      <c r="D73" s="41"/>
    </row>
    <row r="74" spans="1:4" ht="15.75">
      <c r="A74" s="3"/>
      <c r="B74" s="3"/>
      <c r="C74" s="27"/>
      <c r="D74" s="41"/>
    </row>
    <row r="75" spans="1:4" ht="15.75">
      <c r="A75" s="3"/>
      <c r="B75" s="3"/>
      <c r="C75" s="27"/>
      <c r="D75" s="41"/>
    </row>
    <row r="77" spans="1:6" s="69" customFormat="1" ht="15.75">
      <c r="A77" s="3"/>
      <c r="B77" s="3"/>
      <c r="C77" s="27"/>
      <c r="D77" s="41"/>
      <c r="E77" s="44"/>
      <c r="F77" s="44"/>
    </row>
    <row r="78" spans="1:6" s="69" customFormat="1" ht="15">
      <c r="A78" s="161" t="s">
        <v>471</v>
      </c>
      <c r="B78" s="161"/>
      <c r="C78" s="161"/>
      <c r="D78" s="161"/>
      <c r="E78" s="161"/>
      <c r="F78" s="161"/>
    </row>
    <row r="79" spans="1:6" s="69" customFormat="1" ht="15.75">
      <c r="A79" s="3"/>
      <c r="B79" s="3"/>
      <c r="C79" s="27"/>
      <c r="D79" s="41"/>
      <c r="E79" s="44"/>
      <c r="F79" s="44"/>
    </row>
    <row r="80" spans="1:6" s="69" customFormat="1" ht="15.75">
      <c r="A80" s="3"/>
      <c r="B80" s="3"/>
      <c r="C80" s="27"/>
      <c r="D80" s="41"/>
      <c r="E80" s="44"/>
      <c r="F80" s="44"/>
    </row>
    <row r="81" spans="1:6" s="69" customFormat="1" ht="15.75">
      <c r="A81" s="3"/>
      <c r="B81" s="3"/>
      <c r="C81" s="27"/>
      <c r="D81" s="41"/>
      <c r="E81" s="44"/>
      <c r="F81" s="44"/>
    </row>
    <row r="82" spans="1:6" s="69" customFormat="1" ht="15.75">
      <c r="A82" s="3"/>
      <c r="B82" s="3"/>
      <c r="C82" s="27"/>
      <c r="D82" s="41"/>
      <c r="E82" s="44"/>
      <c r="F82" s="44"/>
    </row>
    <row r="83" spans="1:6" s="69" customFormat="1" ht="15.75">
      <c r="A83" s="3"/>
      <c r="B83" s="65"/>
      <c r="C83" s="66"/>
      <c r="D83" s="152"/>
      <c r="E83" s="68"/>
      <c r="F83" s="68"/>
    </row>
    <row r="84" spans="1:6" s="69" customFormat="1" ht="15.75">
      <c r="A84" s="3"/>
      <c r="B84" s="3"/>
      <c r="C84" s="27"/>
      <c r="D84" s="41"/>
      <c r="E84" s="44"/>
      <c r="F84" s="44"/>
    </row>
    <row r="85" spans="1:6" s="69" customFormat="1" ht="15.75">
      <c r="A85" s="3"/>
      <c r="B85" s="3"/>
      <c r="C85" s="27"/>
      <c r="D85" s="41"/>
      <c r="E85" s="44"/>
      <c r="F85" s="44"/>
    </row>
    <row r="86" spans="1:6" s="69" customFormat="1" ht="15.75">
      <c r="A86" s="3"/>
      <c r="B86" s="3"/>
      <c r="C86" s="27"/>
      <c r="D86" s="41"/>
      <c r="E86" s="44"/>
      <c r="F86" s="44"/>
    </row>
    <row r="87" spans="1:6" s="69" customFormat="1" ht="15.75">
      <c r="A87" s="3"/>
      <c r="B87" s="3"/>
      <c r="C87" s="27"/>
      <c r="D87" s="41"/>
      <c r="E87" s="44"/>
      <c r="F87" s="44"/>
    </row>
    <row r="88" spans="1:6" s="69" customFormat="1" ht="15.75">
      <c r="A88" s="3"/>
      <c r="B88" s="3"/>
      <c r="C88" s="27"/>
      <c r="D88" s="41"/>
      <c r="E88" s="44"/>
      <c r="F88" s="44"/>
    </row>
    <row r="89" spans="1:6" s="69" customFormat="1" ht="15.75">
      <c r="A89" s="3"/>
      <c r="B89" s="3"/>
      <c r="C89" s="27"/>
      <c r="D89" s="41"/>
      <c r="E89" s="44"/>
      <c r="F89" s="44"/>
    </row>
    <row r="90" spans="1:6" s="69" customFormat="1" ht="15.75">
      <c r="A90" s="3"/>
      <c r="B90" s="3"/>
      <c r="C90" s="27"/>
      <c r="D90" s="41"/>
      <c r="E90" s="44"/>
      <c r="F90" s="44"/>
    </row>
    <row r="91" spans="1:6" s="69" customFormat="1" ht="15.75">
      <c r="A91" s="3"/>
      <c r="B91" s="3"/>
      <c r="C91" s="27"/>
      <c r="D91" s="41"/>
      <c r="E91" s="44"/>
      <c r="F91" s="44"/>
    </row>
    <row r="92" spans="1:6" s="69" customFormat="1" ht="15.75">
      <c r="A92" s="3"/>
      <c r="B92" s="3"/>
      <c r="C92" s="27"/>
      <c r="D92" s="41"/>
      <c r="E92" s="44"/>
      <c r="F92" s="44"/>
    </row>
    <row r="93" spans="1:6" s="69" customFormat="1" ht="15.75">
      <c r="A93" s="3"/>
      <c r="B93" s="3"/>
      <c r="C93" s="27"/>
      <c r="D93" s="41"/>
      <c r="E93" s="44"/>
      <c r="F93" s="44"/>
    </row>
    <row r="94" spans="1:6" s="69" customFormat="1" ht="15.75">
      <c r="A94" s="3"/>
      <c r="B94" s="3"/>
      <c r="C94" s="27"/>
      <c r="D94" s="41"/>
      <c r="E94" s="44"/>
      <c r="F94" s="44"/>
    </row>
    <row r="95" spans="1:6" s="69" customFormat="1" ht="15.75">
      <c r="A95" s="3"/>
      <c r="B95" s="3"/>
      <c r="C95" s="27"/>
      <c r="D95" s="41"/>
      <c r="E95" s="44"/>
      <c r="F95" s="44"/>
    </row>
    <row r="96" spans="1:6" s="69" customFormat="1" ht="15.75">
      <c r="A96" s="3"/>
      <c r="B96" s="3"/>
      <c r="C96" s="27"/>
      <c r="D96" s="41"/>
      <c r="E96" s="44"/>
      <c r="F96" s="44"/>
    </row>
    <row r="97" spans="1:6" s="69" customFormat="1" ht="15.75">
      <c r="A97" s="3"/>
      <c r="B97" s="3"/>
      <c r="C97" s="27"/>
      <c r="D97" s="41"/>
      <c r="E97" s="44"/>
      <c r="F97" s="44"/>
    </row>
    <row r="98" spans="1:6" s="69" customFormat="1" ht="15.75">
      <c r="A98" s="3"/>
      <c r="B98" s="3"/>
      <c r="C98" s="27"/>
      <c r="D98" s="41"/>
      <c r="E98" s="44"/>
      <c r="F98" s="44"/>
    </row>
    <row r="99" spans="1:6" s="69" customFormat="1" ht="15.75">
      <c r="A99" s="3"/>
      <c r="B99" s="3"/>
      <c r="C99" s="27"/>
      <c r="D99" s="41"/>
      <c r="E99" s="44"/>
      <c r="F99" s="44"/>
    </row>
    <row r="100" spans="1:6" s="69" customFormat="1" ht="15.75">
      <c r="A100" s="3"/>
      <c r="B100" s="3"/>
      <c r="C100" s="27"/>
      <c r="D100" s="41"/>
      <c r="E100" s="44"/>
      <c r="F100" s="44"/>
    </row>
    <row r="101" spans="1:6" s="69" customFormat="1" ht="15.75">
      <c r="A101" s="3"/>
      <c r="B101" s="3"/>
      <c r="C101" s="27"/>
      <c r="D101" s="41"/>
      <c r="E101" s="44"/>
      <c r="F101" s="44"/>
    </row>
    <row r="102" spans="1:6" s="69" customFormat="1" ht="15.75">
      <c r="A102" s="3"/>
      <c r="B102" s="3"/>
      <c r="C102" s="27"/>
      <c r="D102" s="41"/>
      <c r="E102" s="44"/>
      <c r="F102" s="44"/>
    </row>
    <row r="103" spans="1:6" s="69" customFormat="1" ht="15.75">
      <c r="A103" s="3"/>
      <c r="B103" s="3"/>
      <c r="C103" s="27"/>
      <c r="D103" s="41"/>
      <c r="E103" s="44"/>
      <c r="F103" s="44"/>
    </row>
    <row r="104" spans="1:6" s="69" customFormat="1" ht="15.75">
      <c r="A104" s="3"/>
      <c r="B104" s="3"/>
      <c r="C104" s="27"/>
      <c r="D104" s="41"/>
      <c r="E104" s="44"/>
      <c r="F104" s="44"/>
    </row>
    <row r="106" spans="1:6" s="69" customFormat="1" ht="12.75">
      <c r="A106" s="44"/>
      <c r="B106" s="44"/>
      <c r="C106" s="44"/>
      <c r="D106" s="143"/>
      <c r="E106" s="44"/>
      <c r="F106" s="44"/>
    </row>
    <row r="107" spans="1:6" s="69" customFormat="1" ht="12.75">
      <c r="A107" s="44"/>
      <c r="B107" s="44"/>
      <c r="C107" s="44"/>
      <c r="D107" s="143"/>
      <c r="E107" s="44"/>
      <c r="F107" s="44"/>
    </row>
    <row r="108" spans="1:6" s="69" customFormat="1" ht="12.75">
      <c r="A108" s="44"/>
      <c r="B108" s="44"/>
      <c r="C108" s="44"/>
      <c r="D108" s="143"/>
      <c r="E108" s="44"/>
      <c r="F108" s="44"/>
    </row>
    <row r="109" spans="1:6" s="69" customFormat="1" ht="12.75">
      <c r="A109" s="44"/>
      <c r="B109" s="44"/>
      <c r="C109" s="44"/>
      <c r="D109" s="143"/>
      <c r="E109" s="44"/>
      <c r="F109" s="44"/>
    </row>
    <row r="110" spans="1:6" s="69" customFormat="1" ht="12.75">
      <c r="A110" s="44"/>
      <c r="B110" s="44"/>
      <c r="C110" s="44"/>
      <c r="D110" s="143"/>
      <c r="E110" s="44"/>
      <c r="F110" s="44"/>
    </row>
    <row r="111" spans="1:6" s="69" customFormat="1" ht="12.75">
      <c r="A111" s="44"/>
      <c r="B111" s="44"/>
      <c r="C111" s="44"/>
      <c r="D111" s="143"/>
      <c r="E111" s="44"/>
      <c r="F111" s="44"/>
    </row>
    <row r="112" spans="1:6" s="69" customFormat="1" ht="12.75">
      <c r="A112" s="44"/>
      <c r="B112" s="44"/>
      <c r="C112" s="44"/>
      <c r="D112" s="143"/>
      <c r="E112" s="44"/>
      <c r="F112" s="44"/>
    </row>
    <row r="113" ht="21" customHeight="1"/>
    <row r="114" spans="1:6" s="69" customFormat="1" ht="12.75">
      <c r="A114" s="44"/>
      <c r="B114" s="44"/>
      <c r="C114" s="44"/>
      <c r="D114" s="143"/>
      <c r="E114" s="44"/>
      <c r="F114" s="44"/>
    </row>
    <row r="115" spans="1:6" s="69" customFormat="1" ht="12.75">
      <c r="A115" s="44"/>
      <c r="B115" s="44"/>
      <c r="C115" s="44"/>
      <c r="D115" s="143"/>
      <c r="E115" s="44"/>
      <c r="F115" s="44"/>
    </row>
    <row r="116" spans="1:6" s="69" customFormat="1" ht="12.75">
      <c r="A116" s="44"/>
      <c r="B116" s="44"/>
      <c r="C116" s="44"/>
      <c r="D116" s="143"/>
      <c r="E116" s="44"/>
      <c r="F116" s="44"/>
    </row>
    <row r="117" spans="1:6" s="69" customFormat="1" ht="12.75">
      <c r="A117" s="44"/>
      <c r="B117" s="44"/>
      <c r="C117" s="44"/>
      <c r="D117" s="143"/>
      <c r="E117" s="44"/>
      <c r="F117" s="44"/>
    </row>
    <row r="118" spans="1:6" s="69" customFormat="1" ht="12.75">
      <c r="A118" s="44"/>
      <c r="B118" s="44"/>
      <c r="C118" s="44"/>
      <c r="D118" s="143"/>
      <c r="E118" s="44"/>
      <c r="F118" s="44"/>
    </row>
    <row r="119" spans="1:6" s="69" customFormat="1" ht="12.75">
      <c r="A119" s="44"/>
      <c r="B119" s="44"/>
      <c r="C119" s="44"/>
      <c r="D119" s="143"/>
      <c r="E119" s="44"/>
      <c r="F119" s="44"/>
    </row>
    <row r="120" spans="1:6" s="69" customFormat="1" ht="12.75">
      <c r="A120" s="44"/>
      <c r="B120" s="44"/>
      <c r="C120" s="44"/>
      <c r="D120" s="143"/>
      <c r="E120" s="44"/>
      <c r="F120" s="44"/>
    </row>
    <row r="121" spans="1:6" s="69" customFormat="1" ht="12.75">
      <c r="A121" s="44"/>
      <c r="B121" s="44"/>
      <c r="C121" s="44"/>
      <c r="D121" s="143"/>
      <c r="E121" s="44"/>
      <c r="F121" s="44"/>
    </row>
    <row r="122" spans="1:6" s="69" customFormat="1" ht="12.75">
      <c r="A122" s="44"/>
      <c r="B122" s="44"/>
      <c r="C122" s="44"/>
      <c r="D122" s="143"/>
      <c r="E122" s="44"/>
      <c r="F122" s="44"/>
    </row>
    <row r="124" spans="1:6" s="69" customFormat="1" ht="12.75">
      <c r="A124" s="44"/>
      <c r="B124" s="44"/>
      <c r="C124" s="44"/>
      <c r="D124" s="143"/>
      <c r="E124" s="44"/>
      <c r="F124" s="44"/>
    </row>
    <row r="125" spans="1:6" s="69" customFormat="1" ht="12.75">
      <c r="A125" s="44"/>
      <c r="B125" s="44"/>
      <c r="C125" s="44"/>
      <c r="D125" s="143"/>
      <c r="E125" s="44"/>
      <c r="F125" s="44"/>
    </row>
    <row r="126" spans="1:6" s="69" customFormat="1" ht="12.75">
      <c r="A126" s="44"/>
      <c r="B126" s="44"/>
      <c r="C126" s="44"/>
      <c r="D126" s="143"/>
      <c r="E126" s="44"/>
      <c r="F126" s="44"/>
    </row>
    <row r="127" spans="1:6" s="69" customFormat="1" ht="12.75">
      <c r="A127" s="44"/>
      <c r="B127" s="44"/>
      <c r="C127" s="44"/>
      <c r="D127" s="143"/>
      <c r="E127" s="44"/>
      <c r="F127" s="44"/>
    </row>
    <row r="128" spans="1:6" s="69" customFormat="1" ht="12.75">
      <c r="A128" s="44"/>
      <c r="B128" s="44"/>
      <c r="C128" s="44"/>
      <c r="D128" s="143"/>
      <c r="E128" s="44"/>
      <c r="F128" s="44"/>
    </row>
    <row r="129" spans="1:6" s="69" customFormat="1" ht="12.75">
      <c r="A129" s="44"/>
      <c r="B129" s="44"/>
      <c r="C129" s="44"/>
      <c r="D129" s="143"/>
      <c r="E129" s="44"/>
      <c r="F129" s="44"/>
    </row>
    <row r="130" spans="1:6" s="69" customFormat="1" ht="12.75">
      <c r="A130" s="44"/>
      <c r="B130" s="44"/>
      <c r="C130" s="44"/>
      <c r="D130" s="143"/>
      <c r="E130" s="44"/>
      <c r="F130" s="44"/>
    </row>
    <row r="131" spans="1:6" s="69" customFormat="1" ht="12.75">
      <c r="A131" s="44"/>
      <c r="B131" s="44"/>
      <c r="C131" s="44"/>
      <c r="D131" s="143"/>
      <c r="E131" s="44"/>
      <c r="F131" s="44"/>
    </row>
    <row r="132" spans="1:6" s="69" customFormat="1" ht="12.75">
      <c r="A132" s="44"/>
      <c r="B132" s="44"/>
      <c r="C132" s="44"/>
      <c r="D132" s="143"/>
      <c r="E132" s="44"/>
      <c r="F132" s="44"/>
    </row>
    <row r="133" spans="1:6" s="69" customFormat="1" ht="12.75">
      <c r="A133" s="44"/>
      <c r="B133" s="44"/>
      <c r="C133" s="44"/>
      <c r="D133" s="143"/>
      <c r="E133" s="44"/>
      <c r="F133" s="44"/>
    </row>
  </sheetData>
  <sheetProtection/>
  <mergeCells count="1">
    <mergeCell ref="A78:F78"/>
  </mergeCells>
  <printOptions horizontalCentered="1"/>
  <pageMargins left="0.4330708661417323" right="0.2362204724409449" top="0.7480314960629921" bottom="0.5905511811023623" header="0.5118110236220472" footer="0.5905511811023623"/>
  <pageSetup fitToHeight="1" fitToWidth="1" horizontalDpi="600" verticalDpi="600" orientation="portrait" paperSize="9" scale="55" r:id="rId1"/>
  <headerFooter alignWithMargins="0">
    <oddFooter xml:space="preserve">&amp;C&amp;"Times New Roman,Normal"&amp;12
&amp;"DINPro-Medium,Regular"&amp;13 5&amp;R&amp;"DINPro-Medium,Italic"&amp;11(Yetkili İmza / Kaşe)        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60" zoomScaleNormal="75" zoomScalePageLayoutView="0" workbookViewId="0" topLeftCell="A1">
      <pane xSplit="3" ySplit="9" topLeftCell="D10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ColWidth="9.140625" defaultRowHeight="12.75"/>
  <cols>
    <col min="1" max="1" width="1.28515625" style="44" customWidth="1"/>
    <col min="2" max="2" width="11.57421875" style="44" bestFit="1" customWidth="1"/>
    <col min="3" max="3" width="71.8515625" style="44" customWidth="1"/>
    <col min="4" max="4" width="16.28125" style="143" bestFit="1" customWidth="1"/>
    <col min="5" max="7" width="17.7109375" style="44" customWidth="1"/>
    <col min="8" max="8" width="2.8515625" style="44" customWidth="1"/>
    <col min="9" max="11" width="18.00390625" style="44" customWidth="1"/>
    <col min="12" max="16384" width="9.140625" style="44" customWidth="1"/>
  </cols>
  <sheetData>
    <row r="1" spans="1:11" ht="17.25" customHeight="1">
      <c r="A1" s="1"/>
      <c r="B1" s="1"/>
      <c r="C1" s="1"/>
      <c r="D1" s="2"/>
      <c r="E1" s="1"/>
      <c r="F1" s="3"/>
      <c r="G1" s="1"/>
      <c r="H1" s="1"/>
      <c r="I1" s="1"/>
      <c r="J1" s="1"/>
      <c r="K1" s="1"/>
    </row>
    <row r="2" spans="2:11" s="7" customFormat="1" ht="17.25" customHeight="1">
      <c r="B2" s="4" t="s">
        <v>0</v>
      </c>
      <c r="C2" s="5"/>
      <c r="D2" s="6"/>
      <c r="E2" s="5"/>
      <c r="F2" s="5"/>
      <c r="G2" s="5"/>
      <c r="H2" s="5"/>
      <c r="I2" s="5"/>
      <c r="J2" s="5"/>
      <c r="K2" s="5"/>
    </row>
    <row r="3" spans="2:4" s="7" customFormat="1" ht="17.25" customHeight="1">
      <c r="B3" s="8" t="s">
        <v>644</v>
      </c>
      <c r="D3" s="9"/>
    </row>
    <row r="4" spans="1:11" ht="17.25" customHeight="1">
      <c r="A4" s="1"/>
      <c r="B4" s="10" t="s">
        <v>617</v>
      </c>
      <c r="C4" s="1"/>
      <c r="D4" s="2"/>
      <c r="E4" s="1"/>
      <c r="F4" s="1"/>
      <c r="G4" s="1"/>
      <c r="H4" s="1"/>
      <c r="I4" s="1"/>
      <c r="J4" s="1"/>
      <c r="K4" s="1"/>
    </row>
    <row r="5" spans="1:11" ht="17.25" customHeight="1">
      <c r="A5" s="1"/>
      <c r="B5" s="10"/>
      <c r="C5" s="10"/>
      <c r="D5" s="2"/>
      <c r="E5" s="12"/>
      <c r="F5" s="12"/>
      <c r="G5" s="12"/>
      <c r="H5" s="12"/>
      <c r="I5" s="12"/>
      <c r="J5" s="12"/>
      <c r="K5" s="12"/>
    </row>
    <row r="6" spans="1:11" ht="17.25" customHeight="1">
      <c r="A6" s="1"/>
      <c r="B6" s="1"/>
      <c r="C6" s="1"/>
      <c r="D6" s="2"/>
      <c r="E6" s="12"/>
      <c r="F6" s="12"/>
      <c r="G6" s="12"/>
      <c r="H6" s="12"/>
      <c r="I6" s="12"/>
      <c r="J6" s="12"/>
      <c r="K6" s="12"/>
    </row>
    <row r="7" spans="1:11" ht="15.75" customHeight="1">
      <c r="A7" s="1"/>
      <c r="B7" s="1"/>
      <c r="C7" s="1"/>
      <c r="D7" s="2"/>
      <c r="E7" s="13"/>
      <c r="F7" s="13" t="s">
        <v>42</v>
      </c>
      <c r="G7" s="13"/>
      <c r="H7" s="12"/>
      <c r="I7" s="13"/>
      <c r="J7" s="13" t="s">
        <v>43</v>
      </c>
      <c r="K7" s="13"/>
    </row>
    <row r="8" spans="1:11" ht="15.75" customHeight="1">
      <c r="A8" s="1"/>
      <c r="B8" s="1"/>
      <c r="C8" s="16"/>
      <c r="D8" s="2" t="s">
        <v>1</v>
      </c>
      <c r="E8" s="13"/>
      <c r="F8" s="13" t="s">
        <v>635</v>
      </c>
      <c r="G8" s="128"/>
      <c r="H8" s="129"/>
      <c r="I8" s="13"/>
      <c r="J8" s="13" t="s">
        <v>630</v>
      </c>
      <c r="K8" s="13"/>
    </row>
    <row r="9" spans="1:11" ht="15.75" customHeight="1">
      <c r="A9" s="1"/>
      <c r="B9" s="19"/>
      <c r="C9" s="20"/>
      <c r="D9" s="21" t="s">
        <v>84</v>
      </c>
      <c r="E9" s="22" t="s">
        <v>2</v>
      </c>
      <c r="F9" s="22" t="s">
        <v>3</v>
      </c>
      <c r="G9" s="22" t="s">
        <v>176</v>
      </c>
      <c r="H9" s="22"/>
      <c r="I9" s="22" t="s">
        <v>2</v>
      </c>
      <c r="J9" s="22" t="s">
        <v>3</v>
      </c>
      <c r="K9" s="22" t="s">
        <v>176</v>
      </c>
    </row>
    <row r="10" spans="1:11" s="69" customFormat="1" ht="15.75">
      <c r="A10" s="3"/>
      <c r="B10" s="3" t="s">
        <v>177</v>
      </c>
      <c r="C10" s="130"/>
      <c r="D10" s="131"/>
      <c r="E10" s="125">
        <f>E11+E30+E48</f>
        <v>31690046</v>
      </c>
      <c r="F10" s="125">
        <f>F11+F30+F48</f>
        <v>32040611</v>
      </c>
      <c r="G10" s="125">
        <f aca="true" t="shared" si="0" ref="G10:G42">E10+F10</f>
        <v>63730657</v>
      </c>
      <c r="H10" s="125"/>
      <c r="I10" s="125">
        <f>I11+I30+I48</f>
        <v>28068592</v>
      </c>
      <c r="J10" s="125">
        <f>J11+J30+J48</f>
        <v>31803628</v>
      </c>
      <c r="K10" s="125">
        <f aca="true" t="shared" si="1" ref="K10:K73">I10+J10</f>
        <v>59872220</v>
      </c>
    </row>
    <row r="11" spans="1:11" s="69" customFormat="1" ht="15.75">
      <c r="A11" s="3"/>
      <c r="B11" s="3" t="s">
        <v>4</v>
      </c>
      <c r="C11" s="3" t="s">
        <v>178</v>
      </c>
      <c r="D11" s="131" t="s">
        <v>631</v>
      </c>
      <c r="E11" s="125">
        <f>E12+E16+E19+E22+E23+E26+E28+E29+E27</f>
        <v>3312841</v>
      </c>
      <c r="F11" s="125">
        <f>F12+F16+F19+F22+F23+F26+F28+F29+F27</f>
        <v>4727521</v>
      </c>
      <c r="G11" s="125">
        <f t="shared" si="0"/>
        <v>8040362</v>
      </c>
      <c r="H11" s="125"/>
      <c r="I11" s="125">
        <f>I12+I16+I19+I22+I23+I26+I28+I29+I27</f>
        <v>3045050</v>
      </c>
      <c r="J11" s="125">
        <f>J12+J16+J19+J22+J23+J26+J28+J29+J27</f>
        <v>4690103</v>
      </c>
      <c r="K11" s="125">
        <f t="shared" si="1"/>
        <v>7735153</v>
      </c>
    </row>
    <row r="12" spans="1:11" ht="15">
      <c r="A12" s="1"/>
      <c r="B12" s="132" t="s">
        <v>5</v>
      </c>
      <c r="C12" s="1" t="s">
        <v>179</v>
      </c>
      <c r="D12" s="2"/>
      <c r="E12" s="124">
        <f>SUM(E13:E15)</f>
        <v>3035433</v>
      </c>
      <c r="F12" s="124">
        <f>SUM(F13:F15)</f>
        <v>2375868</v>
      </c>
      <c r="G12" s="124">
        <f t="shared" si="0"/>
        <v>5411301</v>
      </c>
      <c r="H12" s="124"/>
      <c r="I12" s="124">
        <f>SUM(I13:I15)</f>
        <v>2796635</v>
      </c>
      <c r="J12" s="124">
        <f>SUM(J13:J15)</f>
        <v>2670577</v>
      </c>
      <c r="K12" s="124">
        <f t="shared" si="1"/>
        <v>5467212</v>
      </c>
    </row>
    <row r="13" spans="1:11" ht="15">
      <c r="A13" s="1"/>
      <c r="B13" s="132" t="s">
        <v>47</v>
      </c>
      <c r="C13" s="1" t="s">
        <v>180</v>
      </c>
      <c r="D13" s="2"/>
      <c r="E13" s="124">
        <v>111207</v>
      </c>
      <c r="F13" s="124">
        <v>567258</v>
      </c>
      <c r="G13" s="124">
        <f t="shared" si="0"/>
        <v>678465</v>
      </c>
      <c r="H13" s="124"/>
      <c r="I13" s="124">
        <v>116519</v>
      </c>
      <c r="J13" s="124">
        <v>556354</v>
      </c>
      <c r="K13" s="124">
        <f t="shared" si="1"/>
        <v>672873</v>
      </c>
    </row>
    <row r="14" spans="1:11" ht="15">
      <c r="A14" s="1"/>
      <c r="B14" s="132" t="s">
        <v>48</v>
      </c>
      <c r="C14" s="1" t="s">
        <v>181</v>
      </c>
      <c r="D14" s="2"/>
      <c r="E14" s="124">
        <v>0</v>
      </c>
      <c r="F14" s="124">
        <v>299390</v>
      </c>
      <c r="G14" s="124">
        <f t="shared" si="0"/>
        <v>299390</v>
      </c>
      <c r="H14" s="124"/>
      <c r="I14" s="124">
        <v>0</v>
      </c>
      <c r="J14" s="124">
        <v>342465</v>
      </c>
      <c r="K14" s="124">
        <f t="shared" si="1"/>
        <v>342465</v>
      </c>
    </row>
    <row r="15" spans="1:11" ht="15">
      <c r="A15" s="1"/>
      <c r="B15" s="132" t="s">
        <v>49</v>
      </c>
      <c r="C15" s="1" t="s">
        <v>182</v>
      </c>
      <c r="D15" s="2"/>
      <c r="E15" s="124">
        <v>2924226</v>
      </c>
      <c r="F15" s="124">
        <v>1509220</v>
      </c>
      <c r="G15" s="124">
        <f t="shared" si="0"/>
        <v>4433446</v>
      </c>
      <c r="H15" s="124"/>
      <c r="I15" s="124">
        <v>2680116</v>
      </c>
      <c r="J15" s="124">
        <v>1771758</v>
      </c>
      <c r="K15" s="124">
        <f t="shared" si="1"/>
        <v>4451874</v>
      </c>
    </row>
    <row r="16" spans="1:11" ht="15">
      <c r="A16" s="1"/>
      <c r="B16" s="132" t="s">
        <v>6</v>
      </c>
      <c r="C16" s="1" t="s">
        <v>183</v>
      </c>
      <c r="D16" s="2"/>
      <c r="E16" s="124">
        <f>E17+E18</f>
        <v>496</v>
      </c>
      <c r="F16" s="124">
        <f>F17+F18</f>
        <v>54418</v>
      </c>
      <c r="G16" s="124">
        <f t="shared" si="0"/>
        <v>54914</v>
      </c>
      <c r="H16" s="124"/>
      <c r="I16" s="124">
        <f>I17+I18</f>
        <v>723</v>
      </c>
      <c r="J16" s="124">
        <f>J17+J18</f>
        <v>58327</v>
      </c>
      <c r="K16" s="124">
        <f t="shared" si="1"/>
        <v>59050</v>
      </c>
    </row>
    <row r="17" spans="1:11" ht="15">
      <c r="A17" s="1"/>
      <c r="B17" s="132" t="s">
        <v>278</v>
      </c>
      <c r="C17" s="1" t="s">
        <v>184</v>
      </c>
      <c r="D17" s="2"/>
      <c r="E17" s="124">
        <v>496</v>
      </c>
      <c r="F17" s="124">
        <v>54418</v>
      </c>
      <c r="G17" s="124">
        <f t="shared" si="0"/>
        <v>54914</v>
      </c>
      <c r="H17" s="124"/>
      <c r="I17" s="124">
        <v>723</v>
      </c>
      <c r="J17" s="124">
        <v>58327</v>
      </c>
      <c r="K17" s="124">
        <f t="shared" si="1"/>
        <v>59050</v>
      </c>
    </row>
    <row r="18" spans="1:11" ht="15">
      <c r="A18" s="1"/>
      <c r="B18" s="132" t="s">
        <v>279</v>
      </c>
      <c r="C18" s="1" t="s">
        <v>185</v>
      </c>
      <c r="D18" s="2"/>
      <c r="E18" s="124">
        <v>0</v>
      </c>
      <c r="F18" s="124">
        <v>0</v>
      </c>
      <c r="G18" s="124">
        <f t="shared" si="0"/>
        <v>0</v>
      </c>
      <c r="H18" s="124"/>
      <c r="I18" s="124">
        <v>0</v>
      </c>
      <c r="J18" s="124">
        <v>0</v>
      </c>
      <c r="K18" s="124">
        <f t="shared" si="1"/>
        <v>0</v>
      </c>
    </row>
    <row r="19" spans="1:11" ht="15">
      <c r="A19" s="1"/>
      <c r="B19" s="132" t="s">
        <v>7</v>
      </c>
      <c r="C19" s="1" t="s">
        <v>186</v>
      </c>
      <c r="D19" s="2"/>
      <c r="E19" s="124">
        <f>E20+E21</f>
        <v>10831</v>
      </c>
      <c r="F19" s="124">
        <f>F20+F21</f>
        <v>2077199</v>
      </c>
      <c r="G19" s="124">
        <f t="shared" si="0"/>
        <v>2088030</v>
      </c>
      <c r="H19" s="124"/>
      <c r="I19" s="124">
        <f>I20+I21</f>
        <v>893</v>
      </c>
      <c r="J19" s="124">
        <f>J20+J21</f>
        <v>1682791</v>
      </c>
      <c r="K19" s="124">
        <f t="shared" si="1"/>
        <v>1683684</v>
      </c>
    </row>
    <row r="20" spans="1:11" ht="15">
      <c r="A20" s="1"/>
      <c r="B20" s="132" t="s">
        <v>589</v>
      </c>
      <c r="C20" s="1" t="s">
        <v>187</v>
      </c>
      <c r="D20" s="2"/>
      <c r="E20" s="124">
        <v>10831</v>
      </c>
      <c r="F20" s="124">
        <v>1937135</v>
      </c>
      <c r="G20" s="124">
        <f t="shared" si="0"/>
        <v>1947966</v>
      </c>
      <c r="H20" s="124"/>
      <c r="I20" s="124">
        <v>893</v>
      </c>
      <c r="J20" s="124">
        <v>1563114</v>
      </c>
      <c r="K20" s="124">
        <f t="shared" si="1"/>
        <v>1564007</v>
      </c>
    </row>
    <row r="21" spans="1:11" ht="15">
      <c r="A21" s="1"/>
      <c r="B21" s="132" t="s">
        <v>590</v>
      </c>
      <c r="C21" s="1" t="s">
        <v>188</v>
      </c>
      <c r="D21" s="2"/>
      <c r="E21" s="124">
        <v>0</v>
      </c>
      <c r="F21" s="124">
        <v>140064</v>
      </c>
      <c r="G21" s="124">
        <f t="shared" si="0"/>
        <v>140064</v>
      </c>
      <c r="H21" s="124"/>
      <c r="I21" s="124">
        <v>0</v>
      </c>
      <c r="J21" s="124">
        <v>119677</v>
      </c>
      <c r="K21" s="124">
        <f t="shared" si="1"/>
        <v>119677</v>
      </c>
    </row>
    <row r="22" spans="1:11" ht="15">
      <c r="A22" s="1"/>
      <c r="B22" s="132" t="s">
        <v>38</v>
      </c>
      <c r="C22" s="1" t="s">
        <v>189</v>
      </c>
      <c r="D22" s="2"/>
      <c r="E22" s="124">
        <v>0</v>
      </c>
      <c r="F22" s="124">
        <v>0</v>
      </c>
      <c r="G22" s="124">
        <f t="shared" si="0"/>
        <v>0</v>
      </c>
      <c r="H22" s="124"/>
      <c r="I22" s="124">
        <v>0</v>
      </c>
      <c r="J22" s="124">
        <v>0</v>
      </c>
      <c r="K22" s="124">
        <f t="shared" si="1"/>
        <v>0</v>
      </c>
    </row>
    <row r="23" spans="1:11" ht="15">
      <c r="A23" s="1"/>
      <c r="B23" s="132" t="s">
        <v>39</v>
      </c>
      <c r="C23" s="1" t="s">
        <v>190</v>
      </c>
      <c r="D23" s="2"/>
      <c r="E23" s="124">
        <f>E24+E25</f>
        <v>0</v>
      </c>
      <c r="F23" s="124">
        <f>F24+F25</f>
        <v>0</v>
      </c>
      <c r="G23" s="124">
        <f t="shared" si="0"/>
        <v>0</v>
      </c>
      <c r="H23" s="124"/>
      <c r="I23" s="124">
        <f>I24+I25</f>
        <v>0</v>
      </c>
      <c r="J23" s="124">
        <f>J24+J25</f>
        <v>0</v>
      </c>
      <c r="K23" s="124">
        <f t="shared" si="1"/>
        <v>0</v>
      </c>
    </row>
    <row r="24" spans="1:11" ht="15">
      <c r="A24" s="1"/>
      <c r="B24" s="132" t="s">
        <v>55</v>
      </c>
      <c r="C24" s="1" t="s">
        <v>191</v>
      </c>
      <c r="D24" s="2"/>
      <c r="E24" s="124">
        <v>0</v>
      </c>
      <c r="F24" s="124">
        <v>0</v>
      </c>
      <c r="G24" s="124">
        <f t="shared" si="0"/>
        <v>0</v>
      </c>
      <c r="H24" s="124"/>
      <c r="I24" s="124">
        <v>0</v>
      </c>
      <c r="J24" s="124">
        <v>0</v>
      </c>
      <c r="K24" s="124">
        <f t="shared" si="1"/>
        <v>0</v>
      </c>
    </row>
    <row r="25" spans="1:11" ht="15">
      <c r="A25" s="1"/>
      <c r="B25" s="132" t="s">
        <v>56</v>
      </c>
      <c r="C25" s="1" t="s">
        <v>192</v>
      </c>
      <c r="D25" s="2"/>
      <c r="E25" s="124">
        <v>0</v>
      </c>
      <c r="F25" s="124">
        <v>0</v>
      </c>
      <c r="G25" s="124">
        <f t="shared" si="0"/>
        <v>0</v>
      </c>
      <c r="H25" s="124"/>
      <c r="I25" s="124">
        <v>0</v>
      </c>
      <c r="J25" s="124">
        <v>0</v>
      </c>
      <c r="K25" s="124">
        <f t="shared" si="1"/>
        <v>0</v>
      </c>
    </row>
    <row r="26" spans="1:11" ht="15">
      <c r="A26" s="1"/>
      <c r="B26" s="132" t="s">
        <v>40</v>
      </c>
      <c r="C26" s="1" t="s">
        <v>193</v>
      </c>
      <c r="D26" s="2"/>
      <c r="E26" s="124">
        <v>0</v>
      </c>
      <c r="F26" s="124">
        <v>0</v>
      </c>
      <c r="G26" s="124">
        <f t="shared" si="0"/>
        <v>0</v>
      </c>
      <c r="H26" s="124"/>
      <c r="I26" s="124">
        <v>0</v>
      </c>
      <c r="J26" s="124">
        <v>0</v>
      </c>
      <c r="K26" s="124">
        <f t="shared" si="1"/>
        <v>0</v>
      </c>
    </row>
    <row r="27" spans="1:11" ht="15">
      <c r="A27" s="1"/>
      <c r="B27" s="132" t="s">
        <v>135</v>
      </c>
      <c r="C27" s="1" t="s">
        <v>404</v>
      </c>
      <c r="D27" s="2"/>
      <c r="E27" s="124">
        <v>0</v>
      </c>
      <c r="F27" s="124">
        <v>9700</v>
      </c>
      <c r="G27" s="124">
        <f t="shared" si="0"/>
        <v>9700</v>
      </c>
      <c r="H27" s="124"/>
      <c r="I27" s="124">
        <v>0</v>
      </c>
      <c r="J27" s="124">
        <v>7002</v>
      </c>
      <c r="K27" s="124">
        <f t="shared" si="1"/>
        <v>7002</v>
      </c>
    </row>
    <row r="28" spans="1:11" ht="15">
      <c r="A28" s="1"/>
      <c r="B28" s="132" t="s">
        <v>591</v>
      </c>
      <c r="C28" s="1" t="s">
        <v>194</v>
      </c>
      <c r="D28" s="2"/>
      <c r="E28" s="124">
        <v>24430</v>
      </c>
      <c r="F28" s="124">
        <v>203007</v>
      </c>
      <c r="G28" s="124">
        <f t="shared" si="0"/>
        <v>227437</v>
      </c>
      <c r="H28" s="124"/>
      <c r="I28" s="124">
        <v>22531</v>
      </c>
      <c r="J28" s="124">
        <v>264160</v>
      </c>
      <c r="K28" s="124">
        <f t="shared" si="1"/>
        <v>286691</v>
      </c>
    </row>
    <row r="29" spans="1:11" ht="15">
      <c r="A29" s="1"/>
      <c r="B29" s="132" t="s">
        <v>592</v>
      </c>
      <c r="C29" s="1" t="s">
        <v>195</v>
      </c>
      <c r="D29" s="2"/>
      <c r="E29" s="124">
        <v>241651</v>
      </c>
      <c r="F29" s="124">
        <v>7329</v>
      </c>
      <c r="G29" s="124">
        <f t="shared" si="0"/>
        <v>248980</v>
      </c>
      <c r="H29" s="124"/>
      <c r="I29" s="124">
        <v>224268</v>
      </c>
      <c r="J29" s="124">
        <v>7246</v>
      </c>
      <c r="K29" s="124">
        <f t="shared" si="1"/>
        <v>231514</v>
      </c>
    </row>
    <row r="30" spans="1:11" s="69" customFormat="1" ht="15.75">
      <c r="A30" s="3"/>
      <c r="B30" s="3" t="s">
        <v>8</v>
      </c>
      <c r="C30" s="3" t="s">
        <v>196</v>
      </c>
      <c r="D30" s="14" t="s">
        <v>632</v>
      </c>
      <c r="E30" s="133">
        <f>E31+E45</f>
        <v>20125810</v>
      </c>
      <c r="F30" s="133">
        <f>F31+F45</f>
        <v>3311516</v>
      </c>
      <c r="G30" s="125">
        <f t="shared" si="0"/>
        <v>23437326</v>
      </c>
      <c r="H30" s="125"/>
      <c r="I30" s="133">
        <f>I31+I45</f>
        <v>17222475</v>
      </c>
      <c r="J30" s="133">
        <f>J31+J45</f>
        <v>3054230</v>
      </c>
      <c r="K30" s="125">
        <f t="shared" si="1"/>
        <v>20276705</v>
      </c>
    </row>
    <row r="31" spans="1:11" ht="15">
      <c r="A31" s="1"/>
      <c r="B31" s="132" t="s">
        <v>9</v>
      </c>
      <c r="C31" s="1" t="s">
        <v>197</v>
      </c>
      <c r="D31" s="2"/>
      <c r="E31" s="124">
        <f>SUM(E32:E44)</f>
        <v>20125540</v>
      </c>
      <c r="F31" s="124">
        <f>SUM(F32:F44)</f>
        <v>3311516</v>
      </c>
      <c r="G31" s="124">
        <f t="shared" si="0"/>
        <v>23437056</v>
      </c>
      <c r="H31" s="124"/>
      <c r="I31" s="124">
        <f>SUM(I32:I44)</f>
        <v>17222475</v>
      </c>
      <c r="J31" s="124">
        <f>SUM(J32:J44)</f>
        <v>3054230</v>
      </c>
      <c r="K31" s="124">
        <f t="shared" si="1"/>
        <v>20276705</v>
      </c>
    </row>
    <row r="32" spans="1:11" ht="15">
      <c r="A32" s="1"/>
      <c r="B32" s="132" t="s">
        <v>10</v>
      </c>
      <c r="C32" s="1" t="s">
        <v>531</v>
      </c>
      <c r="D32" s="2"/>
      <c r="E32" s="124">
        <v>230591</v>
      </c>
      <c r="F32" s="124">
        <v>610315</v>
      </c>
      <c r="G32" s="124">
        <f t="shared" si="0"/>
        <v>840906</v>
      </c>
      <c r="H32" s="124"/>
      <c r="I32" s="124">
        <v>302189</v>
      </c>
      <c r="J32" s="124">
        <v>472489</v>
      </c>
      <c r="K32" s="124">
        <f t="shared" si="1"/>
        <v>774678</v>
      </c>
    </row>
    <row r="33" spans="1:11" ht="15">
      <c r="A33" s="1"/>
      <c r="B33" s="132" t="s">
        <v>11</v>
      </c>
      <c r="C33" s="1" t="s">
        <v>532</v>
      </c>
      <c r="D33" s="2"/>
      <c r="E33" s="124">
        <v>0</v>
      </c>
      <c r="F33" s="124">
        <v>0</v>
      </c>
      <c r="G33" s="124">
        <f t="shared" si="0"/>
        <v>0</v>
      </c>
      <c r="H33" s="124"/>
      <c r="I33" s="124">
        <v>0</v>
      </c>
      <c r="J33" s="124">
        <v>0</v>
      </c>
      <c r="K33" s="124">
        <f t="shared" si="1"/>
        <v>0</v>
      </c>
    </row>
    <row r="34" spans="1:11" ht="15">
      <c r="A34" s="1"/>
      <c r="B34" s="132" t="s">
        <v>12</v>
      </c>
      <c r="C34" s="1" t="s">
        <v>198</v>
      </c>
      <c r="D34" s="2"/>
      <c r="E34" s="124">
        <v>2000</v>
      </c>
      <c r="F34" s="124">
        <v>0</v>
      </c>
      <c r="G34" s="124">
        <f t="shared" si="0"/>
        <v>2000</v>
      </c>
      <c r="H34" s="124"/>
      <c r="I34" s="124">
        <v>2000</v>
      </c>
      <c r="J34" s="124">
        <v>0</v>
      </c>
      <c r="K34" s="124">
        <f t="shared" si="1"/>
        <v>2000</v>
      </c>
    </row>
    <row r="35" spans="1:11" ht="15">
      <c r="A35" s="1"/>
      <c r="B35" s="132" t="s">
        <v>593</v>
      </c>
      <c r="C35" s="1" t="s">
        <v>199</v>
      </c>
      <c r="D35" s="2"/>
      <c r="E35" s="124">
        <v>3892123</v>
      </c>
      <c r="F35" s="124">
        <v>2597974</v>
      </c>
      <c r="G35" s="124">
        <f t="shared" si="0"/>
        <v>6490097</v>
      </c>
      <c r="H35" s="124"/>
      <c r="I35" s="124">
        <v>3812032</v>
      </c>
      <c r="J35" s="124">
        <v>2480448</v>
      </c>
      <c r="K35" s="124">
        <f t="shared" si="1"/>
        <v>6292480</v>
      </c>
    </row>
    <row r="36" spans="1:11" ht="15">
      <c r="A36" s="1"/>
      <c r="B36" s="132" t="s">
        <v>594</v>
      </c>
      <c r="C36" s="1" t="s">
        <v>200</v>
      </c>
      <c r="D36" s="2"/>
      <c r="E36" s="124">
        <v>0</v>
      </c>
      <c r="F36" s="124">
        <v>0</v>
      </c>
      <c r="G36" s="124">
        <f t="shared" si="0"/>
        <v>0</v>
      </c>
      <c r="H36" s="124"/>
      <c r="I36" s="124">
        <v>0</v>
      </c>
      <c r="J36" s="124">
        <v>0</v>
      </c>
      <c r="K36" s="124">
        <f t="shared" si="1"/>
        <v>0</v>
      </c>
    </row>
    <row r="37" spans="1:11" ht="15">
      <c r="A37" s="1"/>
      <c r="B37" s="132" t="s">
        <v>595</v>
      </c>
      <c r="C37" s="1" t="s">
        <v>201</v>
      </c>
      <c r="D37" s="2"/>
      <c r="E37" s="124">
        <v>0</v>
      </c>
      <c r="F37" s="124">
        <v>0</v>
      </c>
      <c r="G37" s="124">
        <f t="shared" si="0"/>
        <v>0</v>
      </c>
      <c r="H37" s="124"/>
      <c r="I37" s="124">
        <v>0</v>
      </c>
      <c r="J37" s="124">
        <v>0</v>
      </c>
      <c r="K37" s="124">
        <f t="shared" si="1"/>
        <v>0</v>
      </c>
    </row>
    <row r="38" spans="1:11" ht="15">
      <c r="A38" s="1"/>
      <c r="B38" s="132" t="s">
        <v>596</v>
      </c>
      <c r="C38" s="1" t="s">
        <v>583</v>
      </c>
      <c r="D38" s="2"/>
      <c r="E38" s="124">
        <v>3968404</v>
      </c>
      <c r="F38" s="124">
        <v>0</v>
      </c>
      <c r="G38" s="124">
        <f t="shared" si="0"/>
        <v>3968404</v>
      </c>
      <c r="H38" s="124"/>
      <c r="I38" s="124">
        <v>1598706</v>
      </c>
      <c r="J38" s="124">
        <v>0</v>
      </c>
      <c r="K38" s="124">
        <f t="shared" si="1"/>
        <v>1598706</v>
      </c>
    </row>
    <row r="39" spans="1:11" ht="15">
      <c r="A39" s="1"/>
      <c r="B39" s="132" t="s">
        <v>597</v>
      </c>
      <c r="C39" s="1" t="s">
        <v>202</v>
      </c>
      <c r="D39" s="2"/>
      <c r="E39" s="124">
        <v>0</v>
      </c>
      <c r="F39" s="124">
        <v>0</v>
      </c>
      <c r="G39" s="124">
        <f t="shared" si="0"/>
        <v>0</v>
      </c>
      <c r="H39" s="124"/>
      <c r="I39" s="124">
        <v>0</v>
      </c>
      <c r="J39" s="124">
        <v>0</v>
      </c>
      <c r="K39" s="124">
        <f t="shared" si="1"/>
        <v>0</v>
      </c>
    </row>
    <row r="40" spans="1:11" ht="15">
      <c r="A40" s="1"/>
      <c r="B40" s="132" t="s">
        <v>598</v>
      </c>
      <c r="C40" s="1" t="s">
        <v>203</v>
      </c>
      <c r="D40" s="2"/>
      <c r="E40" s="124">
        <v>11459377</v>
      </c>
      <c r="F40" s="124">
        <v>0</v>
      </c>
      <c r="G40" s="124">
        <f t="shared" si="0"/>
        <v>11459377</v>
      </c>
      <c r="H40" s="124"/>
      <c r="I40" s="124">
        <v>11161549</v>
      </c>
      <c r="J40" s="124">
        <v>0</v>
      </c>
      <c r="K40" s="124">
        <f t="shared" si="1"/>
        <v>11161549</v>
      </c>
    </row>
    <row r="41" spans="1:11" ht="15">
      <c r="A41" s="1"/>
      <c r="B41" s="132" t="s">
        <v>599</v>
      </c>
      <c r="C41" s="1" t="s">
        <v>533</v>
      </c>
      <c r="D41" s="2"/>
      <c r="E41" s="124">
        <v>63140</v>
      </c>
      <c r="F41" s="124">
        <v>0</v>
      </c>
      <c r="G41" s="124">
        <f t="shared" si="0"/>
        <v>63140</v>
      </c>
      <c r="H41" s="134"/>
      <c r="I41" s="124">
        <v>64433</v>
      </c>
      <c r="J41" s="124">
        <v>0</v>
      </c>
      <c r="K41" s="124">
        <f t="shared" si="1"/>
        <v>64433</v>
      </c>
    </row>
    <row r="42" spans="1:11" ht="15">
      <c r="A42" s="1"/>
      <c r="B42" s="132" t="s">
        <v>600</v>
      </c>
      <c r="C42" s="1" t="s">
        <v>204</v>
      </c>
      <c r="D42" s="2"/>
      <c r="E42" s="124">
        <v>0</v>
      </c>
      <c r="F42" s="124">
        <v>0</v>
      </c>
      <c r="G42" s="124">
        <f t="shared" si="0"/>
        <v>0</v>
      </c>
      <c r="H42" s="124"/>
      <c r="I42" s="124">
        <v>0</v>
      </c>
      <c r="J42" s="124">
        <v>0</v>
      </c>
      <c r="K42" s="124">
        <f t="shared" si="1"/>
        <v>0</v>
      </c>
    </row>
    <row r="43" spans="1:11" ht="15">
      <c r="A43" s="1"/>
      <c r="B43" s="132" t="s">
        <v>601</v>
      </c>
      <c r="C43" s="1" t="s">
        <v>205</v>
      </c>
      <c r="D43" s="2"/>
      <c r="E43" s="124">
        <v>0</v>
      </c>
      <c r="F43" s="124">
        <v>0</v>
      </c>
      <c r="G43" s="124">
        <f aca="true" t="shared" si="2" ref="G43:G79">E43+F43</f>
        <v>0</v>
      </c>
      <c r="H43" s="124"/>
      <c r="I43" s="124">
        <v>0</v>
      </c>
      <c r="J43" s="124">
        <v>0</v>
      </c>
      <c r="K43" s="124">
        <f t="shared" si="1"/>
        <v>0</v>
      </c>
    </row>
    <row r="44" spans="1:11" ht="15">
      <c r="A44" s="1"/>
      <c r="B44" s="132" t="s">
        <v>602</v>
      </c>
      <c r="C44" s="1" t="s">
        <v>206</v>
      </c>
      <c r="D44" s="2"/>
      <c r="E44" s="124">
        <v>509905</v>
      </c>
      <c r="F44" s="124">
        <v>103227</v>
      </c>
      <c r="G44" s="124">
        <f t="shared" si="2"/>
        <v>613132</v>
      </c>
      <c r="H44" s="124"/>
      <c r="I44" s="124">
        <v>281566</v>
      </c>
      <c r="J44" s="124">
        <v>101293</v>
      </c>
      <c r="K44" s="124">
        <f t="shared" si="1"/>
        <v>382859</v>
      </c>
    </row>
    <row r="45" spans="1:11" ht="15">
      <c r="A45" s="1"/>
      <c r="B45" s="132" t="s">
        <v>14</v>
      </c>
      <c r="C45" s="1" t="s">
        <v>207</v>
      </c>
      <c r="D45" s="2"/>
      <c r="E45" s="124">
        <f>E46+E47</f>
        <v>270</v>
      </c>
      <c r="F45" s="124">
        <f>F46+F47</f>
        <v>0</v>
      </c>
      <c r="G45" s="124">
        <f t="shared" si="2"/>
        <v>270</v>
      </c>
      <c r="H45" s="124"/>
      <c r="I45" s="124">
        <f>I46+I47</f>
        <v>0</v>
      </c>
      <c r="J45" s="124">
        <f>J46+J47</f>
        <v>0</v>
      </c>
      <c r="K45" s="124">
        <f t="shared" si="1"/>
        <v>0</v>
      </c>
    </row>
    <row r="46" spans="1:11" ht="15">
      <c r="A46" s="1"/>
      <c r="B46" s="132" t="s">
        <v>326</v>
      </c>
      <c r="C46" s="1" t="s">
        <v>208</v>
      </c>
      <c r="D46" s="2"/>
      <c r="E46" s="124">
        <v>270</v>
      </c>
      <c r="F46" s="124">
        <v>0</v>
      </c>
      <c r="G46" s="124">
        <f t="shared" si="2"/>
        <v>270</v>
      </c>
      <c r="H46" s="124"/>
      <c r="I46" s="124">
        <v>0</v>
      </c>
      <c r="J46" s="124">
        <v>0</v>
      </c>
      <c r="K46" s="124">
        <f t="shared" si="1"/>
        <v>0</v>
      </c>
    </row>
    <row r="47" spans="1:11" ht="15">
      <c r="A47" s="1"/>
      <c r="B47" s="132" t="s">
        <v>327</v>
      </c>
      <c r="C47" s="1" t="s">
        <v>209</v>
      </c>
      <c r="D47" s="2"/>
      <c r="E47" s="124">
        <v>0</v>
      </c>
      <c r="F47" s="124">
        <v>0</v>
      </c>
      <c r="G47" s="124">
        <f t="shared" si="2"/>
        <v>0</v>
      </c>
      <c r="H47" s="124"/>
      <c r="I47" s="124">
        <v>0</v>
      </c>
      <c r="J47" s="124">
        <v>0</v>
      </c>
      <c r="K47" s="124">
        <f t="shared" si="1"/>
        <v>0</v>
      </c>
    </row>
    <row r="48" spans="1:11" s="69" customFormat="1" ht="15.75">
      <c r="A48" s="3"/>
      <c r="B48" s="3" t="s">
        <v>16</v>
      </c>
      <c r="C48" s="3" t="s">
        <v>210</v>
      </c>
      <c r="D48" s="14"/>
      <c r="E48" s="133">
        <f>E49+E53</f>
        <v>8251395</v>
      </c>
      <c r="F48" s="133">
        <f>F49+F53</f>
        <v>24001574</v>
      </c>
      <c r="G48" s="125">
        <f t="shared" si="2"/>
        <v>32252969</v>
      </c>
      <c r="H48" s="125"/>
      <c r="I48" s="133">
        <f>I49+I53</f>
        <v>7801067</v>
      </c>
      <c r="J48" s="133">
        <f>J49+J53</f>
        <v>24059295</v>
      </c>
      <c r="K48" s="125">
        <f t="shared" si="1"/>
        <v>31860362</v>
      </c>
    </row>
    <row r="49" spans="1:11" ht="15">
      <c r="A49" s="1"/>
      <c r="B49" s="1" t="s">
        <v>91</v>
      </c>
      <c r="C49" s="1" t="s">
        <v>405</v>
      </c>
      <c r="D49" s="2"/>
      <c r="E49" s="124">
        <f>SUM(E50:E52)</f>
        <v>5090000</v>
      </c>
      <c r="F49" s="124">
        <f>SUM(F50:F52)</f>
        <v>0</v>
      </c>
      <c r="G49" s="124">
        <f t="shared" si="2"/>
        <v>5090000</v>
      </c>
      <c r="H49" s="124"/>
      <c r="I49" s="124">
        <f>SUM(I50:I52)</f>
        <v>5090000</v>
      </c>
      <c r="J49" s="124">
        <f>SUM(J50:J52)</f>
        <v>0</v>
      </c>
      <c r="K49" s="124">
        <f t="shared" si="1"/>
        <v>5090000</v>
      </c>
    </row>
    <row r="50" spans="1:11" ht="15">
      <c r="A50" s="1"/>
      <c r="B50" s="1" t="s">
        <v>92</v>
      </c>
      <c r="C50" s="1" t="s">
        <v>406</v>
      </c>
      <c r="D50" s="2"/>
      <c r="E50" s="124">
        <v>0</v>
      </c>
      <c r="F50" s="124">
        <v>0</v>
      </c>
      <c r="G50" s="124">
        <f t="shared" si="2"/>
        <v>0</v>
      </c>
      <c r="H50" s="124"/>
      <c r="I50" s="124">
        <v>0</v>
      </c>
      <c r="J50" s="124">
        <v>0</v>
      </c>
      <c r="K50" s="124">
        <f t="shared" si="1"/>
        <v>0</v>
      </c>
    </row>
    <row r="51" spans="1:11" ht="15">
      <c r="A51" s="1"/>
      <c r="B51" s="1" t="s">
        <v>93</v>
      </c>
      <c r="C51" s="1" t="s">
        <v>407</v>
      </c>
      <c r="D51" s="2"/>
      <c r="E51" s="124">
        <v>5090000</v>
      </c>
      <c r="F51" s="124">
        <v>0</v>
      </c>
      <c r="G51" s="124">
        <f t="shared" si="2"/>
        <v>5090000</v>
      </c>
      <c r="H51" s="124"/>
      <c r="I51" s="124">
        <v>5090000</v>
      </c>
      <c r="J51" s="124">
        <v>0</v>
      </c>
      <c r="K51" s="124">
        <f t="shared" si="1"/>
        <v>5090000</v>
      </c>
    </row>
    <row r="52" spans="1:11" ht="15">
      <c r="A52" s="1"/>
      <c r="B52" s="1" t="s">
        <v>94</v>
      </c>
      <c r="C52" s="1" t="s">
        <v>408</v>
      </c>
      <c r="D52" s="2"/>
      <c r="E52" s="124">
        <v>0</v>
      </c>
      <c r="F52" s="124">
        <v>0</v>
      </c>
      <c r="G52" s="124">
        <f t="shared" si="2"/>
        <v>0</v>
      </c>
      <c r="H52" s="124"/>
      <c r="I52" s="124">
        <v>0</v>
      </c>
      <c r="J52" s="124">
        <v>0</v>
      </c>
      <c r="K52" s="124">
        <f t="shared" si="1"/>
        <v>0</v>
      </c>
    </row>
    <row r="53" spans="1:11" ht="15">
      <c r="A53" s="1"/>
      <c r="B53" s="1" t="s">
        <v>95</v>
      </c>
      <c r="C53" s="1" t="s">
        <v>409</v>
      </c>
      <c r="D53" s="2"/>
      <c r="E53" s="124">
        <f>E54+E57+E62+E69+E72+E75</f>
        <v>3161395</v>
      </c>
      <c r="F53" s="124">
        <f>F54+F57+F62+F69+F72+F75</f>
        <v>24001574</v>
      </c>
      <c r="G53" s="124">
        <f t="shared" si="2"/>
        <v>27162969</v>
      </c>
      <c r="H53" s="124"/>
      <c r="I53" s="124">
        <f>I54+I57+I62+I69+I72+I75</f>
        <v>2711067</v>
      </c>
      <c r="J53" s="124">
        <f>J54+J57+J62+J69+J72+J75</f>
        <v>24059295</v>
      </c>
      <c r="K53" s="124">
        <f t="shared" si="1"/>
        <v>26770362</v>
      </c>
    </row>
    <row r="54" spans="1:11" ht="15">
      <c r="A54" s="1"/>
      <c r="B54" s="1" t="s">
        <v>139</v>
      </c>
      <c r="C54" s="1" t="s">
        <v>211</v>
      </c>
      <c r="D54" s="2"/>
      <c r="E54" s="124">
        <f>+SUM(E55:E56)</f>
        <v>425858</v>
      </c>
      <c r="F54" s="124">
        <f>+SUM(F55:F56)</f>
        <v>1889807</v>
      </c>
      <c r="G54" s="124">
        <f t="shared" si="2"/>
        <v>2315665</v>
      </c>
      <c r="H54" s="124"/>
      <c r="I54" s="124">
        <f>I55+I56</f>
        <v>438069</v>
      </c>
      <c r="J54" s="124">
        <f>J55+J56</f>
        <v>640031</v>
      </c>
      <c r="K54" s="124">
        <f t="shared" si="1"/>
        <v>1078100</v>
      </c>
    </row>
    <row r="55" spans="1:11" ht="15">
      <c r="A55" s="1"/>
      <c r="B55" s="1" t="s">
        <v>410</v>
      </c>
      <c r="C55" s="1" t="s">
        <v>212</v>
      </c>
      <c r="D55" s="2"/>
      <c r="E55" s="124">
        <v>181616</v>
      </c>
      <c r="F55" s="124">
        <v>975509</v>
      </c>
      <c r="G55" s="124">
        <f t="shared" si="2"/>
        <v>1157125</v>
      </c>
      <c r="H55" s="124"/>
      <c r="I55" s="124">
        <v>198054</v>
      </c>
      <c r="J55" s="124">
        <v>340206</v>
      </c>
      <c r="K55" s="124">
        <f t="shared" si="1"/>
        <v>538260</v>
      </c>
    </row>
    <row r="56" spans="1:11" ht="15">
      <c r="A56" s="1"/>
      <c r="B56" s="1" t="s">
        <v>411</v>
      </c>
      <c r="C56" s="1" t="s">
        <v>213</v>
      </c>
      <c r="D56" s="2"/>
      <c r="E56" s="124">
        <v>244242</v>
      </c>
      <c r="F56" s="124">
        <v>914298</v>
      </c>
      <c r="G56" s="124">
        <f t="shared" si="2"/>
        <v>1158540</v>
      </c>
      <c r="H56" s="124"/>
      <c r="I56" s="124">
        <v>240015</v>
      </c>
      <c r="J56" s="124">
        <v>299825</v>
      </c>
      <c r="K56" s="124">
        <f t="shared" si="1"/>
        <v>539840</v>
      </c>
    </row>
    <row r="57" spans="1:11" ht="15">
      <c r="A57" s="1"/>
      <c r="B57" s="1" t="s">
        <v>140</v>
      </c>
      <c r="C57" s="1" t="s">
        <v>214</v>
      </c>
      <c r="D57" s="2"/>
      <c r="E57" s="124">
        <f>SUM(E58:E61)</f>
        <v>244215</v>
      </c>
      <c r="F57" s="124">
        <f>SUM(F58:F61)</f>
        <v>15559420</v>
      </c>
      <c r="G57" s="124">
        <f t="shared" si="2"/>
        <v>15803635</v>
      </c>
      <c r="H57" s="124"/>
      <c r="I57" s="124">
        <f>SUM(I58:I61)</f>
        <v>606309</v>
      </c>
      <c r="J57" s="124">
        <f>SUM(J58:J61)</f>
        <v>17965513</v>
      </c>
      <c r="K57" s="124">
        <f t="shared" si="1"/>
        <v>18571822</v>
      </c>
    </row>
    <row r="58" spans="1:11" ht="15">
      <c r="A58" s="1"/>
      <c r="B58" s="1" t="s">
        <v>412</v>
      </c>
      <c r="C58" s="1" t="s">
        <v>215</v>
      </c>
      <c r="D58" s="2"/>
      <c r="E58" s="124">
        <v>70432</v>
      </c>
      <c r="F58" s="124">
        <v>4028305</v>
      </c>
      <c r="G58" s="124">
        <f t="shared" si="2"/>
        <v>4098737</v>
      </c>
      <c r="H58" s="124"/>
      <c r="I58" s="124">
        <v>172522</v>
      </c>
      <c r="J58" s="124">
        <v>4166894</v>
      </c>
      <c r="K58" s="124">
        <f t="shared" si="1"/>
        <v>4339416</v>
      </c>
    </row>
    <row r="59" spans="1:11" ht="15">
      <c r="A59" s="1"/>
      <c r="B59" s="1" t="s">
        <v>413</v>
      </c>
      <c r="C59" s="1" t="s">
        <v>216</v>
      </c>
      <c r="D59" s="2"/>
      <c r="E59" s="124">
        <v>173783</v>
      </c>
      <c r="F59" s="124">
        <v>4048531</v>
      </c>
      <c r="G59" s="124">
        <f t="shared" si="2"/>
        <v>4222314</v>
      </c>
      <c r="H59" s="124"/>
      <c r="I59" s="124">
        <v>433787</v>
      </c>
      <c r="J59" s="124">
        <v>3831109</v>
      </c>
      <c r="K59" s="124">
        <f t="shared" si="1"/>
        <v>4264896</v>
      </c>
    </row>
    <row r="60" spans="1:11" ht="15">
      <c r="A60" s="1"/>
      <c r="B60" s="1" t="s">
        <v>414</v>
      </c>
      <c r="C60" s="1" t="s">
        <v>217</v>
      </c>
      <c r="D60" s="2"/>
      <c r="E60" s="124">
        <v>0</v>
      </c>
      <c r="F60" s="124">
        <v>3741292</v>
      </c>
      <c r="G60" s="124">
        <f t="shared" si="2"/>
        <v>3741292</v>
      </c>
      <c r="H60" s="124"/>
      <c r="I60" s="124">
        <v>0</v>
      </c>
      <c r="J60" s="124">
        <v>4983755</v>
      </c>
      <c r="K60" s="124">
        <f t="shared" si="1"/>
        <v>4983755</v>
      </c>
    </row>
    <row r="61" spans="1:11" ht="15">
      <c r="A61" s="1"/>
      <c r="B61" s="1" t="s">
        <v>415</v>
      </c>
      <c r="C61" s="1" t="s">
        <v>218</v>
      </c>
      <c r="D61" s="2"/>
      <c r="E61" s="124">
        <v>0</v>
      </c>
      <c r="F61" s="124">
        <v>3741292</v>
      </c>
      <c r="G61" s="124">
        <f t="shared" si="2"/>
        <v>3741292</v>
      </c>
      <c r="H61" s="124"/>
      <c r="I61" s="124">
        <v>0</v>
      </c>
      <c r="J61" s="124">
        <v>4983755</v>
      </c>
      <c r="K61" s="124">
        <f t="shared" si="1"/>
        <v>4983755</v>
      </c>
    </row>
    <row r="62" spans="1:11" ht="15">
      <c r="A62" s="1"/>
      <c r="B62" s="1" t="s">
        <v>416</v>
      </c>
      <c r="C62" s="1" t="s">
        <v>219</v>
      </c>
      <c r="D62" s="2"/>
      <c r="E62" s="124">
        <f>SUM(E63:E68)</f>
        <v>2326795</v>
      </c>
      <c r="F62" s="124">
        <f>SUM(F63:F68)</f>
        <v>6525828</v>
      </c>
      <c r="G62" s="124">
        <f t="shared" si="2"/>
        <v>8852623</v>
      </c>
      <c r="H62" s="124"/>
      <c r="I62" s="124">
        <f>SUM(I63:I68)</f>
        <v>1478808</v>
      </c>
      <c r="J62" s="124">
        <f>SUM(J63:J68)</f>
        <v>5444753</v>
      </c>
      <c r="K62" s="124">
        <f t="shared" si="1"/>
        <v>6923561</v>
      </c>
    </row>
    <row r="63" spans="1:11" ht="15">
      <c r="A63" s="1"/>
      <c r="B63" s="1" t="s">
        <v>417</v>
      </c>
      <c r="C63" s="1" t="s">
        <v>220</v>
      </c>
      <c r="D63" s="2"/>
      <c r="E63" s="124">
        <v>1163901</v>
      </c>
      <c r="F63" s="124">
        <v>2597225</v>
      </c>
      <c r="G63" s="124">
        <f t="shared" si="2"/>
        <v>3761126</v>
      </c>
      <c r="H63" s="124"/>
      <c r="I63" s="124">
        <v>741094</v>
      </c>
      <c r="J63" s="124">
        <v>2022107</v>
      </c>
      <c r="K63" s="124">
        <f t="shared" si="1"/>
        <v>2763201</v>
      </c>
    </row>
    <row r="64" spans="1:11" ht="15">
      <c r="A64" s="1"/>
      <c r="B64" s="1" t="s">
        <v>418</v>
      </c>
      <c r="C64" s="1" t="s">
        <v>221</v>
      </c>
      <c r="D64" s="15"/>
      <c r="E64" s="124">
        <v>1162894</v>
      </c>
      <c r="F64" s="124">
        <v>2597907</v>
      </c>
      <c r="G64" s="124">
        <f t="shared" si="2"/>
        <v>3760801</v>
      </c>
      <c r="H64" s="124"/>
      <c r="I64" s="124">
        <v>737714</v>
      </c>
      <c r="J64" s="124">
        <v>2025292</v>
      </c>
      <c r="K64" s="124">
        <f t="shared" si="1"/>
        <v>2763006</v>
      </c>
    </row>
    <row r="65" spans="1:11" ht="15">
      <c r="A65" s="1"/>
      <c r="B65" s="1" t="s">
        <v>419</v>
      </c>
      <c r="C65" s="1" t="s">
        <v>222</v>
      </c>
      <c r="D65" s="2"/>
      <c r="E65" s="124">
        <v>0</v>
      </c>
      <c r="F65" s="124">
        <v>665348</v>
      </c>
      <c r="G65" s="124">
        <f t="shared" si="2"/>
        <v>665348</v>
      </c>
      <c r="H65" s="124"/>
      <c r="I65" s="124">
        <v>0</v>
      </c>
      <c r="J65" s="124">
        <v>698677</v>
      </c>
      <c r="K65" s="124">
        <f t="shared" si="1"/>
        <v>698677</v>
      </c>
    </row>
    <row r="66" spans="1:11" ht="15">
      <c r="A66" s="1"/>
      <c r="B66" s="1" t="s">
        <v>420</v>
      </c>
      <c r="C66" s="1" t="s">
        <v>223</v>
      </c>
      <c r="D66" s="2"/>
      <c r="E66" s="124">
        <v>0</v>
      </c>
      <c r="F66" s="124">
        <v>665348</v>
      </c>
      <c r="G66" s="124">
        <f t="shared" si="2"/>
        <v>665348</v>
      </c>
      <c r="H66" s="124"/>
      <c r="I66" s="124">
        <v>0</v>
      </c>
      <c r="J66" s="124">
        <v>698677</v>
      </c>
      <c r="K66" s="124">
        <f t="shared" si="1"/>
        <v>698677</v>
      </c>
    </row>
    <row r="67" spans="1:11" ht="15">
      <c r="A67" s="1"/>
      <c r="B67" s="1" t="s">
        <v>421</v>
      </c>
      <c r="C67" s="1" t="s">
        <v>224</v>
      </c>
      <c r="D67" s="2"/>
      <c r="E67" s="124">
        <v>0</v>
      </c>
      <c r="F67" s="124">
        <v>0</v>
      </c>
      <c r="G67" s="124">
        <f t="shared" si="2"/>
        <v>0</v>
      </c>
      <c r="H67" s="124"/>
      <c r="I67" s="124">
        <v>0</v>
      </c>
      <c r="J67" s="124">
        <v>0</v>
      </c>
      <c r="K67" s="124">
        <f t="shared" si="1"/>
        <v>0</v>
      </c>
    </row>
    <row r="68" spans="1:11" ht="15">
      <c r="A68" s="1"/>
      <c r="B68" s="1" t="s">
        <v>422</v>
      </c>
      <c r="C68" s="1" t="s">
        <v>225</v>
      </c>
      <c r="D68" s="2"/>
      <c r="E68" s="124">
        <v>0</v>
      </c>
      <c r="F68" s="124">
        <v>0</v>
      </c>
      <c r="G68" s="124">
        <f t="shared" si="2"/>
        <v>0</v>
      </c>
      <c r="H68" s="124"/>
      <c r="I68" s="124">
        <v>0</v>
      </c>
      <c r="J68" s="124">
        <v>0</v>
      </c>
      <c r="K68" s="124">
        <f t="shared" si="1"/>
        <v>0</v>
      </c>
    </row>
    <row r="69" spans="1:11" ht="15">
      <c r="A69" s="1"/>
      <c r="B69" s="1" t="s">
        <v>423</v>
      </c>
      <c r="C69" s="1" t="s">
        <v>226</v>
      </c>
      <c r="D69" s="2"/>
      <c r="E69" s="124">
        <f>SUM(E70:E71)</f>
        <v>26940</v>
      </c>
      <c r="F69" s="124">
        <f>SUM(F70:F71)</f>
        <v>26519</v>
      </c>
      <c r="G69" s="124">
        <f>E69+F69</f>
        <v>53459</v>
      </c>
      <c r="H69" s="124"/>
      <c r="I69" s="124">
        <f>SUM(I70:I71)</f>
        <v>9190</v>
      </c>
      <c r="J69" s="124">
        <f>SUM(J70:J71)</f>
        <v>8998</v>
      </c>
      <c r="K69" s="124">
        <f>I69+J69</f>
        <v>18188</v>
      </c>
    </row>
    <row r="70" spans="1:11" ht="15">
      <c r="A70" s="1"/>
      <c r="B70" s="1" t="s">
        <v>424</v>
      </c>
      <c r="C70" s="1" t="s">
        <v>227</v>
      </c>
      <c r="D70" s="2"/>
      <c r="E70" s="124">
        <v>26940</v>
      </c>
      <c r="F70" s="124">
        <v>0</v>
      </c>
      <c r="G70" s="124">
        <f t="shared" si="2"/>
        <v>26940</v>
      </c>
      <c r="H70" s="124"/>
      <c r="I70" s="124">
        <v>9190</v>
      </c>
      <c r="J70" s="124">
        <v>0</v>
      </c>
      <c r="K70" s="124">
        <f t="shared" si="1"/>
        <v>9190</v>
      </c>
    </row>
    <row r="71" spans="1:11" ht="15">
      <c r="A71" s="1"/>
      <c r="B71" s="1" t="s">
        <v>425</v>
      </c>
      <c r="C71" s="1" t="s">
        <v>228</v>
      </c>
      <c r="D71" s="2"/>
      <c r="E71" s="124">
        <v>0</v>
      </c>
      <c r="F71" s="124">
        <v>26519</v>
      </c>
      <c r="G71" s="124">
        <f t="shared" si="2"/>
        <v>26519</v>
      </c>
      <c r="H71" s="124"/>
      <c r="I71" s="124">
        <v>0</v>
      </c>
      <c r="J71" s="124">
        <v>8998</v>
      </c>
      <c r="K71" s="124">
        <f t="shared" si="1"/>
        <v>8998</v>
      </c>
    </row>
    <row r="72" spans="1:11" ht="15">
      <c r="A72" s="1"/>
      <c r="B72" s="1" t="s">
        <v>426</v>
      </c>
      <c r="C72" s="1" t="s">
        <v>229</v>
      </c>
      <c r="D72" s="2"/>
      <c r="E72" s="124">
        <f>E73+E74</f>
        <v>0</v>
      </c>
      <c r="F72" s="124">
        <f>F73+F74</f>
        <v>0</v>
      </c>
      <c r="G72" s="124">
        <f t="shared" si="2"/>
        <v>0</v>
      </c>
      <c r="H72" s="124"/>
      <c r="I72" s="124">
        <f>I73+I74</f>
        <v>0</v>
      </c>
      <c r="J72" s="124">
        <f>J73+J74</f>
        <v>0</v>
      </c>
      <c r="K72" s="124">
        <f t="shared" si="1"/>
        <v>0</v>
      </c>
    </row>
    <row r="73" spans="1:11" ht="15">
      <c r="A73" s="1"/>
      <c r="B73" s="1" t="s">
        <v>427</v>
      </c>
      <c r="C73" s="1" t="s">
        <v>230</v>
      </c>
      <c r="D73" s="2"/>
      <c r="E73" s="124">
        <v>0</v>
      </c>
      <c r="F73" s="124">
        <v>0</v>
      </c>
      <c r="G73" s="124">
        <f t="shared" si="2"/>
        <v>0</v>
      </c>
      <c r="H73" s="124"/>
      <c r="I73" s="124">
        <v>0</v>
      </c>
      <c r="J73" s="124">
        <v>0</v>
      </c>
      <c r="K73" s="124">
        <f t="shared" si="1"/>
        <v>0</v>
      </c>
    </row>
    <row r="74" spans="1:11" ht="15">
      <c r="A74" s="1"/>
      <c r="B74" s="1" t="s">
        <v>428</v>
      </c>
      <c r="C74" s="1" t="s">
        <v>231</v>
      </c>
      <c r="D74" s="2"/>
      <c r="E74" s="124">
        <v>0</v>
      </c>
      <c r="F74" s="124">
        <v>0</v>
      </c>
      <c r="G74" s="124">
        <f t="shared" si="2"/>
        <v>0</v>
      </c>
      <c r="H74" s="124"/>
      <c r="I74" s="124">
        <v>0</v>
      </c>
      <c r="J74" s="124">
        <v>0</v>
      </c>
      <c r="K74" s="124">
        <f aca="true" t="shared" si="3" ref="K74:K94">I74+J74</f>
        <v>0</v>
      </c>
    </row>
    <row r="75" spans="1:11" ht="15">
      <c r="A75" s="1"/>
      <c r="B75" s="1" t="s">
        <v>429</v>
      </c>
      <c r="C75" s="1" t="s">
        <v>13</v>
      </c>
      <c r="D75" s="2"/>
      <c r="E75" s="124">
        <v>137587</v>
      </c>
      <c r="F75" s="124">
        <v>0</v>
      </c>
      <c r="G75" s="124">
        <f t="shared" si="2"/>
        <v>137587</v>
      </c>
      <c r="H75" s="124"/>
      <c r="I75" s="124">
        <v>178691</v>
      </c>
      <c r="J75" s="124">
        <v>0</v>
      </c>
      <c r="K75" s="124">
        <f t="shared" si="3"/>
        <v>178691</v>
      </c>
    </row>
    <row r="76" spans="1:11" s="69" customFormat="1" ht="15.75">
      <c r="A76" s="3"/>
      <c r="B76" s="3" t="s">
        <v>232</v>
      </c>
      <c r="C76" s="3"/>
      <c r="D76" s="2"/>
      <c r="E76" s="125">
        <f>E77+E86+E94</f>
        <v>58169780</v>
      </c>
      <c r="F76" s="125">
        <f>F77+F86+F94</f>
        <v>16384697</v>
      </c>
      <c r="G76" s="125">
        <f>E76+F76</f>
        <v>74554477</v>
      </c>
      <c r="H76" s="125"/>
      <c r="I76" s="125">
        <f>I77+I86+I94</f>
        <v>58275044</v>
      </c>
      <c r="J76" s="125">
        <f>J77+J86+J94</f>
        <v>14254854</v>
      </c>
      <c r="K76" s="125">
        <f>I76+J76</f>
        <v>72529898</v>
      </c>
    </row>
    <row r="77" spans="1:11" s="69" customFormat="1" ht="15.75">
      <c r="A77" s="3"/>
      <c r="B77" s="3" t="s">
        <v>17</v>
      </c>
      <c r="C77" s="3" t="s">
        <v>233</v>
      </c>
      <c r="D77" s="2"/>
      <c r="E77" s="125">
        <f>SUM(E78:E85)</f>
        <v>21331884</v>
      </c>
      <c r="F77" s="125">
        <f>SUM(F78:F85)</f>
        <v>1900767</v>
      </c>
      <c r="G77" s="125">
        <f>E77+F77</f>
        <v>23232651</v>
      </c>
      <c r="H77" s="125"/>
      <c r="I77" s="125">
        <f>SUM(I78:I85)</f>
        <v>21918963</v>
      </c>
      <c r="J77" s="125">
        <f>SUM(J78:J85)</f>
        <v>1873060</v>
      </c>
      <c r="K77" s="125">
        <f>I77+J77</f>
        <v>23792023</v>
      </c>
    </row>
    <row r="78" spans="1:11" ht="15">
      <c r="A78" s="1"/>
      <c r="B78" s="132" t="s">
        <v>18</v>
      </c>
      <c r="C78" s="1" t="s">
        <v>234</v>
      </c>
      <c r="D78" s="2"/>
      <c r="E78" s="124">
        <v>3521880</v>
      </c>
      <c r="F78" s="124">
        <v>0</v>
      </c>
      <c r="G78" s="124">
        <f t="shared" si="2"/>
        <v>3521880</v>
      </c>
      <c r="H78" s="124"/>
      <c r="I78" s="124">
        <v>3392892</v>
      </c>
      <c r="J78" s="124">
        <v>0</v>
      </c>
      <c r="K78" s="124">
        <f t="shared" si="3"/>
        <v>3392892</v>
      </c>
    </row>
    <row r="79" spans="1:11" ht="15">
      <c r="A79" s="1"/>
      <c r="B79" s="132" t="s">
        <v>19</v>
      </c>
      <c r="C79" s="1" t="s">
        <v>235</v>
      </c>
      <c r="D79" s="2"/>
      <c r="E79" s="124">
        <v>14717870</v>
      </c>
      <c r="F79" s="124">
        <v>385624</v>
      </c>
      <c r="G79" s="124">
        <f t="shared" si="2"/>
        <v>15103494</v>
      </c>
      <c r="H79" s="124"/>
      <c r="I79" s="124">
        <v>15056432</v>
      </c>
      <c r="J79" s="124">
        <v>411935</v>
      </c>
      <c r="K79" s="124">
        <f t="shared" si="3"/>
        <v>15468367</v>
      </c>
    </row>
    <row r="80" spans="1:11" ht="15">
      <c r="A80" s="1"/>
      <c r="B80" s="132" t="s">
        <v>98</v>
      </c>
      <c r="C80" s="1" t="s">
        <v>236</v>
      </c>
      <c r="D80" s="2"/>
      <c r="E80" s="124">
        <v>2333639</v>
      </c>
      <c r="F80" s="124">
        <v>24776</v>
      </c>
      <c r="G80" s="124">
        <f aca="true" t="shared" si="4" ref="G80:G94">E80+F80</f>
        <v>2358415</v>
      </c>
      <c r="H80" s="124"/>
      <c r="I80" s="124">
        <v>2244635</v>
      </c>
      <c r="J80" s="124">
        <v>26850</v>
      </c>
      <c r="K80" s="124">
        <f t="shared" si="3"/>
        <v>2271485</v>
      </c>
    </row>
    <row r="81" spans="1:11" ht="15">
      <c r="A81" s="1"/>
      <c r="B81" s="132" t="s">
        <v>603</v>
      </c>
      <c r="C81" s="1" t="s">
        <v>237</v>
      </c>
      <c r="D81" s="2"/>
      <c r="E81" s="124">
        <v>549352</v>
      </c>
      <c r="F81" s="124">
        <v>305917</v>
      </c>
      <c r="G81" s="124">
        <f t="shared" si="4"/>
        <v>855269</v>
      </c>
      <c r="H81" s="124"/>
      <c r="I81" s="124">
        <v>1034731</v>
      </c>
      <c r="J81" s="124">
        <v>438351</v>
      </c>
      <c r="K81" s="124">
        <f t="shared" si="3"/>
        <v>1473082</v>
      </c>
    </row>
    <row r="82" spans="1:11" ht="15">
      <c r="A82" s="1"/>
      <c r="B82" s="132" t="s">
        <v>604</v>
      </c>
      <c r="C82" s="1" t="s">
        <v>238</v>
      </c>
      <c r="D82" s="2"/>
      <c r="E82" s="124">
        <v>0</v>
      </c>
      <c r="F82" s="124">
        <v>0</v>
      </c>
      <c r="G82" s="124">
        <f t="shared" si="4"/>
        <v>0</v>
      </c>
      <c r="H82" s="124"/>
      <c r="I82" s="124">
        <v>0</v>
      </c>
      <c r="J82" s="124">
        <v>0</v>
      </c>
      <c r="K82" s="124">
        <f t="shared" si="3"/>
        <v>0</v>
      </c>
    </row>
    <row r="83" spans="1:11" ht="15">
      <c r="A83" s="1"/>
      <c r="B83" s="132" t="s">
        <v>605</v>
      </c>
      <c r="C83" s="1" t="s">
        <v>239</v>
      </c>
      <c r="D83" s="2"/>
      <c r="E83" s="124">
        <v>0</v>
      </c>
      <c r="F83" s="124">
        <v>0</v>
      </c>
      <c r="G83" s="124">
        <f t="shared" si="4"/>
        <v>0</v>
      </c>
      <c r="H83" s="124"/>
      <c r="I83" s="124">
        <v>0</v>
      </c>
      <c r="J83" s="124">
        <v>0</v>
      </c>
      <c r="K83" s="124">
        <f t="shared" si="3"/>
        <v>0</v>
      </c>
    </row>
    <row r="84" spans="1:11" ht="15">
      <c r="A84" s="1"/>
      <c r="B84" s="132" t="s">
        <v>606</v>
      </c>
      <c r="C84" s="1" t="s">
        <v>240</v>
      </c>
      <c r="D84" s="2"/>
      <c r="E84" s="124">
        <v>209143</v>
      </c>
      <c r="F84" s="124">
        <v>1183607</v>
      </c>
      <c r="G84" s="124">
        <f t="shared" si="4"/>
        <v>1392750</v>
      </c>
      <c r="H84" s="124"/>
      <c r="I84" s="124">
        <v>190273</v>
      </c>
      <c r="J84" s="124">
        <v>994975</v>
      </c>
      <c r="K84" s="124">
        <f t="shared" si="3"/>
        <v>1185248</v>
      </c>
    </row>
    <row r="85" spans="1:11" ht="15">
      <c r="A85" s="1"/>
      <c r="B85" s="132" t="s">
        <v>607</v>
      </c>
      <c r="C85" s="1" t="s">
        <v>241</v>
      </c>
      <c r="D85" s="2"/>
      <c r="E85" s="124">
        <v>0</v>
      </c>
      <c r="F85" s="124">
        <v>843</v>
      </c>
      <c r="G85" s="124">
        <f t="shared" si="4"/>
        <v>843</v>
      </c>
      <c r="H85" s="124"/>
      <c r="I85" s="124">
        <v>0</v>
      </c>
      <c r="J85" s="124">
        <v>949</v>
      </c>
      <c r="K85" s="124">
        <f t="shared" si="3"/>
        <v>949</v>
      </c>
    </row>
    <row r="86" spans="1:11" s="69" customFormat="1" ht="15.75">
      <c r="A86" s="3"/>
      <c r="B86" s="3" t="s">
        <v>20</v>
      </c>
      <c r="C86" s="3" t="s">
        <v>242</v>
      </c>
      <c r="D86" s="2"/>
      <c r="E86" s="125">
        <f>SUM(E87:E93)</f>
        <v>34462726</v>
      </c>
      <c r="F86" s="125">
        <f>SUM(F87:F93)</f>
        <v>14419047</v>
      </c>
      <c r="G86" s="125">
        <f t="shared" si="4"/>
        <v>48881773</v>
      </c>
      <c r="H86" s="125"/>
      <c r="I86" s="125">
        <f>SUM(I87:I93)</f>
        <v>34149259</v>
      </c>
      <c r="J86" s="125">
        <f>SUM(J87:J93)</f>
        <v>12317387</v>
      </c>
      <c r="K86" s="125">
        <f t="shared" si="3"/>
        <v>46466646</v>
      </c>
    </row>
    <row r="87" spans="1:11" ht="15">
      <c r="A87" s="1"/>
      <c r="B87" s="135" t="s">
        <v>21</v>
      </c>
      <c r="C87" s="1" t="s">
        <v>243</v>
      </c>
      <c r="D87" s="2"/>
      <c r="E87" s="124">
        <v>5952357</v>
      </c>
      <c r="F87" s="124">
        <v>733920</v>
      </c>
      <c r="G87" s="124">
        <f>E87+F87</f>
        <v>6686277</v>
      </c>
      <c r="H87" s="124"/>
      <c r="I87" s="124">
        <v>5087140</v>
      </c>
      <c r="J87" s="124">
        <v>277008</v>
      </c>
      <c r="K87" s="124">
        <f>I87+J87</f>
        <v>5364148</v>
      </c>
    </row>
    <row r="88" spans="1:11" ht="15">
      <c r="A88" s="1"/>
      <c r="B88" s="132" t="s">
        <v>22</v>
      </c>
      <c r="C88" s="1" t="s">
        <v>244</v>
      </c>
      <c r="D88" s="2"/>
      <c r="E88" s="124">
        <v>243797</v>
      </c>
      <c r="F88" s="124">
        <v>20829</v>
      </c>
      <c r="G88" s="124">
        <f t="shared" si="4"/>
        <v>264626</v>
      </c>
      <c r="H88" s="124"/>
      <c r="I88" s="124">
        <v>243108</v>
      </c>
      <c r="J88" s="124">
        <v>171146</v>
      </c>
      <c r="K88" s="124">
        <f t="shared" si="3"/>
        <v>414254</v>
      </c>
    </row>
    <row r="89" spans="1:11" ht="15">
      <c r="A89" s="1"/>
      <c r="B89" s="135" t="s">
        <v>257</v>
      </c>
      <c r="C89" s="1" t="s">
        <v>245</v>
      </c>
      <c r="D89" s="2"/>
      <c r="E89" s="124">
        <v>0</v>
      </c>
      <c r="F89" s="124">
        <v>9683</v>
      </c>
      <c r="G89" s="124">
        <f t="shared" si="4"/>
        <v>9683</v>
      </c>
      <c r="H89" s="124"/>
      <c r="I89" s="124">
        <v>0</v>
      </c>
      <c r="J89" s="124">
        <v>9426</v>
      </c>
      <c r="K89" s="124">
        <f t="shared" si="3"/>
        <v>9426</v>
      </c>
    </row>
    <row r="90" spans="1:11" ht="15">
      <c r="A90" s="1"/>
      <c r="B90" s="132" t="s">
        <v>608</v>
      </c>
      <c r="C90" s="1" t="s">
        <v>246</v>
      </c>
      <c r="D90" s="2"/>
      <c r="E90" s="124">
        <v>0</v>
      </c>
      <c r="F90" s="124">
        <v>22271</v>
      </c>
      <c r="G90" s="124">
        <f t="shared" si="4"/>
        <v>22271</v>
      </c>
      <c r="H90" s="124"/>
      <c r="I90" s="124">
        <v>0</v>
      </c>
      <c r="J90" s="124">
        <v>23423</v>
      </c>
      <c r="K90" s="124">
        <f t="shared" si="3"/>
        <v>23423</v>
      </c>
    </row>
    <row r="91" spans="1:11" ht="15">
      <c r="A91" s="1"/>
      <c r="B91" s="132" t="s">
        <v>609</v>
      </c>
      <c r="C91" s="1" t="s">
        <v>247</v>
      </c>
      <c r="D91" s="2"/>
      <c r="E91" s="124">
        <v>18182485</v>
      </c>
      <c r="F91" s="124">
        <v>10628777</v>
      </c>
      <c r="G91" s="124">
        <f t="shared" si="4"/>
        <v>28811262</v>
      </c>
      <c r="H91" s="124"/>
      <c r="I91" s="124">
        <v>17697666</v>
      </c>
      <c r="J91" s="124">
        <v>9359495</v>
      </c>
      <c r="K91" s="124">
        <f t="shared" si="3"/>
        <v>27057161</v>
      </c>
    </row>
    <row r="92" spans="1:11" ht="15">
      <c r="A92" s="1"/>
      <c r="B92" s="132" t="s">
        <v>610</v>
      </c>
      <c r="C92" s="1" t="s">
        <v>248</v>
      </c>
      <c r="D92" s="2"/>
      <c r="E92" s="124">
        <v>10084087</v>
      </c>
      <c r="F92" s="124">
        <v>2888439</v>
      </c>
      <c r="G92" s="124">
        <f t="shared" si="4"/>
        <v>12972526</v>
      </c>
      <c r="H92" s="124"/>
      <c r="I92" s="124">
        <v>11121345</v>
      </c>
      <c r="J92" s="124">
        <v>2476889</v>
      </c>
      <c r="K92" s="124">
        <f t="shared" si="3"/>
        <v>13598234</v>
      </c>
    </row>
    <row r="93" spans="1:11" ht="15">
      <c r="A93" s="1"/>
      <c r="B93" s="132" t="s">
        <v>611</v>
      </c>
      <c r="C93" s="1" t="s">
        <v>249</v>
      </c>
      <c r="D93" s="2"/>
      <c r="E93" s="124">
        <v>0</v>
      </c>
      <c r="F93" s="124">
        <v>115128</v>
      </c>
      <c r="G93" s="124">
        <f t="shared" si="4"/>
        <v>115128</v>
      </c>
      <c r="H93" s="124"/>
      <c r="I93" s="124">
        <v>0</v>
      </c>
      <c r="J93" s="124">
        <v>0</v>
      </c>
      <c r="K93" s="124">
        <f t="shared" si="3"/>
        <v>0</v>
      </c>
    </row>
    <row r="94" spans="1:11" s="69" customFormat="1" ht="15.75">
      <c r="A94" s="3"/>
      <c r="B94" s="3" t="s">
        <v>23</v>
      </c>
      <c r="C94" s="3" t="s">
        <v>250</v>
      </c>
      <c r="D94" s="49"/>
      <c r="E94" s="125">
        <v>2375170</v>
      </c>
      <c r="F94" s="125">
        <v>64883</v>
      </c>
      <c r="G94" s="125">
        <f t="shared" si="4"/>
        <v>2440053</v>
      </c>
      <c r="H94" s="125"/>
      <c r="I94" s="125">
        <v>2206822</v>
      </c>
      <c r="J94" s="125">
        <v>64407</v>
      </c>
      <c r="K94" s="125">
        <f t="shared" si="3"/>
        <v>2271229</v>
      </c>
    </row>
    <row r="95" spans="1:11" s="69" customFormat="1" ht="15.75">
      <c r="A95" s="3"/>
      <c r="B95" s="3"/>
      <c r="C95" s="3"/>
      <c r="D95" s="49"/>
      <c r="E95" s="125"/>
      <c r="F95" s="125"/>
      <c r="G95" s="125"/>
      <c r="H95" s="125"/>
      <c r="I95" s="125"/>
      <c r="J95" s="125"/>
      <c r="K95" s="125"/>
    </row>
    <row r="96" spans="1:11" s="69" customFormat="1" ht="15.75">
      <c r="A96" s="3"/>
      <c r="B96" s="37"/>
      <c r="C96" s="37" t="s">
        <v>251</v>
      </c>
      <c r="D96" s="39"/>
      <c r="E96" s="126">
        <f>E76+E10</f>
        <v>89859826</v>
      </c>
      <c r="F96" s="126">
        <f>F76+F10</f>
        <v>48425308</v>
      </c>
      <c r="G96" s="126">
        <f>E96+F96</f>
        <v>138285134</v>
      </c>
      <c r="H96" s="126"/>
      <c r="I96" s="126">
        <f>I76+I10</f>
        <v>86343636</v>
      </c>
      <c r="J96" s="126">
        <f>J76+J10</f>
        <v>46058482</v>
      </c>
      <c r="K96" s="126">
        <f>I96+J96</f>
        <v>132402118</v>
      </c>
    </row>
    <row r="97" spans="1:11" ht="12.75">
      <c r="A97" s="69"/>
      <c r="B97" s="69"/>
      <c r="C97" s="136"/>
      <c r="D97" s="137"/>
      <c r="I97" s="138"/>
      <c r="J97" s="138"/>
      <c r="K97" s="138"/>
    </row>
    <row r="98" spans="1:11" ht="12.75">
      <c r="A98" s="69"/>
      <c r="B98" s="69"/>
      <c r="C98" s="136"/>
      <c r="D98" s="137"/>
      <c r="I98" s="138"/>
      <c r="J98" s="138"/>
      <c r="K98" s="138"/>
    </row>
    <row r="99" spans="1:11" ht="12.75">
      <c r="A99" s="69"/>
      <c r="B99" s="69"/>
      <c r="C99" s="136"/>
      <c r="D99" s="137"/>
      <c r="I99" s="138"/>
      <c r="J99" s="138"/>
      <c r="K99" s="138"/>
    </row>
    <row r="100" spans="1:11" ht="12.75">
      <c r="A100" s="69"/>
      <c r="B100" s="69"/>
      <c r="C100" s="136"/>
      <c r="D100" s="137"/>
      <c r="I100" s="138"/>
      <c r="J100" s="138"/>
      <c r="K100" s="138"/>
    </row>
    <row r="101" spans="1:11" ht="15">
      <c r="A101" s="161" t="s">
        <v>471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</row>
    <row r="102" spans="1:11" ht="12.75">
      <c r="A102" s="69"/>
      <c r="B102" s="69"/>
      <c r="C102" s="136"/>
      <c r="D102" s="137"/>
      <c r="I102" s="138"/>
      <c r="J102" s="138"/>
      <c r="K102" s="138"/>
    </row>
    <row r="103" spans="1:11" ht="12.75">
      <c r="A103" s="69"/>
      <c r="B103" s="69"/>
      <c r="C103" s="136"/>
      <c r="D103" s="137"/>
      <c r="I103" s="138"/>
      <c r="J103" s="138"/>
      <c r="K103" s="138"/>
    </row>
    <row r="104" spans="1:11" ht="12.75">
      <c r="A104" s="69"/>
      <c r="B104" s="139"/>
      <c r="C104" s="140"/>
      <c r="D104" s="141"/>
      <c r="E104" s="68"/>
      <c r="F104" s="68"/>
      <c r="G104" s="68"/>
      <c r="H104" s="68"/>
      <c r="I104" s="142"/>
      <c r="J104" s="142"/>
      <c r="K104" s="142"/>
    </row>
    <row r="105" spans="1:11" ht="12.75">
      <c r="A105" s="69"/>
      <c r="B105" s="69"/>
      <c r="C105" s="136"/>
      <c r="D105" s="137"/>
      <c r="I105" s="138"/>
      <c r="J105" s="138"/>
      <c r="K105" s="138"/>
    </row>
    <row r="106" spans="1:11" ht="12.75">
      <c r="A106" s="69"/>
      <c r="B106" s="69"/>
      <c r="C106" s="136"/>
      <c r="D106" s="137"/>
      <c r="I106" s="138"/>
      <c r="J106" s="138"/>
      <c r="K106" s="138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6&amp;R&amp;"DINPro-Medium,Italic"&amp;11 (Yetkili İmza / Kaşe)            &amp;10      &amp;"Arial,Normal"                   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4.28125" style="1" customWidth="1"/>
    <col min="3" max="3" width="115.57421875" style="1" customWidth="1"/>
    <col min="4" max="5" width="19.7109375" style="71" customWidth="1"/>
    <col min="6" max="16384" width="9.140625" style="1" customWidth="1"/>
  </cols>
  <sheetData>
    <row r="2" spans="3:5" s="7" customFormat="1" ht="18">
      <c r="C2" s="4" t="s">
        <v>0</v>
      </c>
      <c r="D2" s="120"/>
      <c r="E2" s="120"/>
    </row>
    <row r="3" spans="3:5" s="7" customFormat="1" ht="18">
      <c r="C3" s="4" t="s">
        <v>638</v>
      </c>
      <c r="D3" s="120"/>
      <c r="E3" s="120"/>
    </row>
    <row r="4" spans="3:5" s="7" customFormat="1" ht="18">
      <c r="C4" s="4" t="s">
        <v>633</v>
      </c>
      <c r="D4" s="120"/>
      <c r="E4" s="120"/>
    </row>
    <row r="5" ht="15">
      <c r="C5" s="121" t="s">
        <v>617</v>
      </c>
    </row>
    <row r="7" spans="3:5" ht="15.75">
      <c r="C7" s="3" t="s">
        <v>534</v>
      </c>
      <c r="D7" s="122" t="s">
        <v>42</v>
      </c>
      <c r="E7" s="122" t="s">
        <v>43</v>
      </c>
    </row>
    <row r="8" spans="2:5" ht="15.75">
      <c r="B8" s="19"/>
      <c r="C8" s="19"/>
      <c r="D8" s="123" t="s">
        <v>635</v>
      </c>
      <c r="E8" s="123" t="s">
        <v>639</v>
      </c>
    </row>
    <row r="10" spans="2:5" ht="15.75">
      <c r="B10" s="3" t="s">
        <v>4</v>
      </c>
      <c r="C10" s="27" t="s">
        <v>535</v>
      </c>
      <c r="D10" s="124"/>
      <c r="E10" s="124"/>
    </row>
    <row r="11" spans="2:5" ht="15.75">
      <c r="B11" s="3"/>
      <c r="C11" s="27" t="s">
        <v>536</v>
      </c>
      <c r="D11" s="125">
        <v>369116</v>
      </c>
      <c r="E11" s="125">
        <v>128366</v>
      </c>
    </row>
    <row r="12" spans="2:5" ht="15.75">
      <c r="B12" s="3" t="s">
        <v>8</v>
      </c>
      <c r="C12" s="27" t="s">
        <v>537</v>
      </c>
      <c r="D12" s="125">
        <v>0</v>
      </c>
      <c r="E12" s="125">
        <v>0</v>
      </c>
    </row>
    <row r="13" spans="2:5" ht="15.75">
      <c r="B13" s="3" t="s">
        <v>16</v>
      </c>
      <c r="C13" s="27" t="s">
        <v>538</v>
      </c>
      <c r="D13" s="125">
        <v>0</v>
      </c>
      <c r="E13" s="125">
        <v>0</v>
      </c>
    </row>
    <row r="14" spans="2:5" ht="15.75">
      <c r="B14" s="3" t="s">
        <v>17</v>
      </c>
      <c r="C14" s="27" t="s">
        <v>539</v>
      </c>
      <c r="D14" s="125">
        <v>-40380</v>
      </c>
      <c r="E14" s="125">
        <v>32960</v>
      </c>
    </row>
    <row r="15" spans="2:5" ht="15.75">
      <c r="B15" s="3" t="s">
        <v>20</v>
      </c>
      <c r="C15" s="27" t="s">
        <v>540</v>
      </c>
      <c r="D15" s="125"/>
      <c r="E15" s="125"/>
    </row>
    <row r="16" spans="2:5" ht="15.75">
      <c r="B16" s="3"/>
      <c r="C16" s="3" t="s">
        <v>615</v>
      </c>
      <c r="D16" s="125">
        <v>9159</v>
      </c>
      <c r="E16" s="125">
        <v>-210596</v>
      </c>
    </row>
    <row r="17" spans="2:5" ht="15.75">
      <c r="B17" s="3" t="s">
        <v>23</v>
      </c>
      <c r="C17" s="3" t="s">
        <v>541</v>
      </c>
      <c r="D17" s="125"/>
      <c r="E17" s="125"/>
    </row>
    <row r="18" spans="2:5" ht="15.75">
      <c r="B18" s="3"/>
      <c r="C18" s="3" t="s">
        <v>613</v>
      </c>
      <c r="D18" s="125">
        <v>34239</v>
      </c>
      <c r="E18" s="125">
        <v>-27840</v>
      </c>
    </row>
    <row r="19" spans="2:5" ht="15.75">
      <c r="B19" s="3" t="s">
        <v>26</v>
      </c>
      <c r="C19" s="3" t="s">
        <v>542</v>
      </c>
      <c r="D19" s="125">
        <v>0</v>
      </c>
      <c r="E19" s="125">
        <v>0</v>
      </c>
    </row>
    <row r="20" spans="2:5" ht="15.75">
      <c r="B20" s="3" t="s">
        <v>27</v>
      </c>
      <c r="C20" s="3" t="s">
        <v>543</v>
      </c>
      <c r="D20" s="125">
        <v>0</v>
      </c>
      <c r="E20" s="125">
        <v>0</v>
      </c>
    </row>
    <row r="21" spans="2:5" ht="15.75">
      <c r="B21" s="3" t="s">
        <v>28</v>
      </c>
      <c r="C21" s="3" t="s">
        <v>585</v>
      </c>
      <c r="D21" s="125">
        <v>-82503</v>
      </c>
      <c r="E21" s="125">
        <v>22014</v>
      </c>
    </row>
    <row r="22" spans="2:5" ht="15.75">
      <c r="B22" s="3" t="s">
        <v>29</v>
      </c>
      <c r="C22" s="3" t="s">
        <v>544</v>
      </c>
      <c r="D22" s="125">
        <f>+D11+D12+D13+D14+D16+D18+D19+D20+D21</f>
        <v>289631</v>
      </c>
      <c r="E22" s="125">
        <f>+E11+E12+E13+E14+E16+E18+E19+E20+E21</f>
        <v>-55096</v>
      </c>
    </row>
    <row r="23" spans="2:5" ht="15.75">
      <c r="B23" s="3" t="s">
        <v>30</v>
      </c>
      <c r="C23" s="3" t="s">
        <v>545</v>
      </c>
      <c r="D23" s="125">
        <f>+D24+D26+D27+D28</f>
        <v>-133308</v>
      </c>
      <c r="E23" s="125">
        <f>+E24+E26+E27+E28</f>
        <v>-11030</v>
      </c>
    </row>
    <row r="24" spans="2:5" ht="15">
      <c r="B24" s="1" t="s">
        <v>5</v>
      </c>
      <c r="C24" s="1" t="s">
        <v>584</v>
      </c>
      <c r="D24" s="124">
        <v>-146768</v>
      </c>
      <c r="E24" s="124">
        <v>-35649</v>
      </c>
    </row>
    <row r="25" spans="2:5" ht="15">
      <c r="B25" s="1" t="s">
        <v>6</v>
      </c>
      <c r="C25" s="1" t="s">
        <v>546</v>
      </c>
      <c r="D25" s="124"/>
      <c r="E25" s="124"/>
    </row>
    <row r="26" spans="3:5" ht="15">
      <c r="C26" s="1" t="s">
        <v>547</v>
      </c>
      <c r="D26" s="124">
        <v>4836</v>
      </c>
      <c r="E26" s="124">
        <v>9504</v>
      </c>
    </row>
    <row r="27" spans="2:5" ht="15">
      <c r="B27" s="1" t="s">
        <v>7</v>
      </c>
      <c r="C27" s="1" t="s">
        <v>548</v>
      </c>
      <c r="D27" s="124">
        <v>0</v>
      </c>
      <c r="E27" s="124">
        <v>0</v>
      </c>
    </row>
    <row r="28" spans="2:5" ht="15">
      <c r="B28" s="1" t="s">
        <v>38</v>
      </c>
      <c r="C28" s="1" t="s">
        <v>13</v>
      </c>
      <c r="D28" s="124">
        <v>8624</v>
      </c>
      <c r="E28" s="124">
        <v>15115</v>
      </c>
    </row>
    <row r="29" spans="4:5" ht="15">
      <c r="D29" s="124"/>
      <c r="E29" s="124"/>
    </row>
    <row r="30" spans="2:5" ht="15.75">
      <c r="B30" s="37" t="s">
        <v>31</v>
      </c>
      <c r="C30" s="37" t="s">
        <v>549</v>
      </c>
      <c r="D30" s="126">
        <f>D22+D23</f>
        <v>156323</v>
      </c>
      <c r="E30" s="126">
        <f>E22+E23</f>
        <v>-66126</v>
      </c>
    </row>
    <row r="31" spans="4:5" ht="15">
      <c r="D31" s="124"/>
      <c r="E31" s="124"/>
    </row>
    <row r="32" spans="4:5" ht="15">
      <c r="D32" s="124"/>
      <c r="E32" s="124"/>
    </row>
    <row r="34" spans="1:5" ht="31.5" customHeight="1">
      <c r="A34" s="165" t="s">
        <v>614</v>
      </c>
      <c r="B34" s="165"/>
      <c r="C34" s="165"/>
      <c r="D34" s="165"/>
      <c r="E34" s="165"/>
    </row>
    <row r="63" ht="15.75" customHeight="1"/>
    <row r="79" spans="1:5" ht="15">
      <c r="A79" s="161" t="s">
        <v>471</v>
      </c>
      <c r="B79" s="161"/>
      <c r="C79" s="161"/>
      <c r="D79" s="161"/>
      <c r="E79" s="161"/>
    </row>
    <row r="81" spans="1:5" ht="15">
      <c r="A81" s="19"/>
      <c r="B81" s="19"/>
      <c r="C81" s="19"/>
      <c r="D81" s="127"/>
      <c r="E81" s="127"/>
    </row>
  </sheetData>
  <sheetProtection/>
  <mergeCells count="2">
    <mergeCell ref="A79:E79"/>
    <mergeCell ref="A34:E34"/>
  </mergeCells>
  <printOptions/>
  <pageMargins left="0.58" right="0.33" top="1" bottom="0.73" header="0.51" footer="0.39"/>
  <pageSetup fitToHeight="1" fitToWidth="1" horizontalDpi="600" verticalDpi="600" orientation="portrait" paperSize="9" scale="56" r:id="rId1"/>
  <headerFooter alignWithMargins="0">
    <oddFooter xml:space="preserve">&amp;C&amp;"DINPro-Medium,Regular"&amp;12 7&amp;R&amp;"DINPro-Medium,Italic" (Yetkili İmza / Kaşe)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view="pageBreakPreview" zoomScale="60" zoomScaleNormal="60"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7" sqref="D7"/>
    </sheetView>
  </sheetViews>
  <sheetFormatPr defaultColWidth="9.140625" defaultRowHeight="19.5" customHeight="1"/>
  <cols>
    <col min="1" max="1" width="1.8515625" style="55" customWidth="1"/>
    <col min="2" max="2" width="8.140625" style="80" customWidth="1"/>
    <col min="3" max="3" width="75.28125" style="55" customWidth="1"/>
    <col min="4" max="4" width="16.7109375" style="84" customWidth="1"/>
    <col min="5" max="5" width="14.7109375" style="55" customWidth="1"/>
    <col min="6" max="6" width="21.7109375" style="55" customWidth="1"/>
    <col min="7" max="7" width="14.7109375" style="55" customWidth="1"/>
    <col min="8" max="8" width="17.421875" style="55" customWidth="1"/>
    <col min="9" max="14" width="14.7109375" style="55" customWidth="1"/>
    <col min="15" max="16" width="18.8515625" style="55" bestFit="1" customWidth="1"/>
    <col min="17" max="18" width="18.8515625" style="55" customWidth="1"/>
    <col min="19" max="19" width="20.8515625" style="55" customWidth="1"/>
    <col min="20" max="21" width="18.8515625" style="55" customWidth="1"/>
    <col min="22" max="22" width="21.140625" style="55" customWidth="1"/>
    <col min="23" max="16384" width="9.140625" style="55" customWidth="1"/>
  </cols>
  <sheetData>
    <row r="1" spans="2:10" s="76" customFormat="1" ht="24" customHeight="1">
      <c r="B1" s="72"/>
      <c r="C1" s="73" t="s">
        <v>0</v>
      </c>
      <c r="D1" s="74"/>
      <c r="E1" s="75"/>
      <c r="F1" s="75"/>
      <c r="G1" s="75"/>
      <c r="H1" s="75"/>
      <c r="I1" s="75"/>
      <c r="J1" s="75"/>
    </row>
    <row r="2" spans="2:13" s="76" customFormat="1" ht="19.5" customHeight="1">
      <c r="B2" s="72"/>
      <c r="C2" s="73" t="s">
        <v>640</v>
      </c>
      <c r="D2" s="77"/>
      <c r="E2" s="78"/>
      <c r="F2" s="78"/>
      <c r="G2" s="78"/>
      <c r="H2" s="78"/>
      <c r="I2" s="78"/>
      <c r="J2" s="78"/>
      <c r="K2" s="79"/>
      <c r="L2" s="79"/>
      <c r="M2" s="79"/>
    </row>
    <row r="3" spans="3:10" ht="15" customHeight="1">
      <c r="C3" s="81" t="s">
        <v>617</v>
      </c>
      <c r="D3" s="82"/>
      <c r="E3" s="81"/>
      <c r="F3" s="81"/>
      <c r="G3" s="83"/>
      <c r="H3" s="83"/>
      <c r="I3" s="83"/>
      <c r="J3" s="83"/>
    </row>
    <row r="4" ht="15.75"/>
    <row r="5" spans="2:22" s="84" customFormat="1" ht="75.75" customHeight="1">
      <c r="B5" s="85"/>
      <c r="D5" s="86" t="s">
        <v>315</v>
      </c>
      <c r="E5" s="86" t="s">
        <v>316</v>
      </c>
      <c r="F5" s="86" t="s">
        <v>317</v>
      </c>
      <c r="G5" s="86" t="s">
        <v>318</v>
      </c>
      <c r="H5" s="86" t="s">
        <v>475</v>
      </c>
      <c r="I5" s="86" t="s">
        <v>319</v>
      </c>
      <c r="J5" s="86" t="s">
        <v>320</v>
      </c>
      <c r="K5" s="86" t="s">
        <v>321</v>
      </c>
      <c r="L5" s="86" t="s">
        <v>322</v>
      </c>
      <c r="M5" s="86" t="s">
        <v>477</v>
      </c>
      <c r="N5" s="86" t="s">
        <v>476</v>
      </c>
      <c r="O5" s="86" t="s">
        <v>565</v>
      </c>
      <c r="P5" s="86" t="s">
        <v>566</v>
      </c>
      <c r="Q5" s="86" t="s">
        <v>567</v>
      </c>
      <c r="R5" s="86" t="s">
        <v>568</v>
      </c>
      <c r="S5" s="86" t="s">
        <v>569</v>
      </c>
      <c r="T5" s="86" t="s">
        <v>570</v>
      </c>
      <c r="U5" s="86" t="s">
        <v>502</v>
      </c>
      <c r="V5" s="86" t="s">
        <v>571</v>
      </c>
    </row>
    <row r="6" spans="2:22" ht="9" customHeight="1">
      <c r="B6" s="87"/>
      <c r="C6" s="88"/>
      <c r="D6" s="89"/>
      <c r="E6" s="90"/>
      <c r="F6" s="91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3:4" ht="9" customHeight="1">
      <c r="C7" s="92"/>
      <c r="D7" s="93"/>
    </row>
    <row r="8" spans="2:22" s="96" customFormat="1" ht="15.75" customHeight="1">
      <c r="B8" s="80"/>
      <c r="C8" s="94" t="s">
        <v>82</v>
      </c>
      <c r="D8" s="93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2:22" s="96" customFormat="1" ht="15.75" customHeight="1">
      <c r="B9" s="80"/>
      <c r="C9" s="94" t="s">
        <v>639</v>
      </c>
      <c r="D9" s="93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3:22" ht="9" customHeight="1">
      <c r="C10" s="97"/>
      <c r="D10" s="85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3:22" ht="9" customHeight="1">
      <c r="C11" s="97"/>
      <c r="D11" s="85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2:22" ht="15.75" customHeight="1">
      <c r="B12" s="99" t="s">
        <v>4</v>
      </c>
      <c r="C12" s="100" t="s">
        <v>433</v>
      </c>
      <c r="D12" s="82"/>
      <c r="E12" s="101">
        <v>3000000</v>
      </c>
      <c r="F12" s="101">
        <v>1905892</v>
      </c>
      <c r="G12" s="101">
        <v>1700000</v>
      </c>
      <c r="H12" s="101">
        <v>0</v>
      </c>
      <c r="I12" s="101">
        <v>685762</v>
      </c>
      <c r="J12" s="101">
        <v>0</v>
      </c>
      <c r="K12" s="101">
        <v>2432640</v>
      </c>
      <c r="L12" s="101">
        <v>136983</v>
      </c>
      <c r="M12" s="101">
        <v>1782224</v>
      </c>
      <c r="N12" s="101">
        <v>24897</v>
      </c>
      <c r="O12" s="101">
        <v>-92261</v>
      </c>
      <c r="P12" s="101">
        <v>8025</v>
      </c>
      <c r="Q12" s="101">
        <v>0</v>
      </c>
      <c r="R12" s="101">
        <v>-253655</v>
      </c>
      <c r="S12" s="101">
        <v>0</v>
      </c>
      <c r="T12" s="101">
        <f>SUM(E12:S12)</f>
        <v>11330507</v>
      </c>
      <c r="U12" s="101">
        <v>231</v>
      </c>
      <c r="V12" s="101">
        <f>+T12+U12</f>
        <v>11330738</v>
      </c>
    </row>
    <row r="13" spans="2:22" ht="15.75" customHeight="1">
      <c r="B13" s="99" t="s">
        <v>8</v>
      </c>
      <c r="C13" s="100" t="s">
        <v>434</v>
      </c>
      <c r="D13" s="86"/>
      <c r="E13" s="101">
        <f aca="true" t="shared" si="0" ref="E13:P13">SUM(E14:E15)</f>
        <v>0</v>
      </c>
      <c r="F13" s="101">
        <f t="shared" si="0"/>
        <v>0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101">
        <f t="shared" si="0"/>
        <v>0</v>
      </c>
      <c r="L13" s="101">
        <f t="shared" si="0"/>
        <v>0</v>
      </c>
      <c r="M13" s="101">
        <f t="shared" si="0"/>
        <v>0</v>
      </c>
      <c r="N13" s="101">
        <f t="shared" si="0"/>
        <v>0</v>
      </c>
      <c r="O13" s="101">
        <f t="shared" si="0"/>
        <v>0</v>
      </c>
      <c r="P13" s="101">
        <f t="shared" si="0"/>
        <v>0</v>
      </c>
      <c r="Q13" s="101">
        <f>SUM(Q14:Q15)</f>
        <v>0</v>
      </c>
      <c r="R13" s="101">
        <f>SUM(R14:R15)</f>
        <v>0</v>
      </c>
      <c r="S13" s="101">
        <f>SUM(S14:S15)</f>
        <v>0</v>
      </c>
      <c r="T13" s="101">
        <f>SUM(E13:S13)</f>
        <v>0</v>
      </c>
      <c r="U13" s="101">
        <f>SUM(U14:U15)</f>
        <v>0</v>
      </c>
      <c r="V13" s="101">
        <f aca="true" t="shared" si="1" ref="V13:V43">+T13+U13</f>
        <v>0</v>
      </c>
    </row>
    <row r="14" spans="2:22" ht="15.75" customHeight="1">
      <c r="B14" s="99" t="s">
        <v>9</v>
      </c>
      <c r="C14" s="100" t="s">
        <v>435</v>
      </c>
      <c r="D14" s="86"/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f>SUM(E14:S14)</f>
        <v>0</v>
      </c>
      <c r="U14" s="101">
        <v>0</v>
      </c>
      <c r="V14" s="101">
        <f t="shared" si="1"/>
        <v>0</v>
      </c>
    </row>
    <row r="15" spans="2:22" ht="15.75" customHeight="1">
      <c r="B15" s="99" t="s">
        <v>14</v>
      </c>
      <c r="C15" s="100" t="s">
        <v>436</v>
      </c>
      <c r="D15" s="86"/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f>SUM(E15:S15)</f>
        <v>0</v>
      </c>
      <c r="U15" s="101">
        <v>0</v>
      </c>
      <c r="V15" s="101">
        <f t="shared" si="1"/>
        <v>0</v>
      </c>
    </row>
    <row r="16" spans="2:22" ht="15.75" customHeight="1">
      <c r="B16" s="99" t="s">
        <v>16</v>
      </c>
      <c r="C16" s="100" t="s">
        <v>469</v>
      </c>
      <c r="D16" s="14" t="s">
        <v>562</v>
      </c>
      <c r="E16" s="101">
        <v>3000000</v>
      </c>
      <c r="F16" s="101">
        <v>1905892</v>
      </c>
      <c r="G16" s="101">
        <v>1700000</v>
      </c>
      <c r="H16" s="101">
        <v>0</v>
      </c>
      <c r="I16" s="101">
        <v>685762</v>
      </c>
      <c r="J16" s="101">
        <v>0</v>
      </c>
      <c r="K16" s="101">
        <v>2432640</v>
      </c>
      <c r="L16" s="101">
        <v>136983</v>
      </c>
      <c r="M16" s="101">
        <v>1782224</v>
      </c>
      <c r="N16" s="101">
        <v>24897</v>
      </c>
      <c r="O16" s="101">
        <v>-92261</v>
      </c>
      <c r="P16" s="101">
        <v>8025</v>
      </c>
      <c r="Q16" s="101">
        <v>0</v>
      </c>
      <c r="R16" s="101">
        <v>-253655</v>
      </c>
      <c r="S16" s="101">
        <v>0</v>
      </c>
      <c r="T16" s="101">
        <f>SUM(E16:S16)</f>
        <v>11330507</v>
      </c>
      <c r="U16" s="101">
        <v>231</v>
      </c>
      <c r="V16" s="101">
        <f t="shared" si="1"/>
        <v>11330738</v>
      </c>
    </row>
    <row r="17" spans="2:22" ht="15.75" customHeight="1">
      <c r="B17" s="99"/>
      <c r="C17" s="100"/>
      <c r="D17" s="86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2:22" s="59" customFormat="1" ht="15.75" customHeight="1">
      <c r="B18" s="99"/>
      <c r="C18" s="102" t="s">
        <v>437</v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2:22" ht="15.75" customHeight="1">
      <c r="B19" s="99" t="s">
        <v>17</v>
      </c>
      <c r="C19" s="100" t="s">
        <v>438</v>
      </c>
      <c r="D19" s="86"/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f aca="true" t="shared" si="2" ref="T19:T43">SUM(E19:S19)</f>
        <v>0</v>
      </c>
      <c r="U19" s="101">
        <v>0</v>
      </c>
      <c r="V19" s="101">
        <f t="shared" si="1"/>
        <v>0</v>
      </c>
    </row>
    <row r="20" spans="2:22" ht="15.75" customHeight="1">
      <c r="B20" s="99" t="s">
        <v>20</v>
      </c>
      <c r="C20" s="100" t="s">
        <v>494</v>
      </c>
      <c r="D20" s="86"/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82159</v>
      </c>
      <c r="P20" s="101">
        <v>0</v>
      </c>
      <c r="Q20" s="101">
        <v>0</v>
      </c>
      <c r="R20" s="101">
        <v>0</v>
      </c>
      <c r="S20" s="101">
        <v>0</v>
      </c>
      <c r="T20" s="101">
        <f t="shared" si="2"/>
        <v>82159</v>
      </c>
      <c r="U20" s="101">
        <v>0</v>
      </c>
      <c r="V20" s="101">
        <f t="shared" si="1"/>
        <v>82159</v>
      </c>
    </row>
    <row r="21" spans="2:22" ht="15.75" customHeight="1">
      <c r="B21" s="99" t="s">
        <v>23</v>
      </c>
      <c r="C21" s="100" t="s">
        <v>372</v>
      </c>
      <c r="D21" s="86"/>
      <c r="E21" s="101">
        <f aca="true" t="shared" si="3" ref="E21:P21">SUM(E22:E23)</f>
        <v>0</v>
      </c>
      <c r="F21" s="101">
        <f t="shared" si="3"/>
        <v>0</v>
      </c>
      <c r="G21" s="101">
        <f t="shared" si="3"/>
        <v>0</v>
      </c>
      <c r="H21" s="101">
        <f t="shared" si="3"/>
        <v>0</v>
      </c>
      <c r="I21" s="101">
        <f t="shared" si="3"/>
        <v>0</v>
      </c>
      <c r="J21" s="101">
        <f t="shared" si="3"/>
        <v>0</v>
      </c>
      <c r="K21" s="101">
        <f t="shared" si="3"/>
        <v>0</v>
      </c>
      <c r="L21" s="101">
        <f t="shared" si="3"/>
        <v>0</v>
      </c>
      <c r="M21" s="101">
        <f t="shared" si="3"/>
        <v>0</v>
      </c>
      <c r="N21" s="101">
        <f>SUM(N22:N23)</f>
        <v>0</v>
      </c>
      <c r="O21" s="101">
        <f t="shared" si="3"/>
        <v>0</v>
      </c>
      <c r="P21" s="101">
        <f t="shared" si="3"/>
        <v>0</v>
      </c>
      <c r="Q21" s="101">
        <f>SUM(Q22:Q23)</f>
        <v>0</v>
      </c>
      <c r="R21" s="101">
        <f>SUM(R22:R23)</f>
        <v>-181245</v>
      </c>
      <c r="S21" s="101">
        <f>SUM(S22:S23)</f>
        <v>0</v>
      </c>
      <c r="T21" s="101">
        <f>SUM(T22:T23)</f>
        <v>-181245</v>
      </c>
      <c r="U21" s="101">
        <f>SUM(U22:U23)</f>
        <v>0</v>
      </c>
      <c r="V21" s="101">
        <f>+T21+U21</f>
        <v>-181245</v>
      </c>
    </row>
    <row r="22" spans="2:22" ht="15.75" customHeight="1">
      <c r="B22" s="99" t="s">
        <v>24</v>
      </c>
      <c r="C22" s="100" t="s">
        <v>553</v>
      </c>
      <c r="D22" s="86"/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-158974</v>
      </c>
      <c r="S22" s="101">
        <v>0</v>
      </c>
      <c r="T22" s="101">
        <f t="shared" si="2"/>
        <v>-158974</v>
      </c>
      <c r="U22" s="101">
        <v>0</v>
      </c>
      <c r="V22" s="101">
        <f t="shared" si="1"/>
        <v>-158974</v>
      </c>
    </row>
    <row r="23" spans="2:22" ht="15.75" customHeight="1">
      <c r="B23" s="99" t="s">
        <v>25</v>
      </c>
      <c r="C23" s="100" t="s">
        <v>554</v>
      </c>
      <c r="D23" s="86"/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-22271</v>
      </c>
      <c r="S23" s="101">
        <v>0</v>
      </c>
      <c r="T23" s="101">
        <f t="shared" si="2"/>
        <v>-22271</v>
      </c>
      <c r="U23" s="101">
        <v>0</v>
      </c>
      <c r="V23" s="101">
        <f t="shared" si="1"/>
        <v>-22271</v>
      </c>
    </row>
    <row r="24" spans="2:22" ht="15.75" customHeight="1">
      <c r="B24" s="99" t="s">
        <v>26</v>
      </c>
      <c r="C24" s="100" t="s">
        <v>555</v>
      </c>
      <c r="D24" s="86"/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f t="shared" si="2"/>
        <v>0</v>
      </c>
      <c r="U24" s="101">
        <v>0</v>
      </c>
      <c r="V24" s="101">
        <f t="shared" si="1"/>
        <v>0</v>
      </c>
    </row>
    <row r="25" spans="2:22" ht="15.75" customHeight="1">
      <c r="B25" s="99" t="s">
        <v>27</v>
      </c>
      <c r="C25" s="100" t="s">
        <v>496</v>
      </c>
      <c r="D25" s="86"/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f t="shared" si="2"/>
        <v>0</v>
      </c>
      <c r="U25" s="101">
        <v>0</v>
      </c>
      <c r="V25" s="101">
        <f t="shared" si="1"/>
        <v>0</v>
      </c>
    </row>
    <row r="26" spans="2:22" ht="15.75" customHeight="1">
      <c r="B26" s="99" t="s">
        <v>28</v>
      </c>
      <c r="C26" s="100" t="s">
        <v>556</v>
      </c>
      <c r="D26" s="86"/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f t="shared" si="2"/>
        <v>0</v>
      </c>
      <c r="U26" s="101">
        <v>0</v>
      </c>
      <c r="V26" s="101">
        <f t="shared" si="1"/>
        <v>0</v>
      </c>
    </row>
    <row r="27" spans="2:22" ht="15.75" customHeight="1">
      <c r="B27" s="99" t="s">
        <v>29</v>
      </c>
      <c r="C27" s="100" t="s">
        <v>261</v>
      </c>
      <c r="D27" s="86"/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32960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f t="shared" si="2"/>
        <v>32960</v>
      </c>
      <c r="U27" s="101">
        <v>0</v>
      </c>
      <c r="V27" s="101">
        <f t="shared" si="1"/>
        <v>32960</v>
      </c>
    </row>
    <row r="28" spans="2:22" ht="15.75" customHeight="1">
      <c r="B28" s="99" t="s">
        <v>30</v>
      </c>
      <c r="C28" s="100" t="s">
        <v>441</v>
      </c>
      <c r="D28" s="86"/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f t="shared" si="2"/>
        <v>0</v>
      </c>
      <c r="U28" s="101">
        <v>0</v>
      </c>
      <c r="V28" s="101">
        <f t="shared" si="1"/>
        <v>0</v>
      </c>
    </row>
    <row r="29" spans="2:22" ht="15.75" customHeight="1">
      <c r="B29" s="99" t="s">
        <v>31</v>
      </c>
      <c r="C29" s="100" t="s">
        <v>442</v>
      </c>
      <c r="D29" s="86"/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f t="shared" si="2"/>
        <v>0</v>
      </c>
      <c r="U29" s="101">
        <v>0</v>
      </c>
      <c r="V29" s="101">
        <f t="shared" si="1"/>
        <v>0</v>
      </c>
    </row>
    <row r="30" spans="2:22" ht="15.75" customHeight="1">
      <c r="B30" s="99" t="s">
        <v>32</v>
      </c>
      <c r="C30" s="100" t="s">
        <v>443</v>
      </c>
      <c r="D30" s="86"/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f t="shared" si="2"/>
        <v>0</v>
      </c>
      <c r="U30" s="101">
        <v>0</v>
      </c>
      <c r="V30" s="101">
        <f t="shared" si="1"/>
        <v>0</v>
      </c>
    </row>
    <row r="31" spans="2:22" ht="15.75" customHeight="1">
      <c r="B31" s="99" t="s">
        <v>33</v>
      </c>
      <c r="C31" s="100" t="s">
        <v>258</v>
      </c>
      <c r="D31" s="86"/>
      <c r="E31" s="101">
        <f>+SUM(E32:E33)</f>
        <v>0</v>
      </c>
      <c r="F31" s="101">
        <f>+SUM(F32:F33)</f>
        <v>0</v>
      </c>
      <c r="G31" s="101">
        <f aca="true" t="shared" si="4" ref="G31:P31">+SUM(G32:G33)</f>
        <v>0</v>
      </c>
      <c r="H31" s="101">
        <f t="shared" si="4"/>
        <v>0</v>
      </c>
      <c r="I31" s="101">
        <f t="shared" si="4"/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1">
        <f t="shared" si="4"/>
        <v>0</v>
      </c>
      <c r="Q31" s="101">
        <f>+SUM(Q32:Q33)</f>
        <v>0</v>
      </c>
      <c r="R31" s="101">
        <f>+SUM(R32:R33)</f>
        <v>0</v>
      </c>
      <c r="S31" s="101">
        <f>+SUM(S32:S33)</f>
        <v>0</v>
      </c>
      <c r="T31" s="101">
        <f t="shared" si="2"/>
        <v>0</v>
      </c>
      <c r="U31" s="101">
        <f>+SUM(U32:U33)</f>
        <v>0</v>
      </c>
      <c r="V31" s="101">
        <f t="shared" si="1"/>
        <v>0</v>
      </c>
    </row>
    <row r="32" spans="2:22" ht="15.75" customHeight="1">
      <c r="B32" s="99" t="s">
        <v>492</v>
      </c>
      <c r="C32" s="100" t="s">
        <v>259</v>
      </c>
      <c r="D32" s="86"/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f t="shared" si="2"/>
        <v>0</v>
      </c>
      <c r="U32" s="101">
        <v>0</v>
      </c>
      <c r="V32" s="101">
        <f t="shared" si="1"/>
        <v>0</v>
      </c>
    </row>
    <row r="33" spans="2:22" ht="15.75" customHeight="1">
      <c r="B33" s="99" t="s">
        <v>493</v>
      </c>
      <c r="C33" s="100" t="s">
        <v>557</v>
      </c>
      <c r="D33" s="86"/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f t="shared" si="2"/>
        <v>0</v>
      </c>
      <c r="U33" s="101">
        <v>0</v>
      </c>
      <c r="V33" s="101">
        <f t="shared" si="1"/>
        <v>0</v>
      </c>
    </row>
    <row r="34" spans="2:22" ht="15.75" customHeight="1">
      <c r="B34" s="99" t="s">
        <v>34</v>
      </c>
      <c r="C34" s="100" t="s">
        <v>260</v>
      </c>
      <c r="D34" s="86"/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f t="shared" si="2"/>
        <v>0</v>
      </c>
      <c r="U34" s="101">
        <v>0</v>
      </c>
      <c r="V34" s="101">
        <f t="shared" si="1"/>
        <v>0</v>
      </c>
    </row>
    <row r="35" spans="2:22" ht="15.75" customHeight="1">
      <c r="B35" s="99" t="s">
        <v>35</v>
      </c>
      <c r="C35" s="100" t="s">
        <v>366</v>
      </c>
      <c r="D35" s="86"/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f t="shared" si="2"/>
        <v>0</v>
      </c>
      <c r="U35" s="101">
        <v>0</v>
      </c>
      <c r="V35" s="101">
        <f t="shared" si="1"/>
        <v>0</v>
      </c>
    </row>
    <row r="36" spans="2:22" ht="15.75" customHeight="1">
      <c r="B36" s="99" t="s">
        <v>36</v>
      </c>
      <c r="C36" s="100" t="s">
        <v>171</v>
      </c>
      <c r="D36" s="86"/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f t="shared" si="2"/>
        <v>0</v>
      </c>
      <c r="U36" s="101">
        <v>0</v>
      </c>
      <c r="V36" s="101">
        <f t="shared" si="1"/>
        <v>0</v>
      </c>
    </row>
    <row r="37" spans="2:22" ht="15.75" customHeight="1">
      <c r="B37" s="99" t="s">
        <v>37</v>
      </c>
      <c r="C37" s="100" t="s">
        <v>13</v>
      </c>
      <c r="D37" s="86"/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f t="shared" si="2"/>
        <v>0</v>
      </c>
      <c r="U37" s="101">
        <v>0</v>
      </c>
      <c r="V37" s="101">
        <f t="shared" si="1"/>
        <v>0</v>
      </c>
    </row>
    <row r="38" spans="2:22" ht="15.75" customHeight="1">
      <c r="B38" s="99"/>
      <c r="C38" s="100"/>
      <c r="D38" s="86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2:22" ht="15.75" customHeight="1">
      <c r="B39" s="99" t="s">
        <v>487</v>
      </c>
      <c r="C39" s="100" t="s">
        <v>439</v>
      </c>
      <c r="D39" s="86"/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568724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f t="shared" si="2"/>
        <v>568724</v>
      </c>
      <c r="U39" s="101">
        <v>10</v>
      </c>
      <c r="V39" s="101">
        <f t="shared" si="1"/>
        <v>568734</v>
      </c>
    </row>
    <row r="40" spans="2:22" ht="15.75" customHeight="1">
      <c r="B40" s="99" t="s">
        <v>521</v>
      </c>
      <c r="C40" s="100" t="s">
        <v>440</v>
      </c>
      <c r="D40" s="86"/>
      <c r="E40" s="101">
        <f>+SUM(E41:E43)</f>
        <v>0</v>
      </c>
      <c r="F40" s="101">
        <f aca="true" t="shared" si="5" ref="F40:T40">+SUM(F41:F43)</f>
        <v>0</v>
      </c>
      <c r="G40" s="101">
        <f t="shared" si="5"/>
        <v>0</v>
      </c>
      <c r="H40" s="101">
        <f t="shared" si="5"/>
        <v>0</v>
      </c>
      <c r="I40" s="101">
        <f t="shared" si="5"/>
        <v>110958</v>
      </c>
      <c r="J40" s="101">
        <f t="shared" si="5"/>
        <v>0</v>
      </c>
      <c r="K40" s="101">
        <f t="shared" si="5"/>
        <v>1262657</v>
      </c>
      <c r="L40" s="101">
        <f t="shared" si="5"/>
        <v>0</v>
      </c>
      <c r="M40" s="101">
        <f t="shared" si="5"/>
        <v>-1782224</v>
      </c>
      <c r="N40" s="101">
        <f t="shared" si="5"/>
        <v>38775</v>
      </c>
      <c r="O40" s="101">
        <f t="shared" si="5"/>
        <v>0</v>
      </c>
      <c r="P40" s="101">
        <f t="shared" si="5"/>
        <v>9284</v>
      </c>
      <c r="Q40" s="101">
        <f t="shared" si="5"/>
        <v>0</v>
      </c>
      <c r="R40" s="101">
        <f t="shared" si="5"/>
        <v>0</v>
      </c>
      <c r="S40" s="101">
        <f t="shared" si="5"/>
        <v>0</v>
      </c>
      <c r="T40" s="101">
        <f t="shared" si="5"/>
        <v>-360550</v>
      </c>
      <c r="U40" s="101">
        <f>+SUM(U41:U43)</f>
        <v>-26</v>
      </c>
      <c r="V40" s="101">
        <f t="shared" si="1"/>
        <v>-360576</v>
      </c>
    </row>
    <row r="41" spans="2:22" ht="15.75" customHeight="1">
      <c r="B41" s="99" t="s">
        <v>558</v>
      </c>
      <c r="C41" s="100" t="s">
        <v>255</v>
      </c>
      <c r="D41" s="86"/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-360550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f t="shared" si="2"/>
        <v>-360550</v>
      </c>
      <c r="U41" s="101">
        <v>-26</v>
      </c>
      <c r="V41" s="101">
        <f t="shared" si="1"/>
        <v>-360576</v>
      </c>
    </row>
    <row r="42" spans="2:22" ht="15.75" customHeight="1">
      <c r="B42" s="99" t="s">
        <v>559</v>
      </c>
      <c r="C42" s="100" t="s">
        <v>256</v>
      </c>
      <c r="D42" s="86"/>
      <c r="E42" s="101">
        <v>0</v>
      </c>
      <c r="F42" s="101">
        <v>0</v>
      </c>
      <c r="G42" s="101">
        <v>0</v>
      </c>
      <c r="H42" s="101">
        <v>0</v>
      </c>
      <c r="I42" s="101">
        <v>110958</v>
      </c>
      <c r="J42" s="101">
        <v>0</v>
      </c>
      <c r="K42" s="101">
        <v>1262657</v>
      </c>
      <c r="L42" s="101">
        <v>0</v>
      </c>
      <c r="M42" s="101">
        <v>-1421674</v>
      </c>
      <c r="N42" s="101">
        <v>38775</v>
      </c>
      <c r="O42" s="101">
        <v>0</v>
      </c>
      <c r="P42" s="101">
        <v>9284</v>
      </c>
      <c r="Q42" s="101">
        <v>0</v>
      </c>
      <c r="R42" s="101">
        <v>0</v>
      </c>
      <c r="S42" s="101">
        <v>0</v>
      </c>
      <c r="T42" s="101">
        <f t="shared" si="2"/>
        <v>0</v>
      </c>
      <c r="U42" s="101">
        <v>0</v>
      </c>
      <c r="V42" s="101">
        <f t="shared" si="1"/>
        <v>0</v>
      </c>
    </row>
    <row r="43" spans="2:22" ht="15.75" customHeight="1">
      <c r="B43" s="99" t="s">
        <v>560</v>
      </c>
      <c r="C43" s="100" t="s">
        <v>254</v>
      </c>
      <c r="D43" s="86"/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f t="shared" si="2"/>
        <v>0</v>
      </c>
      <c r="U43" s="101">
        <v>0</v>
      </c>
      <c r="V43" s="101">
        <f t="shared" si="1"/>
        <v>0</v>
      </c>
    </row>
    <row r="44" spans="2:22" ht="15.75" customHeight="1">
      <c r="B44" s="99"/>
      <c r="C44" s="100"/>
      <c r="D44" s="86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2:22" s="59" customFormat="1" ht="15.75">
      <c r="B45" s="105"/>
      <c r="C45" s="106" t="s">
        <v>561</v>
      </c>
      <c r="D45" s="107"/>
      <c r="E45" s="108">
        <f aca="true" t="shared" si="6" ref="E45:V45">+E16+E19+E20+E21+E24+E25+E26+E27+E28+E29+E30+E34+E35+E36+E37+E39+E40+E31</f>
        <v>3000000</v>
      </c>
      <c r="F45" s="108">
        <f t="shared" si="6"/>
        <v>1905892</v>
      </c>
      <c r="G45" s="108">
        <f t="shared" si="6"/>
        <v>1700000</v>
      </c>
      <c r="H45" s="108">
        <f t="shared" si="6"/>
        <v>0</v>
      </c>
      <c r="I45" s="108">
        <f t="shared" si="6"/>
        <v>796720</v>
      </c>
      <c r="J45" s="108">
        <f t="shared" si="6"/>
        <v>0</v>
      </c>
      <c r="K45" s="108">
        <f t="shared" si="6"/>
        <v>3695297</v>
      </c>
      <c r="L45" s="108">
        <f t="shared" si="6"/>
        <v>169943</v>
      </c>
      <c r="M45" s="108">
        <f t="shared" si="6"/>
        <v>568724</v>
      </c>
      <c r="N45" s="108">
        <f t="shared" si="6"/>
        <v>63672</v>
      </c>
      <c r="O45" s="108">
        <f t="shared" si="6"/>
        <v>-10102</v>
      </c>
      <c r="P45" s="108">
        <f t="shared" si="6"/>
        <v>17309</v>
      </c>
      <c r="Q45" s="108">
        <f t="shared" si="6"/>
        <v>0</v>
      </c>
      <c r="R45" s="108">
        <f t="shared" si="6"/>
        <v>-434900</v>
      </c>
      <c r="S45" s="108">
        <f t="shared" si="6"/>
        <v>0</v>
      </c>
      <c r="T45" s="108">
        <f t="shared" si="6"/>
        <v>11472555</v>
      </c>
      <c r="U45" s="108">
        <f t="shared" si="6"/>
        <v>215</v>
      </c>
      <c r="V45" s="108">
        <f t="shared" si="6"/>
        <v>11472770</v>
      </c>
    </row>
    <row r="46" spans="3:22" ht="15.75">
      <c r="C46" s="109"/>
      <c r="D46" s="110"/>
      <c r="E46" s="101"/>
      <c r="F46" s="101"/>
      <c r="G46" s="101"/>
      <c r="H46" s="101"/>
      <c r="I46" s="101"/>
      <c r="J46" s="101"/>
      <c r="K46" s="101"/>
      <c r="L46" s="101"/>
      <c r="M46" s="61"/>
      <c r="N46" s="61"/>
      <c r="O46" s="101"/>
      <c r="P46" s="101"/>
      <c r="Q46" s="101"/>
      <c r="R46" s="101"/>
      <c r="S46" s="101"/>
      <c r="T46" s="101"/>
      <c r="U46" s="101"/>
      <c r="V46" s="101"/>
    </row>
    <row r="47" spans="2:22" ht="15.75">
      <c r="B47" s="99"/>
      <c r="C47" s="109"/>
      <c r="D47" s="110"/>
      <c r="E47" s="101"/>
      <c r="F47" s="101"/>
      <c r="G47" s="101"/>
      <c r="H47" s="101"/>
      <c r="I47" s="101"/>
      <c r="J47" s="101"/>
      <c r="K47" s="101"/>
      <c r="L47" s="101"/>
      <c r="M47" s="61"/>
      <c r="N47" s="61"/>
      <c r="O47" s="101"/>
      <c r="P47" s="101"/>
      <c r="Q47" s="101"/>
      <c r="R47" s="101"/>
      <c r="S47" s="101"/>
      <c r="T47" s="101"/>
      <c r="U47" s="101"/>
      <c r="V47" s="101"/>
    </row>
    <row r="48" spans="2:22" s="94" customFormat="1" ht="15.75" customHeight="1">
      <c r="B48" s="80"/>
      <c r="C48" s="94" t="s">
        <v>42</v>
      </c>
      <c r="D48" s="93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</row>
    <row r="49" spans="2:22" s="94" customFormat="1" ht="15.75" customHeight="1">
      <c r="B49" s="80"/>
      <c r="C49" s="94" t="s">
        <v>635</v>
      </c>
      <c r="D49" s="93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3:22" ht="9" customHeight="1">
      <c r="C50" s="97"/>
      <c r="D50" s="8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3:22" ht="9" customHeight="1">
      <c r="C51" s="97"/>
      <c r="D51" s="8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2:22" ht="15.75" customHeight="1">
      <c r="B52" s="99" t="s">
        <v>4</v>
      </c>
      <c r="C52" s="100" t="s">
        <v>468</v>
      </c>
      <c r="D52" s="82"/>
      <c r="E52" s="101">
        <v>3000000</v>
      </c>
      <c r="F52" s="101">
        <v>1905892</v>
      </c>
      <c r="G52" s="101">
        <v>1700000</v>
      </c>
      <c r="H52" s="101">
        <v>0</v>
      </c>
      <c r="I52" s="101">
        <v>796720</v>
      </c>
      <c r="J52" s="101">
        <v>0</v>
      </c>
      <c r="K52" s="101">
        <v>3695297</v>
      </c>
      <c r="L52" s="101">
        <v>144188</v>
      </c>
      <c r="M52" s="101">
        <v>2722621</v>
      </c>
      <c r="N52" s="101">
        <v>63672</v>
      </c>
      <c r="O52" s="101">
        <v>868432</v>
      </c>
      <c r="P52" s="101">
        <v>17309</v>
      </c>
      <c r="Q52" s="101">
        <v>0</v>
      </c>
      <c r="R52" s="101">
        <v>-466986</v>
      </c>
      <c r="S52" s="101">
        <v>0</v>
      </c>
      <c r="T52" s="101">
        <f>+SUM(E52:S52)</f>
        <v>14447145</v>
      </c>
      <c r="U52" s="101">
        <v>205</v>
      </c>
      <c r="V52" s="101">
        <f>+T52+U52</f>
        <v>14447350</v>
      </c>
    </row>
    <row r="53" spans="2:22" ht="9" customHeight="1">
      <c r="B53" s="99"/>
      <c r="C53" s="100"/>
      <c r="D53" s="82"/>
      <c r="E53" s="101"/>
      <c r="F53" s="101"/>
      <c r="G53" s="101"/>
      <c r="H53" s="101"/>
      <c r="I53" s="101"/>
      <c r="J53" s="101"/>
      <c r="K53" s="101"/>
      <c r="L53" s="101"/>
      <c r="M53" s="61"/>
      <c r="N53" s="61"/>
      <c r="O53" s="101"/>
      <c r="P53" s="101"/>
      <c r="Q53" s="101"/>
      <c r="R53" s="101"/>
      <c r="S53" s="101"/>
      <c r="T53" s="101"/>
      <c r="U53" s="101"/>
      <c r="V53" s="101"/>
    </row>
    <row r="54" spans="3:22" ht="15.75" customHeight="1">
      <c r="C54" s="102" t="s">
        <v>437</v>
      </c>
      <c r="D54" s="112"/>
      <c r="E54" s="101"/>
      <c r="F54" s="101"/>
      <c r="G54" s="101"/>
      <c r="H54" s="101"/>
      <c r="I54" s="101"/>
      <c r="J54" s="101"/>
      <c r="K54" s="101"/>
      <c r="L54" s="10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2:22" ht="15.75" customHeight="1">
      <c r="B55" s="99" t="s">
        <v>8</v>
      </c>
      <c r="C55" s="100" t="s">
        <v>438</v>
      </c>
      <c r="D55" s="82"/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f>+SUM(E55:S55)</f>
        <v>0</v>
      </c>
      <c r="U55" s="101">
        <v>0</v>
      </c>
      <c r="V55" s="101">
        <f>+T55+U55</f>
        <v>0</v>
      </c>
    </row>
    <row r="56" spans="2:22" ht="15.75" customHeight="1">
      <c r="B56" s="99" t="s">
        <v>16</v>
      </c>
      <c r="C56" s="100" t="s">
        <v>494</v>
      </c>
      <c r="D56" s="14" t="s">
        <v>587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157149</v>
      </c>
      <c r="P56" s="101">
        <v>0</v>
      </c>
      <c r="Q56" s="101">
        <v>0</v>
      </c>
      <c r="R56" s="101">
        <v>0</v>
      </c>
      <c r="S56" s="101">
        <v>0</v>
      </c>
      <c r="T56" s="101">
        <f>+SUM(E56:S56)</f>
        <v>157149</v>
      </c>
      <c r="U56" s="101">
        <v>0</v>
      </c>
      <c r="V56" s="101">
        <f>+T56+U56</f>
        <v>157149</v>
      </c>
    </row>
    <row r="57" spans="2:22" ht="15.75" customHeight="1">
      <c r="B57" s="99" t="s">
        <v>17</v>
      </c>
      <c r="C57" s="100" t="s">
        <v>372</v>
      </c>
      <c r="D57" s="14"/>
      <c r="E57" s="101">
        <f aca="true" t="shared" si="7" ref="E57:P57">SUM(E58:E59)</f>
        <v>0</v>
      </c>
      <c r="F57" s="101">
        <f t="shared" si="7"/>
        <v>0</v>
      </c>
      <c r="G57" s="101">
        <f t="shared" si="7"/>
        <v>0</v>
      </c>
      <c r="H57" s="101">
        <f t="shared" si="7"/>
        <v>0</v>
      </c>
      <c r="I57" s="101">
        <f t="shared" si="7"/>
        <v>0</v>
      </c>
      <c r="J57" s="101">
        <f t="shared" si="7"/>
        <v>0</v>
      </c>
      <c r="K57" s="101">
        <f t="shared" si="7"/>
        <v>0</v>
      </c>
      <c r="L57" s="101">
        <f t="shared" si="7"/>
        <v>0</v>
      </c>
      <c r="M57" s="101">
        <f t="shared" si="7"/>
        <v>0</v>
      </c>
      <c r="N57" s="101">
        <f>SUM(N58:N59)</f>
        <v>0</v>
      </c>
      <c r="O57" s="101">
        <f t="shared" si="7"/>
        <v>0</v>
      </c>
      <c r="P57" s="101">
        <f t="shared" si="7"/>
        <v>0</v>
      </c>
      <c r="Q57" s="101">
        <f>SUM(Q58:Q59)</f>
        <v>0</v>
      </c>
      <c r="R57" s="101">
        <v>39554</v>
      </c>
      <c r="S57" s="101">
        <f>SUM(S58:S59)</f>
        <v>0</v>
      </c>
      <c r="T57" s="101">
        <v>39554</v>
      </c>
      <c r="U57" s="101">
        <f>SUM(U58:U59)</f>
        <v>0</v>
      </c>
      <c r="V57" s="101">
        <f>+T57+U57</f>
        <v>39554</v>
      </c>
    </row>
    <row r="58" spans="2:22" ht="15.75" customHeight="1">
      <c r="B58" s="99" t="s">
        <v>18</v>
      </c>
      <c r="C58" s="100" t="s">
        <v>553</v>
      </c>
      <c r="D58" s="82"/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12163</v>
      </c>
      <c r="S58" s="101">
        <v>0</v>
      </c>
      <c r="T58" s="101">
        <f aca="true" t="shared" si="8" ref="T58:T78">+SUM(E58:S58)</f>
        <v>12163</v>
      </c>
      <c r="U58" s="101">
        <v>0</v>
      </c>
      <c r="V58" s="101">
        <f aca="true" t="shared" si="9" ref="V58:V78">+T58+U58</f>
        <v>12163</v>
      </c>
    </row>
    <row r="59" spans="2:22" ht="15.75" customHeight="1">
      <c r="B59" s="99" t="s">
        <v>19</v>
      </c>
      <c r="C59" s="100" t="s">
        <v>554</v>
      </c>
      <c r="D59" s="82"/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27391</v>
      </c>
      <c r="S59" s="101">
        <v>0</v>
      </c>
      <c r="T59" s="101">
        <f t="shared" si="8"/>
        <v>27391</v>
      </c>
      <c r="U59" s="101">
        <v>0</v>
      </c>
      <c r="V59" s="101">
        <f t="shared" si="9"/>
        <v>27391</v>
      </c>
    </row>
    <row r="60" spans="2:22" ht="15.75" customHeight="1">
      <c r="B60" s="99" t="s">
        <v>20</v>
      </c>
      <c r="C60" s="100" t="s">
        <v>555</v>
      </c>
      <c r="D60" s="82"/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f t="shared" si="8"/>
        <v>0</v>
      </c>
      <c r="U60" s="101">
        <v>0</v>
      </c>
      <c r="V60" s="101">
        <f t="shared" si="9"/>
        <v>0</v>
      </c>
    </row>
    <row r="61" spans="2:22" ht="15.75" customHeight="1">
      <c r="B61" s="99" t="s">
        <v>23</v>
      </c>
      <c r="C61" s="100" t="s">
        <v>496</v>
      </c>
      <c r="D61" s="82"/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f t="shared" si="8"/>
        <v>0</v>
      </c>
      <c r="U61" s="101">
        <v>0</v>
      </c>
      <c r="V61" s="101">
        <f t="shared" si="9"/>
        <v>0</v>
      </c>
    </row>
    <row r="62" spans="2:22" ht="15.75" customHeight="1">
      <c r="B62" s="99" t="s">
        <v>26</v>
      </c>
      <c r="C62" s="100" t="s">
        <v>556</v>
      </c>
      <c r="D62" s="82"/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f t="shared" si="8"/>
        <v>0</v>
      </c>
      <c r="U62" s="101">
        <v>0</v>
      </c>
      <c r="V62" s="101">
        <f t="shared" si="9"/>
        <v>0</v>
      </c>
    </row>
    <row r="63" spans="2:22" ht="15.75" customHeight="1">
      <c r="B63" s="99" t="s">
        <v>27</v>
      </c>
      <c r="C63" s="100" t="s">
        <v>261</v>
      </c>
      <c r="D63" s="82"/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-40380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f t="shared" si="8"/>
        <v>-40380</v>
      </c>
      <c r="U63" s="101">
        <v>0</v>
      </c>
      <c r="V63" s="101">
        <f t="shared" si="9"/>
        <v>-40380</v>
      </c>
    </row>
    <row r="64" spans="2:22" ht="15.75" customHeight="1">
      <c r="B64" s="99" t="s">
        <v>28</v>
      </c>
      <c r="C64" s="100" t="s">
        <v>441</v>
      </c>
      <c r="D64" s="82"/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f t="shared" si="8"/>
        <v>0</v>
      </c>
      <c r="U64" s="101">
        <v>0</v>
      </c>
      <c r="V64" s="101">
        <f t="shared" si="9"/>
        <v>0</v>
      </c>
    </row>
    <row r="65" spans="2:22" ht="15.75" customHeight="1">
      <c r="B65" s="99" t="s">
        <v>29</v>
      </c>
      <c r="C65" s="100" t="s">
        <v>442</v>
      </c>
      <c r="D65" s="82"/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f t="shared" si="8"/>
        <v>0</v>
      </c>
      <c r="U65" s="101">
        <v>0</v>
      </c>
      <c r="V65" s="101">
        <f t="shared" si="9"/>
        <v>0</v>
      </c>
    </row>
    <row r="66" spans="2:22" ht="15.75" customHeight="1">
      <c r="B66" s="99" t="s">
        <v>30</v>
      </c>
      <c r="C66" s="100" t="s">
        <v>443</v>
      </c>
      <c r="D66" s="82"/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f t="shared" si="8"/>
        <v>0</v>
      </c>
      <c r="U66" s="101">
        <v>0</v>
      </c>
      <c r="V66" s="101">
        <f t="shared" si="9"/>
        <v>0</v>
      </c>
    </row>
    <row r="67" spans="2:22" ht="15.75" customHeight="1">
      <c r="B67" s="99" t="s">
        <v>31</v>
      </c>
      <c r="C67" s="100" t="s">
        <v>258</v>
      </c>
      <c r="D67" s="82"/>
      <c r="E67" s="101">
        <f>+SUM(E68:E69)</f>
        <v>0</v>
      </c>
      <c r="F67" s="101">
        <f aca="true" t="shared" si="10" ref="F67:P67">+SUM(F68:F69)</f>
        <v>0</v>
      </c>
      <c r="G67" s="101">
        <f t="shared" si="10"/>
        <v>0</v>
      </c>
      <c r="H67" s="101">
        <f t="shared" si="10"/>
        <v>0</v>
      </c>
      <c r="I67" s="101">
        <f t="shared" si="10"/>
        <v>0</v>
      </c>
      <c r="J67" s="101">
        <f t="shared" si="10"/>
        <v>0</v>
      </c>
      <c r="K67" s="101">
        <f t="shared" si="10"/>
        <v>0</v>
      </c>
      <c r="L67" s="101">
        <f t="shared" si="10"/>
        <v>0</v>
      </c>
      <c r="M67" s="101">
        <f t="shared" si="10"/>
        <v>0</v>
      </c>
      <c r="N67" s="101">
        <f>+SUM(N68:N69)</f>
        <v>0</v>
      </c>
      <c r="O67" s="101">
        <f t="shared" si="10"/>
        <v>0</v>
      </c>
      <c r="P67" s="101">
        <f t="shared" si="10"/>
        <v>0</v>
      </c>
      <c r="Q67" s="101">
        <f>+SUM(Q68:Q69)</f>
        <v>0</v>
      </c>
      <c r="R67" s="101">
        <f>+SUM(R68:R69)</f>
        <v>0</v>
      </c>
      <c r="S67" s="101">
        <f>+SUM(S68:S69)</f>
        <v>0</v>
      </c>
      <c r="T67" s="101">
        <f t="shared" si="8"/>
        <v>0</v>
      </c>
      <c r="U67" s="101">
        <f>+SUM(U68:U69)</f>
        <v>0</v>
      </c>
      <c r="V67" s="101">
        <f t="shared" si="9"/>
        <v>0</v>
      </c>
    </row>
    <row r="68" spans="2:22" ht="15.75" customHeight="1">
      <c r="B68" s="99" t="s">
        <v>120</v>
      </c>
      <c r="C68" s="100" t="s">
        <v>259</v>
      </c>
      <c r="D68" s="82"/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f t="shared" si="8"/>
        <v>0</v>
      </c>
      <c r="U68" s="101">
        <v>0</v>
      </c>
      <c r="V68" s="101">
        <f t="shared" si="9"/>
        <v>0</v>
      </c>
    </row>
    <row r="69" spans="2:22" ht="15.75" customHeight="1">
      <c r="B69" s="99" t="s">
        <v>122</v>
      </c>
      <c r="C69" s="100" t="s">
        <v>557</v>
      </c>
      <c r="D69" s="82"/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f t="shared" si="8"/>
        <v>0</v>
      </c>
      <c r="U69" s="101">
        <v>0</v>
      </c>
      <c r="V69" s="101">
        <f t="shared" si="9"/>
        <v>0</v>
      </c>
    </row>
    <row r="70" spans="2:22" ht="15.75" customHeight="1">
      <c r="B70" s="99" t="s">
        <v>32</v>
      </c>
      <c r="C70" s="100" t="s">
        <v>563</v>
      </c>
      <c r="D70" s="82"/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f t="shared" si="8"/>
        <v>0</v>
      </c>
      <c r="U70" s="101">
        <v>0</v>
      </c>
      <c r="V70" s="101">
        <f t="shared" si="9"/>
        <v>0</v>
      </c>
    </row>
    <row r="71" spans="2:22" ht="15.75" customHeight="1">
      <c r="B71" s="99" t="s">
        <v>33</v>
      </c>
      <c r="C71" s="100" t="s">
        <v>366</v>
      </c>
      <c r="D71" s="82"/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1">
        <f t="shared" si="8"/>
        <v>0</v>
      </c>
      <c r="U71" s="101">
        <v>0</v>
      </c>
      <c r="V71" s="101">
        <f t="shared" si="9"/>
        <v>0</v>
      </c>
    </row>
    <row r="72" spans="2:22" ht="15.75" customHeight="1">
      <c r="B72" s="99" t="s">
        <v>34</v>
      </c>
      <c r="C72" s="100" t="s">
        <v>171</v>
      </c>
      <c r="D72" s="82"/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0</v>
      </c>
      <c r="S72" s="101">
        <v>0</v>
      </c>
      <c r="T72" s="101">
        <f t="shared" si="8"/>
        <v>0</v>
      </c>
      <c r="U72" s="101">
        <v>0</v>
      </c>
      <c r="V72" s="101">
        <f t="shared" si="9"/>
        <v>0</v>
      </c>
    </row>
    <row r="73" spans="2:22" ht="15.75" customHeight="1">
      <c r="B73" s="99" t="s">
        <v>35</v>
      </c>
      <c r="C73" s="100" t="s">
        <v>13</v>
      </c>
      <c r="D73" s="82"/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f t="shared" si="8"/>
        <v>0</v>
      </c>
      <c r="U73" s="101">
        <v>0</v>
      </c>
      <c r="V73" s="101">
        <f t="shared" si="9"/>
        <v>0</v>
      </c>
    </row>
    <row r="74" spans="2:22" ht="15.75" customHeight="1">
      <c r="B74" s="99" t="s">
        <v>36</v>
      </c>
      <c r="C74" s="100" t="s">
        <v>439</v>
      </c>
      <c r="D74" s="82"/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1003389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f t="shared" si="8"/>
        <v>1003389</v>
      </c>
      <c r="U74" s="101">
        <v>28</v>
      </c>
      <c r="V74" s="101">
        <f t="shared" si="9"/>
        <v>1003417</v>
      </c>
    </row>
    <row r="75" spans="2:22" ht="15.75" customHeight="1">
      <c r="B75" s="99" t="s">
        <v>37</v>
      </c>
      <c r="C75" s="100" t="s">
        <v>440</v>
      </c>
      <c r="D75" s="14"/>
      <c r="E75" s="101">
        <f>+SUM(E76:E78)</f>
        <v>0</v>
      </c>
      <c r="F75" s="101">
        <f aca="true" t="shared" si="11" ref="F75:P75">+SUM(F76:F78)</f>
        <v>0</v>
      </c>
      <c r="G75" s="101">
        <f t="shared" si="11"/>
        <v>0</v>
      </c>
      <c r="H75" s="101">
        <f t="shared" si="11"/>
        <v>0</v>
      </c>
      <c r="I75" s="101">
        <f t="shared" si="11"/>
        <v>146609</v>
      </c>
      <c r="J75" s="101">
        <f t="shared" si="11"/>
        <v>0</v>
      </c>
      <c r="K75" s="101">
        <f t="shared" si="11"/>
        <v>2041637</v>
      </c>
      <c r="L75" s="101">
        <f t="shared" si="11"/>
        <v>0</v>
      </c>
      <c r="M75" s="101">
        <f t="shared" si="11"/>
        <v>-2722621</v>
      </c>
      <c r="N75" s="101">
        <f>+SUM(N76:N78)</f>
        <v>-9144</v>
      </c>
      <c r="O75" s="101">
        <f t="shared" si="11"/>
        <v>0</v>
      </c>
      <c r="P75" s="101">
        <f t="shared" si="11"/>
        <v>2919</v>
      </c>
      <c r="Q75" s="101">
        <f>+SUM(Q76:Q78)</f>
        <v>0</v>
      </c>
      <c r="R75" s="101">
        <f>+SUM(R76:R78)</f>
        <v>0</v>
      </c>
      <c r="S75" s="101">
        <f>+SUM(S76:S78)</f>
        <v>0</v>
      </c>
      <c r="T75" s="101">
        <f t="shared" si="8"/>
        <v>-540600</v>
      </c>
      <c r="U75" s="101">
        <f>+SUM(U76:U78)</f>
        <v>-28</v>
      </c>
      <c r="V75" s="101">
        <f t="shared" si="9"/>
        <v>-540628</v>
      </c>
    </row>
    <row r="76" spans="2:22" ht="15.75" customHeight="1">
      <c r="B76" s="99" t="s">
        <v>401</v>
      </c>
      <c r="C76" s="100" t="s">
        <v>255</v>
      </c>
      <c r="D76" s="82"/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-540600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f t="shared" si="8"/>
        <v>-540600</v>
      </c>
      <c r="U76" s="101">
        <v>-28</v>
      </c>
      <c r="V76" s="101">
        <f t="shared" si="9"/>
        <v>-540628</v>
      </c>
    </row>
    <row r="77" spans="2:22" ht="15.75" customHeight="1">
      <c r="B77" s="99" t="s">
        <v>403</v>
      </c>
      <c r="C77" s="100" t="s">
        <v>256</v>
      </c>
      <c r="D77" s="82"/>
      <c r="E77" s="101">
        <v>0</v>
      </c>
      <c r="F77" s="101">
        <v>0</v>
      </c>
      <c r="G77" s="101">
        <v>0</v>
      </c>
      <c r="H77" s="101">
        <v>0</v>
      </c>
      <c r="I77" s="101">
        <v>146609</v>
      </c>
      <c r="J77" s="101">
        <v>0</v>
      </c>
      <c r="K77" s="101">
        <v>2041637</v>
      </c>
      <c r="L77" s="101">
        <v>0</v>
      </c>
      <c r="M77" s="101">
        <v>-2182021</v>
      </c>
      <c r="N77" s="101">
        <v>-9144</v>
      </c>
      <c r="O77" s="101">
        <v>0</v>
      </c>
      <c r="P77" s="101">
        <v>2919</v>
      </c>
      <c r="Q77" s="101">
        <v>0</v>
      </c>
      <c r="R77" s="101">
        <v>0</v>
      </c>
      <c r="S77" s="101">
        <v>0</v>
      </c>
      <c r="T77" s="101">
        <f t="shared" si="8"/>
        <v>0</v>
      </c>
      <c r="U77" s="101">
        <v>0</v>
      </c>
      <c r="V77" s="101">
        <f t="shared" si="9"/>
        <v>0</v>
      </c>
    </row>
    <row r="78" spans="2:22" ht="15.75" customHeight="1">
      <c r="B78" s="99" t="s">
        <v>512</v>
      </c>
      <c r="C78" s="100" t="s">
        <v>254</v>
      </c>
      <c r="D78" s="82"/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f t="shared" si="8"/>
        <v>0</v>
      </c>
      <c r="U78" s="101">
        <v>0</v>
      </c>
      <c r="V78" s="101">
        <f t="shared" si="9"/>
        <v>0</v>
      </c>
    </row>
    <row r="79" spans="3:22" ht="15.75">
      <c r="C79" s="100"/>
      <c r="D79" s="82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</row>
    <row r="80" spans="2:22" ht="15.75">
      <c r="B80" s="99"/>
      <c r="C80" s="113"/>
      <c r="D80" s="82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2:23" s="59" customFormat="1" ht="15.75">
      <c r="B81" s="105"/>
      <c r="C81" s="106" t="s">
        <v>564</v>
      </c>
      <c r="D81" s="107"/>
      <c r="E81" s="108">
        <f aca="true" t="shared" si="12" ref="E81:V81">+E52+E55+E56+E57+E60+E61+E62+E63+E64+E65+E66+E70+E71+E72+E73+E75+E67+E74</f>
        <v>3000000</v>
      </c>
      <c r="F81" s="108">
        <f t="shared" si="12"/>
        <v>1905892</v>
      </c>
      <c r="G81" s="108">
        <f t="shared" si="12"/>
        <v>1700000</v>
      </c>
      <c r="H81" s="108">
        <f t="shared" si="12"/>
        <v>0</v>
      </c>
      <c r="I81" s="108">
        <f t="shared" si="12"/>
        <v>943329</v>
      </c>
      <c r="J81" s="108">
        <f t="shared" si="12"/>
        <v>0</v>
      </c>
      <c r="K81" s="108">
        <f t="shared" si="12"/>
        <v>5736934</v>
      </c>
      <c r="L81" s="108">
        <f t="shared" si="12"/>
        <v>103808</v>
      </c>
      <c r="M81" s="108">
        <f t="shared" si="12"/>
        <v>1003389</v>
      </c>
      <c r="N81" s="108">
        <f>+N52+N55+N56+N57+N60+N61+N62+N63+N64+N65+N66+N70+N71+N72+N73+N75+N67+N74</f>
        <v>54528</v>
      </c>
      <c r="O81" s="108">
        <f t="shared" si="12"/>
        <v>1025581</v>
      </c>
      <c r="P81" s="108">
        <f t="shared" si="12"/>
        <v>20228</v>
      </c>
      <c r="Q81" s="108">
        <f t="shared" si="12"/>
        <v>0</v>
      </c>
      <c r="R81" s="108">
        <f t="shared" si="12"/>
        <v>-427432</v>
      </c>
      <c r="S81" s="108">
        <f t="shared" si="12"/>
        <v>0</v>
      </c>
      <c r="T81" s="108">
        <f t="shared" si="12"/>
        <v>15066257</v>
      </c>
      <c r="U81" s="108">
        <f t="shared" si="12"/>
        <v>205</v>
      </c>
      <c r="V81" s="108">
        <f t="shared" si="12"/>
        <v>15066462</v>
      </c>
      <c r="W81" s="55"/>
    </row>
    <row r="82" spans="3:22" ht="15.75">
      <c r="C82" s="109"/>
      <c r="D82" s="85"/>
      <c r="E82" s="114"/>
      <c r="F82" s="114"/>
      <c r="G82" s="114"/>
      <c r="H82" s="114"/>
      <c r="I82" s="114"/>
      <c r="J82" s="114"/>
      <c r="K82" s="115"/>
      <c r="L82" s="115"/>
      <c r="M82" s="115"/>
      <c r="N82" s="115"/>
      <c r="O82" s="114"/>
      <c r="P82" s="114"/>
      <c r="Q82" s="114"/>
      <c r="R82" s="114"/>
      <c r="S82" s="114"/>
      <c r="T82" s="114"/>
      <c r="U82" s="114"/>
      <c r="V82" s="114"/>
    </row>
    <row r="83" ht="15.75" customHeight="1">
      <c r="B83" s="59"/>
    </row>
    <row r="84" ht="19.5" customHeight="1">
      <c r="B84" s="55" t="s">
        <v>478</v>
      </c>
    </row>
    <row r="85" spans="5:22" ht="19.5" customHeight="1">
      <c r="E85" s="57"/>
      <c r="F85" s="57"/>
      <c r="G85" s="57"/>
      <c r="H85" s="57"/>
      <c r="I85" s="57"/>
      <c r="J85" s="57"/>
      <c r="K85" s="57"/>
      <c r="L85" s="57"/>
      <c r="M85" s="57"/>
      <c r="N85" s="57"/>
      <c r="V85" s="116"/>
    </row>
    <row r="86" spans="2:22" ht="19.5" customHeight="1">
      <c r="B86" s="166" t="s">
        <v>471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</row>
    <row r="87" spans="1:22" ht="19.5" customHeight="1">
      <c r="A87" s="117"/>
      <c r="B87" s="118"/>
      <c r="C87" s="90"/>
      <c r="D87" s="119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ht="8.25" customHeight="1"/>
  </sheetData>
  <sheetProtection/>
  <mergeCells count="1">
    <mergeCell ref="B86:V86"/>
  </mergeCells>
  <printOptions horizontalCentered="1" verticalCentered="1"/>
  <pageMargins left="0.1968503937007874" right="0.31" top="0.52" bottom="0.5511811023622047" header="0.42" footer="0.5118110236220472"/>
  <pageSetup fitToHeight="1" fitToWidth="1" horizontalDpi="600" verticalDpi="600" orientation="landscape" paperSize="9" scale="35" r:id="rId1"/>
  <headerFooter alignWithMargins="0">
    <oddFooter xml:space="preserve">&amp;C&amp;"Times New Roman,Normal"&amp;14 
&amp;16
&amp;"DINPro-Medium,Regular" 8&amp;R&amp;"DINPro-Medium,Italic"&amp;12(Yetkili İmza / Kaşe)     &amp;11 &amp;10        </oddFooter>
  </headerFooter>
  <ignoredErrors>
    <ignoredError sqref="G57:M57 E31:G31 H31:L31 Q31 U31 R31:S31 E57:F57 O67:R67 M31:O31 O57:Q57 S67 U67 P31 E67:M67 E21:Q21 U21 S21 S57" formulaRange="1"/>
    <ignoredError sqref="T75" formula="1"/>
    <ignoredError sqref="U57 T67 T21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60" zoomScaleNormal="75" zoomScalePageLayoutView="0" workbookViewId="0" topLeftCell="A1">
      <pane xSplit="3" ySplit="7" topLeftCell="D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8" sqref="D8"/>
    </sheetView>
  </sheetViews>
  <sheetFormatPr defaultColWidth="9.140625" defaultRowHeight="12.75"/>
  <cols>
    <col min="1" max="1" width="1.421875" style="58" customWidth="1"/>
    <col min="2" max="2" width="9.140625" style="58" customWidth="1"/>
    <col min="3" max="3" width="88.57421875" style="58" customWidth="1"/>
    <col min="4" max="4" width="17.8515625" style="58" customWidth="1"/>
    <col min="5" max="5" width="21.8515625" style="55" customWidth="1"/>
    <col min="6" max="6" width="23.7109375" style="58" customWidth="1"/>
    <col min="7" max="7" width="11.8515625" style="43" customWidth="1"/>
    <col min="8" max="8" width="9.8515625" style="43" bestFit="1" customWidth="1"/>
    <col min="9" max="10" width="9.140625" style="43" customWidth="1"/>
    <col min="11" max="16384" width="9.140625" style="58" customWidth="1"/>
  </cols>
  <sheetData>
    <row r="1" spans="1:10" s="44" customFormat="1" ht="18.75" customHeight="1">
      <c r="A1" s="1"/>
      <c r="B1" s="1"/>
      <c r="C1" s="1"/>
      <c r="D1" s="1"/>
      <c r="E1" s="1"/>
      <c r="F1" s="3"/>
      <c r="G1" s="43"/>
      <c r="H1" s="43"/>
      <c r="I1" s="43"/>
      <c r="J1" s="43"/>
    </row>
    <row r="2" spans="2:10" s="7" customFormat="1" ht="18.75" customHeight="1">
      <c r="B2" s="4" t="s">
        <v>0</v>
      </c>
      <c r="C2" s="5"/>
      <c r="D2" s="5"/>
      <c r="E2" s="5"/>
      <c r="F2" s="5"/>
      <c r="G2" s="45"/>
      <c r="H2" s="45"/>
      <c r="I2" s="45"/>
      <c r="J2" s="45"/>
    </row>
    <row r="3" spans="2:10" s="7" customFormat="1" ht="18.75" customHeight="1">
      <c r="B3" s="8" t="s">
        <v>641</v>
      </c>
      <c r="F3" s="46"/>
      <c r="G3" s="45"/>
      <c r="H3" s="45"/>
      <c r="I3" s="45"/>
      <c r="J3" s="45"/>
    </row>
    <row r="4" spans="1:10" s="44" customFormat="1" ht="18.75" customHeight="1">
      <c r="A4" s="1"/>
      <c r="B4" s="10" t="s">
        <v>617</v>
      </c>
      <c r="C4" s="10"/>
      <c r="D4" s="1"/>
      <c r="E4" s="12"/>
      <c r="F4" s="47"/>
      <c r="G4" s="43"/>
      <c r="H4" s="43"/>
      <c r="I4" s="43"/>
      <c r="J4" s="43"/>
    </row>
    <row r="5" spans="1:10" s="44" customFormat="1" ht="18.75" customHeight="1">
      <c r="A5" s="1"/>
      <c r="B5" s="1"/>
      <c r="C5" s="1"/>
      <c r="D5" s="48"/>
      <c r="E5" s="12"/>
      <c r="F5" s="12"/>
      <c r="G5" s="43"/>
      <c r="H5" s="43"/>
      <c r="I5" s="43"/>
      <c r="J5" s="43"/>
    </row>
    <row r="6" spans="1:10" s="52" customFormat="1" ht="18.75" customHeight="1">
      <c r="A6" s="49"/>
      <c r="B6" s="49"/>
      <c r="C6" s="49"/>
      <c r="D6" s="49" t="s">
        <v>1</v>
      </c>
      <c r="E6" s="50" t="s">
        <v>42</v>
      </c>
      <c r="F6" s="49" t="s">
        <v>43</v>
      </c>
      <c r="G6" s="51"/>
      <c r="H6" s="51"/>
      <c r="I6" s="51"/>
      <c r="J6" s="51"/>
    </row>
    <row r="7" spans="1:10" s="52" customFormat="1" ht="18.75" customHeight="1">
      <c r="A7" s="49"/>
      <c r="B7" s="53"/>
      <c r="C7" s="53"/>
      <c r="D7" s="53" t="s">
        <v>84</v>
      </c>
      <c r="E7" s="54" t="s">
        <v>635</v>
      </c>
      <c r="F7" s="54" t="s">
        <v>639</v>
      </c>
      <c r="G7" s="51"/>
      <c r="H7" s="51"/>
      <c r="I7" s="51"/>
      <c r="J7" s="51"/>
    </row>
    <row r="8" spans="1:6" ht="18.75" customHeight="1">
      <c r="A8" s="55"/>
      <c r="B8" s="55"/>
      <c r="C8" s="55"/>
      <c r="D8" s="56"/>
      <c r="E8" s="57"/>
      <c r="F8" s="57"/>
    </row>
    <row r="9" spans="1:6" ht="15.75">
      <c r="A9" s="55"/>
      <c r="B9" s="59" t="s">
        <v>262</v>
      </c>
      <c r="C9" s="59" t="s">
        <v>263</v>
      </c>
      <c r="D9" s="60"/>
      <c r="E9" s="61"/>
      <c r="F9" s="57"/>
    </row>
    <row r="10" spans="1:6" ht="12.75" customHeight="1">
      <c r="A10" s="55"/>
      <c r="B10" s="59"/>
      <c r="C10" s="59"/>
      <c r="D10" s="60"/>
      <c r="E10" s="61"/>
      <c r="F10" s="57"/>
    </row>
    <row r="11" spans="1:6" ht="15.75">
      <c r="A11" s="55"/>
      <c r="B11" s="62" t="s">
        <v>5</v>
      </c>
      <c r="C11" s="55" t="s">
        <v>264</v>
      </c>
      <c r="D11" s="60"/>
      <c r="E11" s="63">
        <f>SUM(E13:E21)</f>
        <v>1818418</v>
      </c>
      <c r="F11" s="63">
        <f>SUM(F13:F21)</f>
        <v>772983</v>
      </c>
    </row>
    <row r="12" spans="1:6" ht="12.75" customHeight="1">
      <c r="A12" s="55"/>
      <c r="B12" s="59"/>
      <c r="C12" s="55"/>
      <c r="D12" s="60"/>
      <c r="E12" s="61"/>
      <c r="F12" s="63"/>
    </row>
    <row r="13" spans="1:6" ht="15.75">
      <c r="A13" s="55"/>
      <c r="B13" s="62" t="s">
        <v>47</v>
      </c>
      <c r="C13" s="55" t="s">
        <v>265</v>
      </c>
      <c r="D13" s="60"/>
      <c r="E13" s="61">
        <v>3013276</v>
      </c>
      <c r="F13" s="63">
        <v>2661494</v>
      </c>
    </row>
    <row r="14" spans="1:6" ht="15.75">
      <c r="A14" s="55"/>
      <c r="B14" s="62" t="s">
        <v>48</v>
      </c>
      <c r="C14" s="55" t="s">
        <v>266</v>
      </c>
      <c r="D14" s="60"/>
      <c r="E14" s="61">
        <v>-970652</v>
      </c>
      <c r="F14" s="63">
        <v>-1409320</v>
      </c>
    </row>
    <row r="15" spans="1:6" ht="15.75">
      <c r="A15" s="55"/>
      <c r="B15" s="62" t="s">
        <v>49</v>
      </c>
      <c r="C15" s="55" t="s">
        <v>267</v>
      </c>
      <c r="D15" s="60"/>
      <c r="E15" s="61">
        <v>3</v>
      </c>
      <c r="F15" s="63">
        <v>885</v>
      </c>
    </row>
    <row r="16" spans="1:6" ht="15.75">
      <c r="A16" s="55"/>
      <c r="B16" s="62" t="s">
        <v>50</v>
      </c>
      <c r="C16" s="55" t="s">
        <v>66</v>
      </c>
      <c r="D16" s="60"/>
      <c r="E16" s="61">
        <v>372971</v>
      </c>
      <c r="F16" s="63">
        <v>357086</v>
      </c>
    </row>
    <row r="17" spans="1:6" ht="15.75">
      <c r="A17" s="55"/>
      <c r="B17" s="62" t="s">
        <v>268</v>
      </c>
      <c r="C17" s="55" t="s">
        <v>269</v>
      </c>
      <c r="D17" s="60"/>
      <c r="E17" s="61">
        <v>115660</v>
      </c>
      <c r="F17" s="63">
        <v>47573</v>
      </c>
    </row>
    <row r="18" spans="1:6" ht="15.75">
      <c r="A18" s="55"/>
      <c r="B18" s="62" t="s">
        <v>270</v>
      </c>
      <c r="C18" s="55" t="s">
        <v>271</v>
      </c>
      <c r="D18" s="60"/>
      <c r="E18" s="61">
        <v>172419</v>
      </c>
      <c r="F18" s="63">
        <v>159008</v>
      </c>
    </row>
    <row r="19" spans="1:6" ht="15.75">
      <c r="A19" s="55"/>
      <c r="B19" s="62" t="s">
        <v>272</v>
      </c>
      <c r="C19" s="55" t="s">
        <v>273</v>
      </c>
      <c r="D19" s="60"/>
      <c r="E19" s="61">
        <v>-231474</v>
      </c>
      <c r="F19" s="63">
        <v>-196897</v>
      </c>
    </row>
    <row r="20" spans="1:6" ht="15.75">
      <c r="A20" s="55"/>
      <c r="B20" s="62" t="s">
        <v>274</v>
      </c>
      <c r="C20" s="55" t="s">
        <v>275</v>
      </c>
      <c r="D20" s="60"/>
      <c r="E20" s="61">
        <v>-186570</v>
      </c>
      <c r="F20" s="63">
        <v>-97879</v>
      </c>
    </row>
    <row r="21" spans="1:6" ht="15.75">
      <c r="A21" s="55"/>
      <c r="B21" s="62" t="s">
        <v>276</v>
      </c>
      <c r="C21" s="55" t="s">
        <v>254</v>
      </c>
      <c r="D21" s="14"/>
      <c r="E21" s="61">
        <v>-467215</v>
      </c>
      <c r="F21" s="63">
        <v>-748967</v>
      </c>
    </row>
    <row r="22" spans="1:6" ht="12.75" customHeight="1">
      <c r="A22" s="55"/>
      <c r="B22" s="55"/>
      <c r="C22" s="55"/>
      <c r="D22" s="60"/>
      <c r="E22" s="61"/>
      <c r="F22" s="63"/>
    </row>
    <row r="23" spans="1:6" ht="15.75">
      <c r="A23" s="55"/>
      <c r="B23" s="62" t="s">
        <v>6</v>
      </c>
      <c r="C23" s="55" t="s">
        <v>277</v>
      </c>
      <c r="D23" s="60"/>
      <c r="E23" s="63">
        <f>SUM(E25:E34)</f>
        <v>91340</v>
      </c>
      <c r="F23" s="63">
        <f>SUM(F25:F34)</f>
        <v>683063</v>
      </c>
    </row>
    <row r="24" spans="1:6" ht="12.75" customHeight="1">
      <c r="A24" s="55"/>
      <c r="B24" s="55"/>
      <c r="C24" s="55"/>
      <c r="D24" s="60"/>
      <c r="E24" s="61"/>
      <c r="F24" s="63"/>
    </row>
    <row r="25" spans="1:6" ht="15.75">
      <c r="A25" s="55"/>
      <c r="B25" s="62" t="s">
        <v>278</v>
      </c>
      <c r="C25" s="55" t="s">
        <v>455</v>
      </c>
      <c r="D25" s="60"/>
      <c r="E25" s="61">
        <v>-22087</v>
      </c>
      <c r="F25" s="63">
        <v>52025</v>
      </c>
    </row>
    <row r="26" spans="1:6" ht="15.75">
      <c r="A26" s="55"/>
      <c r="B26" s="62" t="s">
        <v>279</v>
      </c>
      <c r="C26" s="55" t="s">
        <v>550</v>
      </c>
      <c r="D26" s="60"/>
      <c r="E26" s="61">
        <v>0</v>
      </c>
      <c r="F26" s="63">
        <v>0</v>
      </c>
    </row>
    <row r="27" spans="1:6" ht="15.75">
      <c r="A27" s="55"/>
      <c r="B27" s="62" t="s">
        <v>280</v>
      </c>
      <c r="C27" s="55" t="s">
        <v>456</v>
      </c>
      <c r="D27" s="60"/>
      <c r="E27" s="61">
        <v>178141</v>
      </c>
      <c r="F27" s="63">
        <v>785851</v>
      </c>
    </row>
    <row r="28" spans="1:6" ht="15.75">
      <c r="A28" s="55"/>
      <c r="B28" s="62" t="s">
        <v>281</v>
      </c>
      <c r="C28" s="55" t="s">
        <v>457</v>
      </c>
      <c r="D28" s="60"/>
      <c r="E28" s="61">
        <v>-3004702</v>
      </c>
      <c r="F28" s="63">
        <v>1723017</v>
      </c>
    </row>
    <row r="29" spans="1:6" ht="15.75">
      <c r="A29" s="55"/>
      <c r="B29" s="64" t="s">
        <v>282</v>
      </c>
      <c r="C29" s="55" t="s">
        <v>458</v>
      </c>
      <c r="D29" s="60"/>
      <c r="E29" s="61">
        <v>49718</v>
      </c>
      <c r="F29" s="63">
        <v>-79400</v>
      </c>
    </row>
    <row r="30" spans="1:6" ht="15.75">
      <c r="A30" s="55"/>
      <c r="B30" s="62" t="s">
        <v>283</v>
      </c>
      <c r="C30" s="55" t="s">
        <v>459</v>
      </c>
      <c r="D30" s="60"/>
      <c r="E30" s="61">
        <v>321041</v>
      </c>
      <c r="F30" s="63">
        <v>-228825</v>
      </c>
    </row>
    <row r="31" spans="1:6" ht="15.75">
      <c r="A31" s="55"/>
      <c r="B31" s="62" t="s">
        <v>284</v>
      </c>
      <c r="C31" s="55" t="s">
        <v>460</v>
      </c>
      <c r="D31" s="60"/>
      <c r="E31" s="61">
        <v>2886363</v>
      </c>
      <c r="F31" s="63">
        <v>-2395656</v>
      </c>
    </row>
    <row r="32" spans="1:6" ht="15.75">
      <c r="A32" s="55"/>
      <c r="B32" s="62" t="s">
        <v>285</v>
      </c>
      <c r="C32" s="55" t="s">
        <v>461</v>
      </c>
      <c r="D32" s="60"/>
      <c r="E32" s="61">
        <v>-671317</v>
      </c>
      <c r="F32" s="63">
        <v>855198</v>
      </c>
    </row>
    <row r="33" spans="1:6" ht="15.75">
      <c r="A33" s="55"/>
      <c r="B33" s="62" t="s">
        <v>286</v>
      </c>
      <c r="C33" s="55" t="s">
        <v>462</v>
      </c>
      <c r="D33" s="60"/>
      <c r="E33" s="61">
        <v>0</v>
      </c>
      <c r="F33" s="63">
        <v>0</v>
      </c>
    </row>
    <row r="34" spans="1:6" ht="15.75">
      <c r="A34" s="55"/>
      <c r="B34" s="62" t="s">
        <v>444</v>
      </c>
      <c r="C34" s="55" t="s">
        <v>463</v>
      </c>
      <c r="D34" s="14"/>
      <c r="E34" s="61">
        <v>354183</v>
      </c>
      <c r="F34" s="63">
        <v>-29147</v>
      </c>
    </row>
    <row r="35" spans="1:6" ht="12.75" customHeight="1">
      <c r="A35" s="55"/>
      <c r="B35" s="59"/>
      <c r="C35" s="55"/>
      <c r="D35" s="55"/>
      <c r="E35" s="57"/>
      <c r="F35" s="63"/>
    </row>
    <row r="36" spans="1:6" ht="15.75">
      <c r="A36" s="55"/>
      <c r="B36" s="59" t="s">
        <v>4</v>
      </c>
      <c r="C36" s="55" t="s">
        <v>287</v>
      </c>
      <c r="D36" s="60"/>
      <c r="E36" s="63">
        <f>E11+E23</f>
        <v>1909758</v>
      </c>
      <c r="F36" s="63">
        <f>F11+F23</f>
        <v>1456046</v>
      </c>
    </row>
    <row r="37" spans="1:6" ht="12.75" customHeight="1">
      <c r="A37" s="55"/>
      <c r="B37" s="59"/>
      <c r="C37" s="55"/>
      <c r="D37" s="55"/>
      <c r="E37" s="57"/>
      <c r="F37" s="63"/>
    </row>
    <row r="38" spans="1:6" ht="15.75">
      <c r="A38" s="55"/>
      <c r="B38" s="59" t="s">
        <v>288</v>
      </c>
      <c r="C38" s="59" t="s">
        <v>289</v>
      </c>
      <c r="D38" s="55"/>
      <c r="E38" s="57"/>
      <c r="F38" s="63"/>
    </row>
    <row r="39" spans="1:6" ht="12.75" customHeight="1">
      <c r="A39" s="55"/>
      <c r="B39" s="55"/>
      <c r="C39" s="55"/>
      <c r="D39" s="55"/>
      <c r="E39" s="57"/>
      <c r="F39" s="63"/>
    </row>
    <row r="40" spans="1:6" ht="15.75">
      <c r="A40" s="55"/>
      <c r="B40" s="59" t="s">
        <v>8</v>
      </c>
      <c r="C40" s="55" t="s">
        <v>290</v>
      </c>
      <c r="D40" s="60"/>
      <c r="E40" s="63">
        <f>SUM(E42:E51)</f>
        <v>-914798</v>
      </c>
      <c r="F40" s="63">
        <f>SUM(F42:F51)</f>
        <v>-2990999</v>
      </c>
    </row>
    <row r="41" spans="1:6" ht="12.75" customHeight="1">
      <c r="A41" s="55"/>
      <c r="B41" s="55"/>
      <c r="C41" s="55"/>
      <c r="D41" s="55"/>
      <c r="E41" s="57"/>
      <c r="F41" s="63"/>
    </row>
    <row r="42" spans="1:6" ht="15.75">
      <c r="A42" s="55"/>
      <c r="B42" s="62" t="s">
        <v>9</v>
      </c>
      <c r="C42" s="55" t="s">
        <v>551</v>
      </c>
      <c r="D42" s="60"/>
      <c r="E42" s="61">
        <v>-259</v>
      </c>
      <c r="F42" s="63">
        <v>0</v>
      </c>
    </row>
    <row r="43" spans="1:6" ht="15.75">
      <c r="A43" s="55"/>
      <c r="B43" s="62" t="s">
        <v>14</v>
      </c>
      <c r="C43" s="55" t="s">
        <v>552</v>
      </c>
      <c r="D43" s="60"/>
      <c r="E43" s="61">
        <v>0</v>
      </c>
      <c r="F43" s="63">
        <v>0</v>
      </c>
    </row>
    <row r="44" spans="1:6" ht="15.75">
      <c r="A44" s="55"/>
      <c r="B44" s="62" t="s">
        <v>15</v>
      </c>
      <c r="C44" s="55" t="s">
        <v>291</v>
      </c>
      <c r="D44" s="60"/>
      <c r="E44" s="61">
        <v>-38980</v>
      </c>
      <c r="F44" s="63">
        <v>-16786</v>
      </c>
    </row>
    <row r="45" spans="1:6" ht="15.75">
      <c r="A45" s="55"/>
      <c r="B45" s="62" t="s">
        <v>63</v>
      </c>
      <c r="C45" s="55" t="s">
        <v>292</v>
      </c>
      <c r="D45" s="60"/>
      <c r="E45" s="61">
        <v>1490</v>
      </c>
      <c r="F45" s="63">
        <v>1008</v>
      </c>
    </row>
    <row r="46" spans="1:6" ht="15.75">
      <c r="A46" s="55"/>
      <c r="B46" s="62" t="s">
        <v>64</v>
      </c>
      <c r="C46" s="55" t="s">
        <v>445</v>
      </c>
      <c r="D46" s="60"/>
      <c r="E46" s="61">
        <v>-5860031</v>
      </c>
      <c r="F46" s="63">
        <v>-2531821</v>
      </c>
    </row>
    <row r="47" spans="1:6" ht="15.75">
      <c r="A47" s="55"/>
      <c r="B47" s="62" t="s">
        <v>293</v>
      </c>
      <c r="C47" s="55" t="s">
        <v>446</v>
      </c>
      <c r="D47" s="60"/>
      <c r="E47" s="61">
        <v>0</v>
      </c>
      <c r="F47" s="63">
        <v>0</v>
      </c>
    </row>
    <row r="48" spans="1:6" ht="15.75">
      <c r="A48" s="55"/>
      <c r="B48" s="62" t="s">
        <v>294</v>
      </c>
      <c r="C48" s="55" t="s">
        <v>295</v>
      </c>
      <c r="D48" s="60"/>
      <c r="E48" s="61">
        <v>0</v>
      </c>
      <c r="F48" s="63">
        <v>-540038</v>
      </c>
    </row>
    <row r="49" spans="1:6" ht="15.75">
      <c r="A49" s="55"/>
      <c r="B49" s="62" t="s">
        <v>296</v>
      </c>
      <c r="C49" s="55" t="s">
        <v>472</v>
      </c>
      <c r="D49" s="60"/>
      <c r="E49" s="61">
        <v>4946790</v>
      </c>
      <c r="F49" s="63">
        <v>96638</v>
      </c>
    </row>
    <row r="50" spans="1:6" ht="15.75">
      <c r="A50" s="55"/>
      <c r="B50" s="62" t="s">
        <v>297</v>
      </c>
      <c r="C50" s="55" t="s">
        <v>254</v>
      </c>
      <c r="D50" s="60"/>
      <c r="E50" s="61">
        <v>36192</v>
      </c>
      <c r="F50" s="63">
        <v>0</v>
      </c>
    </row>
    <row r="51" spans="1:6" ht="15.75">
      <c r="A51" s="55"/>
      <c r="B51" s="62"/>
      <c r="C51" s="55"/>
      <c r="D51" s="60"/>
      <c r="E51" s="61"/>
      <c r="F51" s="63"/>
    </row>
    <row r="52" spans="1:6" ht="15.75">
      <c r="A52" s="55"/>
      <c r="B52" s="59" t="s">
        <v>298</v>
      </c>
      <c r="C52" s="59" t="s">
        <v>299</v>
      </c>
      <c r="D52" s="60"/>
      <c r="E52" s="61"/>
      <c r="F52" s="63"/>
    </row>
    <row r="53" spans="1:6" ht="12.75" customHeight="1">
      <c r="A53" s="55"/>
      <c r="B53" s="55"/>
      <c r="C53" s="55"/>
      <c r="D53" s="60"/>
      <c r="E53" s="61"/>
      <c r="F53" s="63"/>
    </row>
    <row r="54" spans="1:6" ht="15.75">
      <c r="A54" s="55"/>
      <c r="B54" s="59" t="s">
        <v>16</v>
      </c>
      <c r="C54" s="55" t="s">
        <v>300</v>
      </c>
      <c r="D54" s="60"/>
      <c r="E54" s="61">
        <f>SUM(E55:E61)</f>
        <v>-540600</v>
      </c>
      <c r="F54" s="63">
        <f>SUM(F55:F61)</f>
        <v>-360550</v>
      </c>
    </row>
    <row r="55" spans="1:6" ht="12.75" customHeight="1">
      <c r="A55" s="55"/>
      <c r="B55" s="59"/>
      <c r="C55" s="55"/>
      <c r="D55" s="60"/>
      <c r="E55" s="61"/>
      <c r="F55" s="63"/>
    </row>
    <row r="56" spans="1:6" ht="15.75" customHeight="1">
      <c r="A56" s="55"/>
      <c r="B56" s="62" t="s">
        <v>91</v>
      </c>
      <c r="C56" s="55" t="s">
        <v>301</v>
      </c>
      <c r="D56" s="60"/>
      <c r="E56" s="61">
        <v>0</v>
      </c>
      <c r="F56" s="63">
        <v>0</v>
      </c>
    </row>
    <row r="57" spans="1:6" ht="15.75" customHeight="1">
      <c r="A57" s="55"/>
      <c r="B57" s="62" t="s">
        <v>95</v>
      </c>
      <c r="C57" s="55" t="s">
        <v>302</v>
      </c>
      <c r="D57" s="60"/>
      <c r="E57" s="61">
        <v>0</v>
      </c>
      <c r="F57" s="63">
        <v>0</v>
      </c>
    </row>
    <row r="58" spans="1:6" ht="15.75" customHeight="1">
      <c r="A58" s="55"/>
      <c r="B58" s="62" t="s">
        <v>303</v>
      </c>
      <c r="C58" s="55" t="s">
        <v>447</v>
      </c>
      <c r="D58" s="60"/>
      <c r="E58" s="61">
        <v>0</v>
      </c>
      <c r="F58" s="63">
        <v>0</v>
      </c>
    </row>
    <row r="59" spans="1:6" ht="15.75" customHeight="1">
      <c r="A59" s="55"/>
      <c r="B59" s="62" t="s">
        <v>304</v>
      </c>
      <c r="C59" s="55" t="s">
        <v>448</v>
      </c>
      <c r="D59" s="60"/>
      <c r="E59" s="61">
        <v>-540600</v>
      </c>
      <c r="F59" s="63">
        <v>-360550</v>
      </c>
    </row>
    <row r="60" spans="1:6" ht="15.75" customHeight="1">
      <c r="A60" s="55"/>
      <c r="B60" s="62" t="s">
        <v>305</v>
      </c>
      <c r="C60" s="55" t="s">
        <v>306</v>
      </c>
      <c r="D60" s="60"/>
      <c r="E60" s="61">
        <v>0</v>
      </c>
      <c r="F60" s="63">
        <v>0</v>
      </c>
    </row>
    <row r="61" spans="1:6" ht="15.75" customHeight="1">
      <c r="A61" s="55"/>
      <c r="B61" s="62" t="s">
        <v>307</v>
      </c>
      <c r="C61" s="55" t="s">
        <v>254</v>
      </c>
      <c r="D61" s="60"/>
      <c r="E61" s="61">
        <v>0</v>
      </c>
      <c r="F61" s="63">
        <v>0</v>
      </c>
    </row>
    <row r="62" spans="1:6" ht="12.75" customHeight="1">
      <c r="A62" s="55"/>
      <c r="B62" s="62"/>
      <c r="C62" s="55"/>
      <c r="D62" s="60"/>
      <c r="E62" s="61"/>
      <c r="F62" s="63"/>
    </row>
    <row r="63" spans="1:6" ht="15.75">
      <c r="A63" s="55"/>
      <c r="B63" s="59" t="s">
        <v>17</v>
      </c>
      <c r="C63" s="55" t="s">
        <v>308</v>
      </c>
      <c r="D63" s="14"/>
      <c r="E63" s="61">
        <v>27283.672258338425</v>
      </c>
      <c r="F63" s="63">
        <v>408056</v>
      </c>
    </row>
    <row r="64" spans="1:6" ht="12.75" customHeight="1">
      <c r="A64" s="55"/>
      <c r="B64" s="55"/>
      <c r="C64" s="55"/>
      <c r="D64" s="55"/>
      <c r="E64" s="57"/>
      <c r="F64" s="63"/>
    </row>
    <row r="65" spans="1:6" ht="15.75">
      <c r="A65" s="55"/>
      <c r="B65" s="59" t="s">
        <v>20</v>
      </c>
      <c r="C65" s="55" t="s">
        <v>464</v>
      </c>
      <c r="D65" s="14"/>
      <c r="E65" s="61">
        <f>+E36+E40+E54+E63</f>
        <v>481643.6722583384</v>
      </c>
      <c r="F65" s="63">
        <f>+F36+F40+F54+F63</f>
        <v>-1487447</v>
      </c>
    </row>
    <row r="66" spans="1:6" ht="12.75" customHeight="1">
      <c r="A66" s="55"/>
      <c r="B66" s="59"/>
      <c r="C66" s="59"/>
      <c r="D66" s="14"/>
      <c r="E66" s="61"/>
      <c r="F66" s="63"/>
    </row>
    <row r="67" spans="1:6" ht="18.75">
      <c r="A67" s="55"/>
      <c r="B67" s="59" t="s">
        <v>23</v>
      </c>
      <c r="C67" s="55" t="s">
        <v>646</v>
      </c>
      <c r="D67" s="14" t="s">
        <v>643</v>
      </c>
      <c r="E67" s="61">
        <v>4963431</v>
      </c>
      <c r="F67" s="63">
        <v>6729758</v>
      </c>
    </row>
    <row r="68" spans="1:6" ht="12.75" customHeight="1">
      <c r="A68" s="55"/>
      <c r="B68" s="59"/>
      <c r="C68" s="55"/>
      <c r="D68" s="60"/>
      <c r="E68" s="61"/>
      <c r="F68" s="63"/>
    </row>
    <row r="69" spans="1:6" ht="15.75">
      <c r="A69" s="55"/>
      <c r="B69" s="59" t="s">
        <v>26</v>
      </c>
      <c r="C69" s="55" t="s">
        <v>309</v>
      </c>
      <c r="D69" s="14" t="s">
        <v>643</v>
      </c>
      <c r="E69" s="61">
        <f>E65+E67</f>
        <v>5445074.672258338</v>
      </c>
      <c r="F69" s="63">
        <f>F65+F67</f>
        <v>5242311</v>
      </c>
    </row>
    <row r="70" spans="1:10" s="69" customFormat="1" ht="15.75">
      <c r="A70" s="3"/>
      <c r="B70" s="65"/>
      <c r="C70" s="66"/>
      <c r="D70" s="67"/>
      <c r="E70" s="68"/>
      <c r="F70" s="68"/>
      <c r="G70" s="43"/>
      <c r="H70" s="43"/>
      <c r="I70" s="43"/>
      <c r="J70" s="43"/>
    </row>
    <row r="71" spans="1:10" s="69" customFormat="1" ht="15.75">
      <c r="A71" s="3"/>
      <c r="B71" s="3"/>
      <c r="C71" s="27"/>
      <c r="D71" s="70"/>
      <c r="E71" s="44"/>
      <c r="F71" s="71"/>
      <c r="G71" s="43"/>
      <c r="H71" s="43"/>
      <c r="I71" s="43"/>
      <c r="J71" s="43"/>
    </row>
    <row r="72" spans="1:10" s="69" customFormat="1" ht="15.75">
      <c r="A72" s="3"/>
      <c r="B72" s="3"/>
      <c r="C72" s="27"/>
      <c r="D72" s="70"/>
      <c r="E72" s="61"/>
      <c r="F72" s="61"/>
      <c r="G72" s="43"/>
      <c r="H72" s="43"/>
      <c r="I72" s="43"/>
      <c r="J72" s="43"/>
    </row>
    <row r="73" spans="1:10" s="69" customFormat="1" ht="15.75">
      <c r="A73" s="3"/>
      <c r="B73" s="3"/>
      <c r="C73" s="27"/>
      <c r="D73" s="70"/>
      <c r="E73" s="61"/>
      <c r="F73" s="61"/>
      <c r="G73" s="43"/>
      <c r="H73" s="43"/>
      <c r="I73" s="43"/>
      <c r="J73" s="43"/>
    </row>
    <row r="74" spans="1:10" s="69" customFormat="1" ht="15.75">
      <c r="A74" s="3"/>
      <c r="B74" s="3"/>
      <c r="C74" s="27"/>
      <c r="D74" s="70"/>
      <c r="E74" s="61"/>
      <c r="F74" s="61"/>
      <c r="G74" s="43"/>
      <c r="H74" s="43"/>
      <c r="I74" s="43"/>
      <c r="J74" s="43"/>
    </row>
    <row r="75" spans="1:10" s="69" customFormat="1" ht="15.75">
      <c r="A75" s="3"/>
      <c r="B75" s="3"/>
      <c r="C75" s="27"/>
      <c r="D75" s="70"/>
      <c r="E75" s="44"/>
      <c r="F75" s="44"/>
      <c r="G75" s="43"/>
      <c r="H75" s="43"/>
      <c r="I75" s="43"/>
      <c r="J75" s="43"/>
    </row>
    <row r="76" spans="1:10" s="69" customFormat="1" ht="15.75">
      <c r="A76" s="3"/>
      <c r="B76" s="3"/>
      <c r="C76" s="27"/>
      <c r="D76" s="70"/>
      <c r="E76" s="44"/>
      <c r="F76" s="44"/>
      <c r="G76" s="43"/>
      <c r="H76" s="43"/>
      <c r="I76" s="43"/>
      <c r="J76" s="43"/>
    </row>
    <row r="77" spans="1:6" ht="15">
      <c r="A77" s="166" t="s">
        <v>471</v>
      </c>
      <c r="B77" s="164"/>
      <c r="C77" s="164"/>
      <c r="D77" s="164"/>
      <c r="E77" s="164"/>
      <c r="F77" s="164"/>
    </row>
    <row r="78" spans="1:10" s="69" customFormat="1" ht="15.75">
      <c r="A78" s="3"/>
      <c r="B78" s="3"/>
      <c r="C78" s="27"/>
      <c r="D78" s="70"/>
      <c r="E78" s="44"/>
      <c r="F78" s="44"/>
      <c r="G78" s="43"/>
      <c r="H78" s="43"/>
      <c r="I78" s="43"/>
      <c r="J78" s="43"/>
    </row>
    <row r="79" spans="1:10" s="69" customFormat="1" ht="15.75">
      <c r="A79" s="3"/>
      <c r="B79" s="3"/>
      <c r="C79" s="27"/>
      <c r="D79" s="70"/>
      <c r="E79" s="44"/>
      <c r="F79" s="44"/>
      <c r="G79" s="43"/>
      <c r="H79" s="43"/>
      <c r="I79" s="43"/>
      <c r="J79" s="43"/>
    </row>
    <row r="80" spans="1:10" s="69" customFormat="1" ht="15.75">
      <c r="A80" s="3"/>
      <c r="B80" s="3"/>
      <c r="C80" s="27"/>
      <c r="D80" s="70"/>
      <c r="E80" s="44"/>
      <c r="F80" s="44"/>
      <c r="G80" s="43"/>
      <c r="H80" s="43"/>
      <c r="I80" s="43"/>
      <c r="J80" s="43"/>
    </row>
    <row r="81" spans="1:10" s="69" customFormat="1" ht="15.75">
      <c r="A81" s="3"/>
      <c r="B81" s="3"/>
      <c r="C81" s="27"/>
      <c r="D81" s="70"/>
      <c r="E81" s="44"/>
      <c r="F81" s="44"/>
      <c r="G81" s="43"/>
      <c r="H81" s="43"/>
      <c r="I81" s="43"/>
      <c r="J81" s="43"/>
    </row>
    <row r="82" spans="1:10" s="69" customFormat="1" ht="15.75">
      <c r="A82" s="3"/>
      <c r="B82" s="3"/>
      <c r="C82" s="27"/>
      <c r="D82" s="70"/>
      <c r="E82" s="44"/>
      <c r="F82" s="44"/>
      <c r="G82" s="43"/>
      <c r="H82" s="43"/>
      <c r="I82" s="43"/>
      <c r="J82" s="43"/>
    </row>
    <row r="83" spans="1:10" s="69" customFormat="1" ht="15.75">
      <c r="A83" s="3"/>
      <c r="B83" s="3"/>
      <c r="C83" s="27"/>
      <c r="D83" s="70"/>
      <c r="E83" s="44"/>
      <c r="F83" s="44"/>
      <c r="G83" s="43"/>
      <c r="H83" s="43"/>
      <c r="I83" s="43"/>
      <c r="J83" s="43"/>
    </row>
    <row r="84" spans="1:10" s="69" customFormat="1" ht="15.75">
      <c r="A84" s="3"/>
      <c r="B84" s="3"/>
      <c r="C84" s="27"/>
      <c r="D84" s="70"/>
      <c r="E84" s="44"/>
      <c r="F84" s="44"/>
      <c r="G84" s="43"/>
      <c r="H84" s="43"/>
      <c r="I84" s="43"/>
      <c r="J84" s="43"/>
    </row>
    <row r="85" spans="1:10" s="69" customFormat="1" ht="15.75">
      <c r="A85" s="3"/>
      <c r="B85" s="3"/>
      <c r="C85" s="27"/>
      <c r="D85" s="70"/>
      <c r="E85" s="44"/>
      <c r="F85" s="44"/>
      <c r="G85" s="43"/>
      <c r="H85" s="43"/>
      <c r="I85" s="43"/>
      <c r="J85" s="43"/>
    </row>
    <row r="86" spans="1:10" s="69" customFormat="1" ht="15.75">
      <c r="A86" s="65"/>
      <c r="B86" s="65"/>
      <c r="C86" s="66"/>
      <c r="D86" s="67"/>
      <c r="E86" s="68"/>
      <c r="F86" s="68"/>
      <c r="G86" s="43"/>
      <c r="H86" s="43"/>
      <c r="I86" s="43"/>
      <c r="J86" s="43"/>
    </row>
  </sheetData>
  <sheetProtection/>
  <mergeCells count="1">
    <mergeCell ref="A77:F77"/>
  </mergeCells>
  <printOptions horizontalCentered="1"/>
  <pageMargins left="0.26" right="0.24" top="0.68" bottom="0.5905511811023623" header="0.5118110236220472" footer="0.5905511811023623"/>
  <pageSetup horizontalDpi="600" verticalDpi="600" orientation="portrait" paperSize="9" scale="55" r:id="rId1"/>
  <headerFooter alignWithMargins="0">
    <oddFooter xml:space="preserve">&amp;C&amp;"DINPro-Medium,Regular"&amp;12 9&amp;R&amp;"DINPro-Medium,Italic"(Yetkili İmza / Kaşe)  &amp;"Times New Roman,İtalik"&amp;14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2010-04-27T16:11:13Z</cp:lastPrinted>
  <dcterms:created xsi:type="dcterms:W3CDTF">2003-03-28T08:44:38Z</dcterms:created>
  <dcterms:modified xsi:type="dcterms:W3CDTF">2019-12-24T10:31:24Z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