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360" windowWidth="10140" windowHeight="5145" tabRatio="872" activeTab="0"/>
  </bookViews>
  <sheets>
    <sheet name="Aktif" sheetId="1" r:id="rId1"/>
    <sheet name="Aktif 31.12.2017" sheetId="2" r:id="rId2"/>
    <sheet name="Pasif" sheetId="3" r:id="rId3"/>
    <sheet name="Pasif 31.12.2017" sheetId="4" r:id="rId4"/>
    <sheet name="Nazım Hesaplar" sheetId="5" r:id="rId5"/>
    <sheet name="Nazım Hesaplar 31.12.2017" sheetId="6" r:id="rId6"/>
    <sheet name="Gelir Tablosu" sheetId="7" r:id="rId7"/>
    <sheet name="Gelir Tablosu 31.03.2017" sheetId="8" r:id="rId8"/>
    <sheet name="ÖMGG" sheetId="9" r:id="rId9"/>
    <sheet name="ÖMGG 31.03.2017" sheetId="10" r:id="rId10"/>
    <sheet name="Özkaynak " sheetId="11" r:id="rId11"/>
    <sheet name="Özkaynak  31.03.2017" sheetId="12" r:id="rId12"/>
    <sheet name="Nakit Akım" sheetId="13" r:id="rId13"/>
    <sheet name="Nakit Akım 31.03.2017" sheetId="14" r:id="rId14"/>
  </sheets>
  <definedNames>
    <definedName name="_xlnm.Print_Area" localSheetId="0">'Aktif'!$A$1:$H$95</definedName>
    <definedName name="_xlnm.Print_Area" localSheetId="1">'Aktif 31.12.2017'!$A$1:$H$101</definedName>
    <definedName name="_xlnm.Print_Area" localSheetId="6">'Gelir Tablosu'!$A$1:$E$85</definedName>
    <definedName name="_xlnm.Print_Area" localSheetId="7">'Gelir Tablosu 31.03.2017'!$A$1:$E$82</definedName>
    <definedName name="_xlnm.Print_Area" localSheetId="12">'Nakit Akım'!$A$1:$E$86</definedName>
    <definedName name="_xlnm.Print_Area" localSheetId="13">'Nakit Akım 31.03.2017'!$A$1:$E$86</definedName>
    <definedName name="_xlnm.Print_Area" localSheetId="4">'Nazım Hesaplar'!$A$1:$H$106</definedName>
    <definedName name="_xlnm.Print_Area" localSheetId="5">'Nazım Hesaplar 31.12.2017'!$A$1:$H$106</definedName>
    <definedName name="_xlnm.Print_Area" localSheetId="8">'ÖMGG'!$A$1:$D$69</definedName>
    <definedName name="_xlnm.Print_Area" localSheetId="9">'ÖMGG 31.03.2017'!$A$1:$D$82</definedName>
    <definedName name="_xlnm.Print_Area" localSheetId="10">'Özkaynak '!$B$1:$T$46</definedName>
    <definedName name="_xlnm.Print_Area" localSheetId="11">'Özkaynak  31.03.2017'!$A$1:$V$52</definedName>
    <definedName name="_xlnm.Print_Area" localSheetId="2">'Pasif'!$A$1:$G$92</definedName>
    <definedName name="_xlnm.Print_Area" localSheetId="3">'Pasif 31.12.2017'!$A$1:$H$105</definedName>
  </definedNames>
  <calcPr calcMode="manual" fullCalcOnLoad="1"/>
</workbook>
</file>

<file path=xl/sharedStrings.xml><?xml version="1.0" encoding="utf-8"?>
<sst xmlns="http://schemas.openxmlformats.org/spreadsheetml/2006/main" count="1704" uniqueCount="831">
  <si>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</si>
  <si>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</si>
  <si>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</si>
  <si>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</si>
  <si>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</si>
  <si>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</si>
  <si>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</si>
  <si>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</si>
  <si>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</si>
  <si>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</si>
  <si>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</si>
  <si>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</si>
  <si>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</si>
  <si>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</si>
  <si>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</si>
  <si>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</si>
  <si>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</si>
  <si>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</si>
  <si>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</si>
  <si>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</si>
  <si>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</si>
  <si>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</si>
  <si>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</si>
  <si>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</si>
  <si>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</si>
  <si>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</si>
  <si>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</si>
  <si>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</si>
  <si>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</si>
  <si>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</si>
  <si>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</si>
  <si>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</si>
  <si>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</si>
  <si>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</si>
  <si>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</si>
  <si>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</si>
  <si>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</si>
  <si>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</si>
  <si>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</si>
  <si>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</si>
  <si>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</si>
  <si>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</si>
  <si>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</si>
  <si>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</si>
  <si>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</si>
  <si>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</si>
  <si>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</si>
  <si>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</si>
  <si>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</si>
  <si>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</si>
  <si>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</si>
  <si>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</si>
  <si>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</si>
  <si>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</si>
  <si>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</si>
  <si>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</si>
  <si>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</si>
  <si>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</si>
  <si>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</si>
  <si>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</si>
  <si>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</si>
  <si>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</si>
  <si>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</si>
  <si>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</si>
  <si>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</si>
  <si>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</si>
  <si>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</si>
  <si>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</si>
  <si>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</si>
  <si>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</si>
  <si>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</si>
  <si>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</si>
  <si>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DİĞER FAALİYET GİDERLERİ (-)</t>
  </si>
  <si>
    <t xml:space="preserve">(Beşinci Bölüm) </t>
  </si>
  <si>
    <t>İhraç Edilen Menkul Kıymetlere Verilen Faizler</t>
  </si>
  <si>
    <t xml:space="preserve">CARİ DÖNEM </t>
  </si>
  <si>
    <t xml:space="preserve">ÖNCEKİ DÖNEM </t>
  </si>
  <si>
    <t>(Beşinci Bölüm)</t>
  </si>
  <si>
    <t xml:space="preserve">Toplam </t>
  </si>
  <si>
    <t>Devlet Borçlanma Senetleri</t>
  </si>
  <si>
    <t>3.1</t>
  </si>
  <si>
    <t>3.1.1</t>
  </si>
  <si>
    <t>3.1.2</t>
  </si>
  <si>
    <t>3.1.3</t>
  </si>
  <si>
    <t>3.2</t>
  </si>
  <si>
    <t>4.3</t>
  </si>
  <si>
    <t>9.1</t>
  </si>
  <si>
    <t>9.2</t>
  </si>
  <si>
    <t>10.1</t>
  </si>
  <si>
    <t>10.2</t>
  </si>
  <si>
    <t>Finansal Kiralama Alacakları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</si>
  <si>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</si>
  <si>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</si>
  <si>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</si>
  <si>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</si>
  <si>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</si>
  <si>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</si>
  <si>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 xml:space="preserve">MEVDUAT  </t>
  </si>
  <si>
    <t>1.7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</si>
  <si>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</si>
  <si>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</si>
  <si>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</si>
  <si>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</si>
  <si>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</si>
  <si>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</si>
  <si>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</si>
  <si>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</si>
  <si>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11.1</t>
  </si>
  <si>
    <t>11.2</t>
  </si>
  <si>
    <t>11.3</t>
  </si>
  <si>
    <t>KARŞILIKLAR</t>
  </si>
  <si>
    <t>Sigorta Teknik Karşılıkları (Net)</t>
  </si>
  <si>
    <t>Diğer Karşılıklar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</si>
  <si>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</si>
  <si>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</si>
  <si>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</si>
  <si>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</si>
  <si>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</si>
  <si>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</si>
  <si>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</si>
  <si>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</si>
  <si>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</si>
  <si>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</si>
  <si>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</si>
  <si>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</si>
  <si>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</si>
  <si>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</si>
  <si>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</si>
  <si>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</si>
  <si>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</si>
  <si>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</si>
  <si>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</si>
  <si>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</si>
  <si>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</si>
  <si>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</si>
  <si>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</si>
  <si>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</si>
  <si>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</si>
  <si>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</si>
  <si>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</si>
  <si>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</si>
  <si>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</si>
  <si>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</si>
  <si>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</si>
  <si>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</si>
  <si>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</si>
  <si>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</si>
  <si>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</si>
  <si>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</si>
  <si>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</si>
  <si>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</si>
  <si>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</si>
  <si>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</si>
  <si>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</si>
  <si>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</si>
  <si>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</si>
  <si>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</si>
  <si>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</si>
  <si>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</si>
  <si>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</si>
  <si>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</si>
  <si>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</si>
  <si>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</si>
  <si>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</si>
  <si>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</si>
  <si>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</si>
  <si>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</si>
  <si>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</si>
  <si>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</si>
  <si>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</si>
  <si>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</si>
  <si>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</si>
  <si>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</si>
  <si>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</si>
  <si>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</si>
  <si>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</si>
  <si>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</si>
  <si>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</si>
  <si>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</si>
  <si>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</si>
  <si>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</si>
  <si>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</si>
  <si>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</si>
  <si>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</si>
  <si>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</si>
  <si>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</si>
  <si>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</si>
  <si>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</si>
  <si>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</si>
  <si>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</si>
  <si>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</si>
  <si>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</si>
  <si>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</si>
  <si>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</si>
  <si>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</si>
  <si>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</si>
  <si>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</si>
  <si>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 xml:space="preserve">Diğer </t>
  </si>
  <si>
    <t>Dağıtılan Temettü</t>
  </si>
  <si>
    <t>Yedeklere Aktarılan Tutarlar</t>
  </si>
  <si>
    <t>5.3</t>
  </si>
  <si>
    <t>A.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</si>
  <si>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</si>
  <si>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</si>
  <si>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</si>
  <si>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</si>
  <si>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</si>
  <si>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</si>
  <si>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</si>
  <si>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</si>
  <si>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</si>
  <si>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</si>
  <si>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</si>
  <si>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</si>
  <si>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</si>
  <si>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</si>
  <si>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</si>
  <si>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</si>
  <si>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</si>
  <si>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</si>
  <si>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</si>
  <si>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</si>
  <si>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</si>
  <si>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</si>
  <si>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</si>
  <si>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B.</t>
  </si>
  <si>
    <t>Elden Çıkarılan Menkul ve Gayrimenkuller</t>
  </si>
  <si>
    <t>2.6</t>
  </si>
  <si>
    <t>2.7</t>
  </si>
  <si>
    <t>2.8</t>
  </si>
  <si>
    <t>2.9</t>
  </si>
  <si>
    <t>C.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</si>
  <si>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</si>
  <si>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</si>
  <si>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</si>
  <si>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</si>
  <si>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</si>
  <si>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</si>
  <si>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</si>
  <si>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</si>
  <si>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Dönem Sonundaki Nakit ve Nakde Eşdeğer Varlıklar </t>
  </si>
  <si>
    <t>Ödenmiş Sermaye</t>
  </si>
  <si>
    <t>10.3</t>
  </si>
  <si>
    <t>10.4</t>
  </si>
  <si>
    <t>Dipnot
(Beşinci Bölüm)</t>
  </si>
  <si>
    <t>Ödenmiş
Sermaye</t>
  </si>
  <si>
    <t>Hisse Senedi
İhraç Primleri</t>
  </si>
  <si>
    <t>Kazanılmamış Gelirler (-)</t>
  </si>
  <si>
    <t>Sermayede Payı Temsil Eden Menkul Değerler</t>
  </si>
  <si>
    <t>2.2.1</t>
  </si>
  <si>
    <t>2.2.2</t>
  </si>
  <si>
    <t>2.2.3</t>
  </si>
  <si>
    <t>Krediler</t>
  </si>
  <si>
    <t xml:space="preserve">Konsolide Edilmeyenler </t>
  </si>
  <si>
    <t>Faaliyet Kiralaması Alacakları</t>
  </si>
  <si>
    <t>13.1</t>
  </si>
  <si>
    <t>13.2</t>
  </si>
  <si>
    <t>PARA PİYASALARINA BORÇLAR</t>
  </si>
  <si>
    <t>Yeniden Yapılanma Karşılığı</t>
  </si>
  <si>
    <t>Çalışan Hakları Karşılığı</t>
  </si>
  <si>
    <t>16.2.1</t>
  </si>
  <si>
    <t>16.2.2</t>
  </si>
  <si>
    <t>Hisse Senedi İptal Kârları</t>
  </si>
  <si>
    <t>16.2.3</t>
  </si>
  <si>
    <t>16.3</t>
  </si>
  <si>
    <t>Kâr Yedekleri</t>
  </si>
  <si>
    <t>Diğer Kâr Yedekleri</t>
  </si>
  <si>
    <t>16.4</t>
  </si>
  <si>
    <t>Kâr veya Zarar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</si>
  <si>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</si>
  <si>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</si>
  <si>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</si>
  <si>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</si>
  <si>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</si>
  <si>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</si>
  <si>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</si>
  <si>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</si>
  <si>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</si>
  <si>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>Grubun Kârı / Zararı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</si>
  <si>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</si>
  <si>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</si>
  <si>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</si>
  <si>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</si>
  <si>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</si>
  <si>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</si>
  <si>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</si>
  <si>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</si>
  <si>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</si>
  <si>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</si>
  <si>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</si>
  <si>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</si>
  <si>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</si>
  <si>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</si>
  <si>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</si>
  <si>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</si>
  <si>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</si>
  <si>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</si>
  <si>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</si>
  <si>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</si>
  <si>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</si>
  <si>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</si>
  <si>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</si>
  <si>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</si>
  <si>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</si>
  <si>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</si>
  <si>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</si>
  <si>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</si>
  <si>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</si>
  <si>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</si>
  <si>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Kâr Dağıtımı</t>
  </si>
  <si>
    <t>1.2.10</t>
  </si>
  <si>
    <t xml:space="preserve">İhraç Edilen Sermaye Araçları   </t>
  </si>
  <si>
    <t xml:space="preserve">Temettü Ödemeleri </t>
  </si>
  <si>
    <t>ÖZKAYNAKLAR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</si>
  <si>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</si>
  <si>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</si>
  <si>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</si>
  <si>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</si>
  <si>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16.5</t>
  </si>
  <si>
    <t>Konsolide Edilmeyen Mali Ortaklıklar</t>
  </si>
  <si>
    <t>Konsolide Edilmeyen Mali Olmayan Ortaklıklar</t>
  </si>
  <si>
    <t>Yeni Bakiye (I+II)</t>
  </si>
  <si>
    <t>İlişikteki açıklama ve dipnotlar bu finansal tabloların tamamlayıcı bir parçasıdır.</t>
  </si>
  <si>
    <t>Hisse Senedi
İptal Kârları</t>
  </si>
  <si>
    <t>YATIRIM AMAÇLI GAYRİMENKULLER (Net)</t>
  </si>
  <si>
    <t>İLİŞKİN DURAN VARLIKLAR (Net)</t>
  </si>
  <si>
    <t xml:space="preserve">Satış Amaçlı </t>
  </si>
  <si>
    <t>Durdurulan Faaliyetlere İlişkin</t>
  </si>
  <si>
    <t>XIX.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</si>
  <si>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</si>
  <si>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</si>
  <si>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</si>
  <si>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</si>
  <si>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</si>
  <si>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Azınlık Payları</t>
  </si>
  <si>
    <t>NET FAİZ GELİRİ/GİDERİ (I - II)</t>
  </si>
  <si>
    <t>NET ÜCRET VE KOMİSYON GELİRLERİ/GİDERLERİ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</si>
  <si>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</si>
  <si>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</si>
  <si>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</si>
  <si>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</si>
  <si>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</si>
  <si>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</si>
  <si>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</si>
  <si>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</si>
  <si>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</si>
  <si>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</si>
  <si>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</si>
  <si>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XXI.</t>
  </si>
  <si>
    <t>DURDURULAN FAALİYETLER VERGİ KARŞILIĞI (±)</t>
  </si>
  <si>
    <t>XXII.</t>
  </si>
  <si>
    <t>XXIII.</t>
  </si>
  <si>
    <t>Azınlık Payları Kârı / Zararı (-)</t>
  </si>
  <si>
    <t>Vadeli Aktif Değerler Alım Satım Taahhütleri</t>
  </si>
  <si>
    <t>Vadeli Mevduat Alım Satım Taahhütleri</t>
  </si>
  <si>
    <t>Kredi Kartları ve Bankacılık Hizmetlerine İlişkin Promosyon Uyg. Taah.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</si>
  <si>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</si>
  <si>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</si>
  <si>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20.1</t>
  </si>
  <si>
    <t>20.2</t>
  </si>
  <si>
    <t>20.3</t>
  </si>
  <si>
    <t>Dönem Sonu Bakiyesi  (I+II+III+…+XVI+XVII+XVIII)</t>
  </si>
  <si>
    <t xml:space="preserve">
Toplam Özkaynak</t>
  </si>
  <si>
    <t>17.1</t>
  </si>
  <si>
    <t>17.2</t>
  </si>
  <si>
    <t>Çekler İçin Ödeme Taahhütleri</t>
  </si>
  <si>
    <t>İştirak, Bağlı Ortaklık ve Birlikte Kontrol Edilen Ortaklıklar (İş Ort.) Satış Kârları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</si>
  <si>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</si>
  <si>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</si>
  <si>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</si>
  <si>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</si>
  <si>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</si>
  <si>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</si>
  <si>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</si>
  <si>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</si>
  <si>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</si>
  <si>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</si>
  <si>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</si>
  <si>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</si>
  <si>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</si>
  <si>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</si>
  <si>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</si>
  <si>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</si>
  <si>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</si>
  <si>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</si>
  <si>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</si>
  <si>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</si>
  <si>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5.5</t>
  </si>
  <si>
    <t>5.6</t>
  </si>
  <si>
    <t>5.7</t>
  </si>
  <si>
    <t>(*) Üçüncü Bölüm II no'lu dipnotta açıklanan ve yurtdışındaki net yatırım riskinden korunma sağlayan finansal borçların kurdan kaynaklanan değer değişiminin etkin kısmını ifade etmektedir.</t>
  </si>
  <si>
    <t>Hisse Başına Kâr / Zarar (Tam TL tutarı ile gösterilmiştir)</t>
  </si>
  <si>
    <t>(Tutarlar Bin TL olarak ifade edilmiştir.)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</si>
  <si>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</si>
  <si>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Türev Finansal İşlemlerden Kâr/Zarar</t>
  </si>
  <si>
    <t>Ertelenmiş Finansal Kiralama Giderleri (-)</t>
  </si>
  <si>
    <t>(31/12/2017)</t>
  </si>
  <si>
    <t>I. 31 MART 2018 TARİHİ İTİBARIYLA KONSOLİDE BİLANÇO (FİNANSAL DURUM TABLOLARI)</t>
  </si>
  <si>
    <t>(31/03/2018)</t>
  </si>
  <si>
    <t>II. 31 MART 2018 TARİHİ İTİBARIYLA KONSOLİDE NAZIM HESAPLAR TABLOSU</t>
  </si>
  <si>
    <t>III. 31 MART 2018 TARİHİNDE SONA EREN DÖNEME İLİŞKİN KONSOLİDE GELİR TABLOSU</t>
  </si>
  <si>
    <t>(01/01-31/03/2018)</t>
  </si>
  <si>
    <t>IV. 31 MART 2018 TARİHİNDE SONA EREN DÖNEME İLİŞKİN KONSOLİDE</t>
  </si>
  <si>
    <t>(V)</t>
  </si>
  <si>
    <t>1. Duran varlıklar birikmiş yeniden değerleme artışları/azalışları,</t>
  </si>
  <si>
    <t>2. Tanımlanmış fayda planlarının birikmiş yeniden ölçüm kazançları/kayıpları,</t>
  </si>
  <si>
    <t>3. Diğer (Özkaynak yöntemiyle değerlenen yatırımların diğer kapsamlı gelirinden kâr/zararda sınıflandırılmayacak payları ile diğer kâr veya zarar olarak yeniden sınıflandırılmayacak diğer kapsamlı gelir unsurlarının birikmiş tutarları)</t>
  </si>
  <si>
    <t>4. Yabancı para çevirim farkları,</t>
  </si>
  <si>
    <t>5. Gerçeğe uygun değer farkı diğer kapsamlı gelire yansıtılan finansal varlıkların birikmiş yeniden değerleme ve/veya sınıflandırma kazançları/kayıpları,</t>
  </si>
  <si>
    <t>6. Diğer (Nakit akış riskinden korunma kazançları/kayıpları, özkaynak yöntemiyle değerlenen yatırımların diğer kapsamlı gelirinden kâr/zararda sınıflandırılacak payları ve diğer kâr veya zarar olarak yeniden sınıflandırılacak diğer kapsamlı gelir unsurlarının birikmiş tutarları)</t>
  </si>
  <si>
    <t>ifade eder.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</si>
  <si>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</si>
  <si>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</si>
  <si>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</si>
  <si>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</si>
  <si>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</si>
  <si>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</si>
  <si>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</si>
  <si>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</si>
  <si>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</si>
  <si>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</si>
  <si>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</si>
  <si>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</si>
  <si>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</si>
  <si>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</si>
  <si>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</si>
  <si>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Donuk Finansal Varlıklar</t>
  </si>
  <si>
    <t>Beklenen Zarar Karşılıkları (-)</t>
  </si>
  <si>
    <t>KREDİLER (Net)</t>
  </si>
  <si>
    <t xml:space="preserve">Krediler </t>
  </si>
  <si>
    <t>İtfa Edilmiş Maliyetiyle Ölçülenler</t>
  </si>
  <si>
    <t>Gerçeğe Uygun Değer Farkı Kar Zarara Yansıtılanlar</t>
  </si>
  <si>
    <t xml:space="preserve">Gerçeğe Uygun Değer Farkı Diğer Kapsamlı Gelire Yansıtılanlar </t>
  </si>
  <si>
    <t>Kiralama İşlemlerinden Alacaklar</t>
  </si>
  <si>
    <t>Faktoring Alacakları</t>
  </si>
  <si>
    <t>2.3.1</t>
  </si>
  <si>
    <t>2.3.2</t>
  </si>
  <si>
    <t>2.3.3</t>
  </si>
  <si>
    <t xml:space="preserve">2.4 </t>
  </si>
  <si>
    <t>Donuk Alacaklar</t>
  </si>
  <si>
    <t xml:space="preserve">2.5 </t>
  </si>
  <si>
    <t>2.5.1</t>
  </si>
  <si>
    <t>12 Aylık Beklenen Zarar Karşılığı (Birinci Aşama)</t>
  </si>
  <si>
    <t>2.5.2</t>
  </si>
  <si>
    <t>Kredi Riskinde Önemli Artış (İkinci Aşama)</t>
  </si>
  <si>
    <t>2.5.3</t>
  </si>
  <si>
    <t>Temerrüt (Üçüncü Aşama/Özel Karşılık)</t>
  </si>
  <si>
    <t xml:space="preserve">SATIŞ AMAÇLI ELDE TUTULAN VE DURDURULAN FAALİYETLERE 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</si>
  <si>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</si>
  <si>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</si>
  <si>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</si>
  <si>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</si>
  <si>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</si>
  <si>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</si>
  <si>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</si>
  <si>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</si>
  <si>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</si>
  <si>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</si>
  <si>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</si>
  <si>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</si>
  <si>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</si>
  <si>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</si>
  <si>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</si>
  <si>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</si>
  <si>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</si>
  <si>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>Finansal Kiralama</t>
  </si>
  <si>
    <t>Faaliyet Kiralaması</t>
  </si>
  <si>
    <t>9.3</t>
  </si>
  <si>
    <t>9.4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</si>
  <si>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</si>
  <si>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</si>
  <si>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</si>
  <si>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</si>
  <si>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</si>
  <si>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</si>
  <si>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</si>
  <si>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</si>
  <si>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</si>
  <si>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</si>
  <si>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</si>
  <si>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</si>
  <si>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</si>
  <si>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</si>
  <si>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</si>
  <si>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</si>
  <si>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</si>
  <si>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16.7</t>
  </si>
  <si>
    <t>Gerçeğe Uygun Değer Farkı Diğer Kapsamlı Gelire Yansıtılanlar</t>
  </si>
  <si>
    <t>İtfa Edilmiş Maliyeti İle Ölçülenler</t>
  </si>
  <si>
    <t xml:space="preserve">Gayri Nakdi Kredilere </t>
  </si>
  <si>
    <t>PERSONEL GİDERLERİ (-)</t>
  </si>
  <si>
    <t>VI</t>
  </si>
  <si>
    <t>7.3</t>
  </si>
  <si>
    <t xml:space="preserve">FAALİYET BRÜT KÂRI (III+IV+V+VI+VII+VIII) </t>
  </si>
  <si>
    <t>BEKLENEN ZARAR KARŞILIKLARI (-)</t>
  </si>
  <si>
    <t>NET FAALİYET KÂRI/ZARARI (IX-X-XI)</t>
  </si>
  <si>
    <t>SÜRDÜRÜLEN FAALİYETLER VERGİ ÖNCESİ K/Z (XII+...+XV)</t>
  </si>
  <si>
    <t>Ertelenmiş Vergi Gider Etkisi (+)</t>
  </si>
  <si>
    <t>17.3</t>
  </si>
  <si>
    <t>Ertelenmiş Vergi Gelir Etkisi (-)</t>
  </si>
  <si>
    <t>SÜRDÜRÜLEN FAALİYETLER DÖNEM NET K/Z (XVI±XVII)</t>
  </si>
  <si>
    <t>DURDURULAN FAALİYETLER VERGİ ÖNCESİ K/Z (XIX-XX)</t>
  </si>
  <si>
    <t>22.1</t>
  </si>
  <si>
    <t>22.2</t>
  </si>
  <si>
    <t>22.3</t>
  </si>
  <si>
    <t>DURDURULAN FAALİYETLER DÖNEM NET K/Z (XXI±XXII)</t>
  </si>
  <si>
    <t>XXIV.</t>
  </si>
  <si>
    <t>DÖNEM NET KARI/ZARARI (XVIII+XXIII)</t>
  </si>
  <si>
    <t>24.1</t>
  </si>
  <si>
    <t>24.2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</si>
  <si>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</si>
  <si>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</si>
  <si>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</si>
  <si>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</si>
  <si>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</si>
  <si>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</si>
  <si>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</si>
  <si>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</si>
  <si>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Nakit Akış Riskinden Korunma Gelirleri/Giderleri</t>
  </si>
  <si>
    <t>Yurtdışındaki İşletmeye İlişkin Yatırım Riskinden Korunma Gelirleri/Giderleri</t>
  </si>
  <si>
    <t>Diğer Kâr veya Zarar Olarak Yeniden Sınıflandırılacak Diğer Kapsamlı Gelir Unsurları</t>
  </si>
  <si>
    <t>Kâr veya Zararda Yeniden Sınıflandırılacak Diğer Kapsamlı Gelire İlişkin Vergiler</t>
  </si>
  <si>
    <t>Gerçeğe Uygun Değer Farkı K/Z'a Yansıtılan FV'larda Net (Artış) Azalış</t>
  </si>
  <si>
    <t>Bankalar Hesabındaki Net (Artış) Azalış</t>
  </si>
  <si>
    <t>Kredilerdeki Net (Artış) Azalış</t>
  </si>
  <si>
    <t>Diğer Varlıklarda Net (Artış) Azalış</t>
  </si>
  <si>
    <t>Bankaların Mevduatlarında Net Artış (Azalış)</t>
  </si>
  <si>
    <t>Diğer Mevduatlarda Net Artış (Azalış)</t>
  </si>
  <si>
    <t>Gerçeğe Uygun Değer Farkı K/Z'a Yansıtılan FY'lerde Net Artış (Azalış)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</si>
  <si>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</si>
  <si>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</si>
  <si>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</si>
  <si>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</si>
  <si>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</si>
  <si>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KAR VEYA ZARAR VE DİĞER KAPSAMLI GELİR TABLOSU</t>
  </si>
  <si>
    <t>DÖNEM KARI/ZARARI</t>
  </si>
  <si>
    <t>DİĞER KAPSAMLI GELİRLER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</si>
  <si>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</si>
  <si>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</si>
  <si>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</si>
  <si>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</si>
  <si>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</si>
  <si>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</si>
  <si>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Önceki Dönem Sonu Bakiyesi</t>
  </si>
  <si>
    <t>Kâr veya Zararda Yeniden Sınıflandırılmayacak Birikmiş Diğer Kapsamlı Gelirler ve Giderler</t>
  </si>
  <si>
    <t>Kâr veya Zararda Yeniden Sınıflandırılacak Birikmiş Diğer Kapsamlı Gelirler ve Giderler</t>
  </si>
  <si>
    <t>Diğer Sermaye
Yedekleri</t>
  </si>
  <si>
    <t>Kar 
Yedekleri</t>
  </si>
  <si>
    <t>Geçmiş Dönem
Kar veya Zararı</t>
  </si>
  <si>
    <t>V. 31 MART 2018 TARİHİNDE SONA EREN DÖNEME İLİŞKİN KONSOLİDE  ÖZKAYNAK DEĞİŞİM TABLOSU</t>
  </si>
  <si>
    <t>Dönem Net
Kar veya Zararı</t>
  </si>
  <si>
    <t>Azınlık Payları
Hariç Toplam Özkaynak</t>
  </si>
  <si>
    <t>Azınlık
Payları</t>
  </si>
  <si>
    <t xml:space="preserve">Yabancı Para Çevrim Farklarının Nakit ve Nakde Eşdeğer Varlıklar Üzerindeki Etkisi </t>
  </si>
  <si>
    <t>Duran Varlıklar Birikmiş Yeniden Değerleme Artışları/Azalışları</t>
  </si>
  <si>
    <t>Tanımlanmış Fayda Planlarının Birikmiş Yeniden Ölçüm Kazançları/Kayıpları</t>
  </si>
  <si>
    <t>Diğer (Özkaynak Yöntemiyle Değerlenen Yatırımların Diğer Kapsamlı Gelirinden Kar/Zarada Sınıflandırılmayacak Payları ile Diğer Kar veya Zarar Olarak Yeniden Sınıflandırılmayacak Diğer Kapsamlı Gelir Unsurlarının Birikmiş Tutarları)</t>
  </si>
  <si>
    <t>Yabancı Para Çevrim Farkları</t>
  </si>
  <si>
    <t>Gerçeğe Uygun Değer Farkı Diğer Kapsamlı Gelire Yansıtılan Finansal Varlıkların Birikmiş Yeniden Değerleme ve/veya Sınıflandırma Kazançları/Kayıpları</t>
  </si>
  <si>
    <t>Diğer (Nakit Akış Riskinden Korunma Kazançları/Kayıpları, Özkaynak Yöntemiyle Değerlenen Yatırımların Diğer Kapsamlı Gelirinden Kar/Zararda Sınıflandırılacak Payları ve Diğer Kar veya Zarar Olarak Yeniden Sınıflandırılacak Diğer Kapsamlı Gelir Unsurlarının Birikmiş Tutarları)</t>
  </si>
  <si>
    <t>TOPLAM KAPSAMLI GELİR (I+II)</t>
  </si>
  <si>
    <t>VARLIKLAR TOPLAMI</t>
  </si>
  <si>
    <t>VARLIKLAR</t>
  </si>
  <si>
    <t xml:space="preserve">YÜKÜMLÜLÜKLER </t>
  </si>
  <si>
    <t>YÜKÜMLÜLÜKLER TOPLAMI</t>
  </si>
  <si>
    <t>FAİZ GİDERLERİ (-)</t>
  </si>
  <si>
    <t>XX.</t>
  </si>
  <si>
    <t>VI. 31 MART 2018 TARİHİNDE SONA EREN DÖNEME İLİŞKİN KONSOLİDE NAKİT AKIŞları</t>
  </si>
  <si>
    <t>BANKACILIK FAALİYETLERİNE İLİŞKİN NAKİT AKIŞLARI</t>
  </si>
  <si>
    <t>Bankacılık Faaliyetlerinden Kaynaklanan Net Nakit Akışı</t>
  </si>
  <si>
    <t>YATIRIM FAALİYETLERİNE İLİŞKİN NAKİT AKIŞLARI</t>
  </si>
  <si>
    <t>FİNANSMAN FAALİYETLERİNE İLİŞKİN NAKİT AKIŞLARI</t>
  </si>
  <si>
    <t>Yatırım Faaliyetlerinden Kaynaklanan Net Nakit Akışı</t>
  </si>
  <si>
    <t>2.2.4</t>
  </si>
  <si>
    <t>2.2.5</t>
  </si>
  <si>
    <t>2.2.6</t>
  </si>
  <si>
    <t xml:space="preserve">                                                                           İlişikteki açıklama ve dipnotlar bu finansal tabloların tamamlayıcı bir parçasıdır. </t>
  </si>
  <si>
    <t xml:space="preserve">                                                       İlişikteki açıklama ve dipnotlar bu finansal tabloların tamamlayıcı bir parçasıdır. </t>
  </si>
  <si>
    <t>I. 31 ARALIK 2017 TARİHİ İTİBARIYLA KONSOLİDE BİLANÇO (FİNANSAL DURUM TABLOLARI)</t>
  </si>
  <si>
    <t>AKTİF KALEMLER</t>
  </si>
  <si>
    <t xml:space="preserve">NAKİT DEĞERLER VE MERKEZ BANKASI </t>
  </si>
  <si>
    <t>(I-a)</t>
  </si>
  <si>
    <t>GERÇEĞE UYGUN DEĞER FARKI KÂR/ZARARA YANSITILAN FV (Net)</t>
  </si>
  <si>
    <t>(I-b)</t>
  </si>
  <si>
    <t>Alım Satım Amaçlı Finansal Varlıklar</t>
  </si>
  <si>
    <t>Alım Satım Amaçlı Türev Finansal Varlıklar</t>
  </si>
  <si>
    <t>Diğer Menkul Değerler</t>
  </si>
  <si>
    <t>Gerçeğe Uygun Değer Farkı Kâr/Zarara Yansıtılan Olarak Sınıflandırılan FV</t>
  </si>
  <si>
    <t xml:space="preserve">BANKALAR </t>
  </si>
  <si>
    <t>PARA PİYASALARINDAN ALACAKLAR</t>
  </si>
  <si>
    <t>Bankalararası Para Piyasasından Alacaklar</t>
  </si>
  <si>
    <t>İMKB Takasbank Piyasasından Alacaklar</t>
  </si>
  <si>
    <t>Ters Repo İşlemlerinden Alacaklar</t>
  </si>
  <si>
    <t xml:space="preserve">SATILMAYA HAZIR FİNANSAL VARLIKLAR (Net)  </t>
  </si>
  <si>
    <t>(I-d)</t>
  </si>
  <si>
    <t xml:space="preserve">Diğer Menkul Değerler </t>
  </si>
  <si>
    <t>KREDİLER VE ALACAKLAR</t>
  </si>
  <si>
    <t>(I-e)</t>
  </si>
  <si>
    <t>Krediler ve Alacaklar</t>
  </si>
  <si>
    <t>6.1.1</t>
  </si>
  <si>
    <t xml:space="preserve">Bankanın Dahil Olduğu Risk Grubuna Kullandırılan Krediler </t>
  </si>
  <si>
    <t>(VII)</t>
  </si>
  <si>
    <t>6.1.2</t>
  </si>
  <si>
    <t>6.1.3</t>
  </si>
  <si>
    <t>Takipteki Krediler</t>
  </si>
  <si>
    <t>6.3</t>
  </si>
  <si>
    <t>Özel Karşılıklar (-)</t>
  </si>
  <si>
    <t>FAKTORİNG ALACAKLARI</t>
  </si>
  <si>
    <t>VADEYE KADAR ELDE TUTULACAK YATIRIMLAR (Net)</t>
  </si>
  <si>
    <t>(I-f)</t>
  </si>
  <si>
    <t>8.1</t>
  </si>
  <si>
    <t>8.2</t>
  </si>
  <si>
    <t xml:space="preserve">İŞTİRAKLER (Net)  </t>
  </si>
  <si>
    <t>(I-g)</t>
  </si>
  <si>
    <t>Özkaynak Yöntemine Göre Muhasebeleştirilenler</t>
  </si>
  <si>
    <t>9.2.1</t>
  </si>
  <si>
    <t>Mali İştirakler</t>
  </si>
  <si>
    <t>9.2.2</t>
  </si>
  <si>
    <t>Mali Olmayan İştirakler</t>
  </si>
  <si>
    <t xml:space="preserve">BAĞLI ORTAKLIKLAR  (Net) </t>
  </si>
  <si>
    <t>(I-h)</t>
  </si>
  <si>
    <t xml:space="preserve">BİRLİKTE KONTROL EDİLEN ORTAKLIKLAR (İŞ ORTAKLIKLARI) (Net)  </t>
  </si>
  <si>
    <t>11.2.1</t>
  </si>
  <si>
    <t>Mali Ortaklıklar</t>
  </si>
  <si>
    <t>11.2.2</t>
  </si>
  <si>
    <t>Mali Olmayan Ortaklıklar</t>
  </si>
  <si>
    <t>KİRALAMA İŞLEMLERİNDEN ALACAKLAR (Net)</t>
  </si>
  <si>
    <t>(I-i)</t>
  </si>
  <si>
    <t>12.1</t>
  </si>
  <si>
    <t>12.2</t>
  </si>
  <si>
    <t>12.3</t>
  </si>
  <si>
    <t>12.4</t>
  </si>
  <si>
    <t>RİSKTEN KORUNMA AMAÇLI TÜREV FİNANSAL VARLIKLAR</t>
  </si>
  <si>
    <t>(I-j)</t>
  </si>
  <si>
    <t>Gerçeğe Uygun Değer Riskinden Korunma Amaçlılar</t>
  </si>
  <si>
    <t>Nakit Akış Riskinden Korunma Amaçlılar</t>
  </si>
  <si>
    <t>13.3</t>
  </si>
  <si>
    <t>Yurtdışındaki Net Yatırım Riskinden Korunma Amaçlılar</t>
  </si>
  <si>
    <t>(I-k)</t>
  </si>
  <si>
    <t>(I-l)</t>
  </si>
  <si>
    <t>15.1</t>
  </si>
  <si>
    <t>15.2</t>
  </si>
  <si>
    <t>(I-m)</t>
  </si>
  <si>
    <t xml:space="preserve">VERGİ VARLIĞI </t>
  </si>
  <si>
    <t>Cari Vergi Varlığı</t>
  </si>
  <si>
    <t>Ertelenmiş Vergi Varlığı</t>
  </si>
  <si>
    <t>(I-n)</t>
  </si>
  <si>
    <t>SATIŞ AMAÇLI ELDE TUTULAN VE DURDURULAN FAALİYETLERE</t>
  </si>
  <si>
    <t>(I-o)</t>
  </si>
  <si>
    <t>18.1</t>
  </si>
  <si>
    <t>18.2</t>
  </si>
  <si>
    <t>AKTİF TOPLAMI</t>
  </si>
  <si>
    <t>I. 31 ARALIK  2017 TARİHİ İTİBARIYLA KONSOLİDE BİLANÇO (FİNANSAL DURUM TABLOLARI)</t>
  </si>
  <si>
    <t>PASİF KALEMLER</t>
  </si>
  <si>
    <t>(II-a)</t>
  </si>
  <si>
    <t>Bankanın Dahil Olduğu Risk Grubunun Mevduatı</t>
  </si>
  <si>
    <t>ALIM SATIM AMAÇLI TÜREV FİNANSAL BORÇLAR</t>
  </si>
  <si>
    <t xml:space="preserve">(II-b) </t>
  </si>
  <si>
    <t xml:space="preserve">(II-c) </t>
  </si>
  <si>
    <t>Bankalararası Para Piyasalarına Borçlar</t>
  </si>
  <si>
    <t>İMKB Takasbank Piyasasına Borçlar</t>
  </si>
  <si>
    <t>Repo İşlemlerinden Sağlanan Fonlar</t>
  </si>
  <si>
    <t xml:space="preserve">(II-d) </t>
  </si>
  <si>
    <t xml:space="preserve">MUHTELİF BORÇLAR  </t>
  </si>
  <si>
    <t>DİĞER YABANCI KAYNAKLAR</t>
  </si>
  <si>
    <t>(II-e)</t>
  </si>
  <si>
    <t>FAKTORİNG BORÇLARI</t>
  </si>
  <si>
    <t>KİRALAMA İŞLEMLERİNDEN BORÇLAR (Net)</t>
  </si>
  <si>
    <t>(II-f)</t>
  </si>
  <si>
    <t>Finansal Kiralama Borçları</t>
  </si>
  <si>
    <t>Faaliyet Kiralaması Borçları</t>
  </si>
  <si>
    <t xml:space="preserve">XI. </t>
  </si>
  <si>
    <t>RİSKTEN KORUNMA AMAÇLI TÜREV FİNANSAL BORÇLAR</t>
  </si>
  <si>
    <t>(II-g)</t>
  </si>
  <si>
    <t xml:space="preserve">XII. </t>
  </si>
  <si>
    <t>(II-h)</t>
  </si>
  <si>
    <t>Genel Karşılıklar</t>
  </si>
  <si>
    <t>12.5</t>
  </si>
  <si>
    <t>VERGİ BORCU</t>
  </si>
  <si>
    <t>(II-i)</t>
  </si>
  <si>
    <t>Cari Vergi Borcu</t>
  </si>
  <si>
    <t>Ertelenmiş Vergi Borcu</t>
  </si>
  <si>
    <t xml:space="preserve">XV. </t>
  </si>
  <si>
    <t>SERMAYE BENZERİ KREDİLER</t>
  </si>
  <si>
    <t>(II-j)</t>
  </si>
  <si>
    <t>(II-k)</t>
  </si>
  <si>
    <t>Menkul Değerler Değerleme Farkları</t>
  </si>
  <si>
    <t>16.2.4</t>
  </si>
  <si>
    <t xml:space="preserve">Maddi Duran Varlıklar Yeniden Değerleme Farkları </t>
  </si>
  <si>
    <t>16.2.5</t>
  </si>
  <si>
    <t>Maddi Olmayan Duran Varlıklar Yeniden Değerleme Farkları</t>
  </si>
  <si>
    <t>16.2.6</t>
  </si>
  <si>
    <t>Yatırım Amaçlı Gayrimenkuller Yeniden Değerleme Farkları</t>
  </si>
  <si>
    <t>16.2.7</t>
  </si>
  <si>
    <t>İştirakler, Bağlı Ort. ve Birlikte Kontrol Edilen Ort. (İş Ort.) Bedelsiz Hisse Senetleri</t>
  </si>
  <si>
    <t>16.2.8</t>
  </si>
  <si>
    <t>Riskten Korunma Fonları (Etkin kısım)</t>
  </si>
  <si>
    <t>16.2.9</t>
  </si>
  <si>
    <t xml:space="preserve">Satış Amaçlı Elde Tutulan ve Durdurulan Faaliyetlere İlişkin Duran </t>
  </si>
  <si>
    <t>Varlıkların Birikmiş Değerleme Farkları</t>
  </si>
  <si>
    <t>16.2.10</t>
  </si>
  <si>
    <t>16.3.1</t>
  </si>
  <si>
    <t>16.3.2</t>
  </si>
  <si>
    <t>16.3.3</t>
  </si>
  <si>
    <t>16.3.4</t>
  </si>
  <si>
    <t>16.4.1</t>
  </si>
  <si>
    <t>Geçmiş Yıllar Kârı / Zararı</t>
  </si>
  <si>
    <t>16.4.2</t>
  </si>
  <si>
    <t>Dönem Net Kârı / Zararı</t>
  </si>
  <si>
    <t>(II-l)</t>
  </si>
  <si>
    <t>PASİF TOPLAMI</t>
  </si>
  <si>
    <t>II. 31 ARALIKL 2017 TARİHİ İTİBARIYLA KONSOLİDE NAZIM HESAPLAR TABLOSU</t>
  </si>
  <si>
    <t>(III-a-2, 3)</t>
  </si>
  <si>
    <t>(III-a-1)</t>
  </si>
  <si>
    <t>(III-b)</t>
  </si>
  <si>
    <t xml:space="preserve">Alım Satım Amaçlı  Finansal Varlıklardan </t>
  </si>
  <si>
    <t>Gerçeğe Uygun Değer Farkı Kâr/ Zarara Yansıtılan Olarak Sınıflandırılan FV</t>
  </si>
  <si>
    <t xml:space="preserve">Satılmaya Hazır Finansal Varlıklardan </t>
  </si>
  <si>
    <t>1.5.4</t>
  </si>
  <si>
    <t>Vadeye Kadar Elde Tutulacak Yatırımlardan</t>
  </si>
  <si>
    <t xml:space="preserve">FAİZ GİDERLERİ  </t>
  </si>
  <si>
    <t>Gayri Nakdi Kredilere</t>
  </si>
  <si>
    <t xml:space="preserve">FAALİYET GELİRLERİ/GİDERLERİ TOPLAMI (III+IV+V+VI+VII) </t>
  </si>
  <si>
    <t>KREDİ VE DİĞER ALACAKLAR DEĞER DÜŞÜŞ KARŞILIĞI (-)</t>
  </si>
  <si>
    <t>NET FAALİYET KÂRI/ZARARI (VIII-IX-X)</t>
  </si>
  <si>
    <t>SÜRDÜRÜLEN FAALİYETLER VERGİ ÖNCESİ K/Z (XI+...+XIV)</t>
  </si>
  <si>
    <t>Ertelenmiş Vergi Karşılığı</t>
  </si>
  <si>
    <t>SÜRDÜRÜLEN FAALİYETLER DÖNEM NET K/Z (XV±XVI)</t>
  </si>
  <si>
    <t>18.3</t>
  </si>
  <si>
    <t>DURDURULAN FAALİYETLER VERGİ ÖNCESİ K/Z (XVIII-XIX)</t>
  </si>
  <si>
    <t>21.1</t>
  </si>
  <si>
    <t>21.2</t>
  </si>
  <si>
    <t>DURDURULAN FAALİYETLER DÖNEM NET K/Z (XX±XXI)</t>
  </si>
  <si>
    <t>NET DÖNEM KÂRI/ZARARI (XVII+XXII)</t>
  </si>
  <si>
    <t>23.1</t>
  </si>
  <si>
    <t>23.2</t>
  </si>
  <si>
    <t>ÖZKAYNAKLARDA MUHASEBELEŞTİRİLEN GELİR GİDER KALEMLERİNE İLİŞKİN TABLO</t>
  </si>
  <si>
    <t>ÖZKAYNAKLARDA MUHASEBELEŞTİRİLEN GELİR GİDER KALEMLERİ</t>
  </si>
  <si>
    <t xml:space="preserve">MENKUL DEĞERLER DEĞERLEME FARKLARINA SATILMAYA HAZIR </t>
  </si>
  <si>
    <t>FİNANSAL VARLIKLARDAN EKLENEN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</si>
  <si>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</si>
  <si>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</si>
  <si>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</si>
  <si>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 xml:space="preserve">NAKİT AKIŞ RİSKİNDEN KORUNMA AMAÇLI TÜREV FİNANSAL </t>
  </si>
  <si>
    <t xml:space="preserve">VARLIKLARA İLİŞKİN KÂR/ZARAR (Gerçeğe Uygun Değer Değişikliklerinin Etkin Kısmı) </t>
  </si>
  <si>
    <t xml:space="preserve">YURTDIŞINDAKİ NET YATIRIM RİSKİNDEN KORUNMA AMAÇLI TÜREV FİNANSAL </t>
  </si>
  <si>
    <t>VARLIKLARA İLİŞKİN KÂR/ZARAR (Gerçeğe Uygun Değer Değişikliklerinin Etkin Kısmı) (*)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</si>
  <si>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</si>
  <si>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</si>
  <si>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VERGİ</t>
  </si>
  <si>
    <t>DOĞRUDAN ÖZKAYNAK ALTINDA MUHASEBELEŞTİRİLEN NET GELİR/GİDER (I+II+…+IX)</t>
  </si>
  <si>
    <t>DÖNEM KÂRI/ZARARI</t>
  </si>
  <si>
    <t xml:space="preserve">Menkul Değerlerin Gerçeğe Uygun Değerindeki Net Değişme (Kâr-Zarara Transfer) </t>
  </si>
  <si>
    <t xml:space="preserve">Nakit Akış Riskinden Korunma Amaçlı Türev Finansal Varlıklardan Yeniden Sınıflandırılan ve  </t>
  </si>
  <si>
    <t>Gelir Tablosunda Gösterilen Kısım</t>
  </si>
  <si>
    <t xml:space="preserve">Yurtdışındaki Net Yatırım Riskinden Korunma Amaçlı Yeniden Sınıflandırılan ve Gelir Tablosunda Gösterilen Kısım </t>
  </si>
  <si>
    <t>11.4</t>
  </si>
  <si>
    <t>DÖNEME İLİŞKİN MUHASEBELEŞTİRİLEN TOPLAM KÂR/ZARAR (X±XI)</t>
  </si>
  <si>
    <t>Ödenmiş Sermaye
Enflasyon Düzeltme
Farkı (*)</t>
  </si>
  <si>
    <t>Yasal Yedek
Akçeler</t>
  </si>
  <si>
    <t>Statü
Yedekleri</t>
  </si>
  <si>
    <t>Olağanüstü
Yedek Akçe</t>
  </si>
  <si>
    <t>Diğer
Yedekler</t>
  </si>
  <si>
    <t>Dönem Net
Kârı / (Zararı)</t>
  </si>
  <si>
    <t>Geçmiş Dönem
Kârı / (Zararı)</t>
  </si>
  <si>
    <t>Menkul Değer.
Değerleme Farkı</t>
  </si>
  <si>
    <t>Maddi ve Maddi Olmayan
Duran Varlık YDF</t>
  </si>
  <si>
    <t>Ortaklıklardan Bedelsiz 
Hisse Senetleri</t>
  </si>
  <si>
    <t>Riskten Korunma 
Fonları</t>
  </si>
  <si>
    <t>Satış A./Durdurulan F.
İlişkin Dur. V. Bir. Değ. F.</t>
  </si>
  <si>
    <t>Azınlık Payları Hariç
Toplam Özkaynak</t>
  </si>
  <si>
    <t>Dönem İçindeki Değişimler</t>
  </si>
  <si>
    <t>Birleşmeden Kaynaklanan Artış/Azalış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</si>
  <si>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</si>
  <si>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</si>
  <si>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</si>
  <si>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</si>
  <si>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 xml:space="preserve">Kur Farkları 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</si>
  <si>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</si>
  <si>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</si>
  <si>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</si>
  <si>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Sermaye Artırımı</t>
  </si>
  <si>
    <t>Nakden</t>
  </si>
  <si>
    <t>İç Kaynaklardan</t>
  </si>
  <si>
    <t>Hisse Senedi İhracı</t>
  </si>
  <si>
    <t>Dönem Net Kârı veya Zararı</t>
  </si>
  <si>
    <t>Dönem Sonu Bakiyesi  (III+IV+V+……+XVIII+XIX+XX)</t>
  </si>
  <si>
    <t>(*) "Ödenmiş Sermaye Enflasyon Düzeltme Farkı" kolonunda gösterilen tutarlar ile "Diğer Yedekler" kolonunda gösterilen tutarın "Aktüeryal Kayıp / Kazanç" a ilişkin kısmı finansal tablolarda "Diğer Sermaye Yedekleri" altında gösterilmektedir.</t>
  </si>
  <si>
    <t>BANKACILIK FAALİYETLERİNE İLİŞKİN NAKİT AKIMLARI</t>
  </si>
  <si>
    <t>Alım Satım Amaçlı Finansal Varlıklarda Net (Artış)/Azalış</t>
  </si>
  <si>
    <t>Gerçeğe Uygun Değer Farkı K/Z'a Yansıtılan Olarak Sınıflandırılan FV'larda Net (Artış) 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</si>
  <si>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</si>
  <si>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</si>
  <si>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</si>
  <si>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</si>
  <si>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</si>
  <si>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Bankacılık Faaliyetlerinden Kaynaklanan Net Nakit Akımı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</si>
  <si>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</si>
  <si>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</si>
  <si>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</si>
  <si>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 Edilen Satılmaya Hazır Finansal Varlıklar</t>
  </si>
  <si>
    <t>Elden Çıkarılan Satılmaya Hazır Finansal Varlıklar</t>
  </si>
  <si>
    <t>Satın Alınan Yatırım Amaçlı Menkul Değerler</t>
  </si>
  <si>
    <t xml:space="preserve">Satılan / İtfa Olan Yatırım Amaçlı Menkul Değerler </t>
  </si>
  <si>
    <t>FİNANSMAN FAALİYETLERİNE İLİŞKİN NAKİT AKIMLARI</t>
  </si>
  <si>
    <t xml:space="preserve">Döviz Kurundaki Değişimin Nakit ve Nakde Eşdeğer Varlıklar Üzerindeki Etkisi </t>
  </si>
  <si>
    <t>(31/03/2017)</t>
  </si>
  <si>
    <t>V. 31 MART 2017 TARİHİNDE SONA EREN DÖNEME İLİŞKİN KONSOLİDE ÖZKAYNAK DEĞİŞİM TABLOSU</t>
  </si>
  <si>
    <t>II. 31 MART 2017 TARİHİNDE SONA EREN DÖNEME İLİŞKİN KONSOLİDE GELİR TABLOSU</t>
  </si>
  <si>
    <t>(01/01-31/03/2017)</t>
  </si>
  <si>
    <t>IV. 31 MART  2017 TARİHİNDE SONA EREN DÖNEME İLİŞKİN KONSOLİDE</t>
  </si>
  <si>
    <t>VI. 31 MART 2017 TARİHİNDE SONA EREN DÖNEME İLİŞKİN KONSOLİDE NAKİT AKIŞ TABLOSU</t>
  </si>
  <si>
    <t>Gerçeğe Uygun Değer Farkı Diğer Kapsamlı Gelire Yansıtılan Finansal Varlıkların Değerleme ve/veya Sınıflandırma Gelirleri/Giderleri</t>
  </si>
  <si>
    <t>Not: TFRS 9’un geçişe ilişkin hükümleri uyarınca önceki dönem finansal tablo ve dipnotları yeniden düzenlenmemiştir. 2017 ve 2018 finansal tablolarının farklı esaslar üzerinden hazırlanmaları nedeniyle, 2017 finansal tabloları ayrı olarak verilmiştir.</t>
  </si>
  <si>
    <t>(II-c)</t>
  </si>
  <si>
    <t>(II-d)</t>
  </si>
  <si>
    <t>(IV-a)</t>
  </si>
  <si>
    <t>(IV-a-1)</t>
  </si>
  <si>
    <t>(IV-a-2)</t>
  </si>
  <si>
    <t>(IV-a-3)</t>
  </si>
  <si>
    <t>(IV-b)</t>
  </si>
  <si>
    <t>(IV-b-4)</t>
  </si>
  <si>
    <t>(IV-b-1)</t>
  </si>
  <si>
    <t>(IV-b-3)</t>
  </si>
  <si>
    <t>(IV-c)</t>
  </si>
  <si>
    <t>(IV-d)</t>
  </si>
  <si>
    <t>(IV-f)</t>
  </si>
  <si>
    <t>(IV-h)</t>
  </si>
  <si>
    <t>(IV-i)</t>
  </si>
  <si>
    <t>(IV-g)</t>
  </si>
  <si>
    <t>(IV-e)</t>
  </si>
</sst>
</file>

<file path=xl/styles.xml><?xml version="1.0" encoding="utf-8"?>
<styleSheet xmlns="http://schemas.openxmlformats.org/spreadsheetml/2006/main">
  <numFmts count="7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  <numFmt numFmtId="222" formatCode="_-* #,##0.0\ _T_L_-;\-* #,##0.0\ _T_L_-;_-* &quot;-&quot;??\ _T_L_-;_-@_-"/>
    <numFmt numFmtId="223" formatCode="#,##0.0"/>
    <numFmt numFmtId="224" formatCode="#,##0.000"/>
    <numFmt numFmtId="225" formatCode="_-* #,##0.000\ _T_L_-;\-* #,##0.000\ _T_L_-;_-* &quot;-&quot;???\ _T_L_-;_-@_-"/>
    <numFmt numFmtId="226" formatCode="0.0"/>
  </numFmts>
  <fonts count="66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DINPro-Light"/>
      <family val="3"/>
    </font>
    <font>
      <b/>
      <sz val="12"/>
      <name val="DINPro-Light"/>
      <family val="3"/>
    </font>
    <font>
      <sz val="10"/>
      <name val="DINPro-Light"/>
      <family val="3"/>
    </font>
    <font>
      <b/>
      <sz val="10"/>
      <name val="DINPro-Light"/>
      <family val="3"/>
    </font>
    <font>
      <vertAlign val="superscript"/>
      <sz val="12"/>
      <name val="DINPro-Light"/>
      <family val="3"/>
    </font>
    <font>
      <sz val="14"/>
      <name val="DINPro-Black"/>
      <family val="3"/>
    </font>
    <font>
      <b/>
      <sz val="14"/>
      <name val="DINPro-Black"/>
      <family val="3"/>
    </font>
    <font>
      <sz val="12"/>
      <name val="DINPro-Medium"/>
      <family val="3"/>
    </font>
    <font>
      <b/>
      <sz val="12"/>
      <name val="DINPro-Medium"/>
      <family val="3"/>
    </font>
    <font>
      <sz val="12"/>
      <name val="DINPro-Black"/>
      <family val="3"/>
    </font>
    <font>
      <b/>
      <sz val="12"/>
      <name val="DINPro-Black"/>
      <family val="3"/>
    </font>
    <font>
      <sz val="10"/>
      <name val="DINPro-Medium"/>
      <family val="3"/>
    </font>
    <font>
      <b/>
      <sz val="10"/>
      <name val="DINPro-Black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b/>
      <sz val="10"/>
      <name val="DINPro-Medium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Tur"/>
      <family val="1"/>
    </font>
    <font>
      <sz val="10"/>
      <name val="Times New Roman Tur"/>
      <family val="1"/>
    </font>
    <font>
      <sz val="14"/>
      <name val="DINPro-Medium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DINPro-Light"/>
      <family val="3"/>
    </font>
    <font>
      <b/>
      <sz val="13"/>
      <name val="DINPro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197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16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justify"/>
    </xf>
    <xf numFmtId="0" fontId="5" fillId="0" borderId="0" xfId="0" applyFont="1" applyFill="1" applyBorder="1" applyAlignment="1">
      <alignment horizontal="center" vertical="justify"/>
    </xf>
    <xf numFmtId="19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vertical="top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 quotePrefix="1">
      <alignment horizontal="right" vertical="justify"/>
    </xf>
    <xf numFmtId="19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quotePrefix="1">
      <alignment/>
    </xf>
    <xf numFmtId="0" fontId="5" fillId="0" borderId="0" xfId="64" applyFont="1" applyFill="1" applyBorder="1">
      <alignment/>
      <protection/>
    </xf>
    <xf numFmtId="0" fontId="7" fillId="0" borderId="0" xfId="64" applyFont="1" applyFill="1" applyBorder="1">
      <alignment/>
      <protection/>
    </xf>
    <xf numFmtId="0" fontId="5" fillId="0" borderId="0" xfId="64" applyFont="1" applyFill="1" applyBorder="1" applyAlignment="1">
      <alignment horizontal="justify" vertical="justify"/>
      <protection/>
    </xf>
    <xf numFmtId="197" fontId="5" fillId="0" borderId="0" xfId="64" applyNumberFormat="1" applyFont="1" applyFill="1" applyBorder="1">
      <alignment/>
      <protection/>
    </xf>
    <xf numFmtId="0" fontId="6" fillId="0" borderId="0" xfId="64" applyFont="1" applyFill="1" applyBorder="1">
      <alignment/>
      <protection/>
    </xf>
    <xf numFmtId="197" fontId="5" fillId="0" borderId="0" xfId="64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right"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 horizontal="right" vertical="justify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 quotePrefix="1">
      <alignment horizontal="center" vertical="justify"/>
    </xf>
    <xf numFmtId="210" fontId="6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 horizontal="right"/>
    </xf>
    <xf numFmtId="197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 quotePrefix="1">
      <alignment horizontal="left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197" fontId="13" fillId="0" borderId="11" xfId="0" applyNumberFormat="1" applyFont="1" applyFill="1" applyBorder="1" applyAlignment="1">
      <alignment/>
    </xf>
    <xf numFmtId="0" fontId="13" fillId="0" borderId="0" xfId="64" applyFont="1" applyFill="1" applyBorder="1">
      <alignment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12" fillId="0" borderId="0" xfId="64" applyFont="1" applyFill="1" applyBorder="1">
      <alignment/>
      <protection/>
    </xf>
    <xf numFmtId="0" fontId="16" fillId="0" borderId="0" xfId="64" applyFont="1" applyFill="1" applyBorder="1">
      <alignment/>
      <protection/>
    </xf>
    <xf numFmtId="0" fontId="13" fillId="0" borderId="0" xfId="64" applyFont="1" applyFill="1" applyBorder="1" quotePrefix="1">
      <alignment/>
      <protection/>
    </xf>
    <xf numFmtId="0" fontId="13" fillId="0" borderId="0" xfId="0" applyFont="1" applyFill="1" applyBorder="1" applyAlignment="1">
      <alignment horizontal="right" vertical="center"/>
    </xf>
    <xf numFmtId="14" fontId="13" fillId="0" borderId="0" xfId="64" applyNumberFormat="1" applyFont="1" applyFill="1" applyBorder="1" quotePrefix="1">
      <alignment/>
      <protection/>
    </xf>
    <xf numFmtId="0" fontId="19" fillId="0" borderId="0" xfId="64" applyFont="1" applyFill="1" applyBorder="1" applyAlignment="1">
      <alignment vertical="justify"/>
      <protection/>
    </xf>
    <xf numFmtId="0" fontId="19" fillId="0" borderId="0" xfId="64" applyFont="1" applyFill="1" applyBorder="1">
      <alignment/>
      <protection/>
    </xf>
    <xf numFmtId="0" fontId="18" fillId="0" borderId="0" xfId="64" applyFont="1" applyFill="1" applyBorder="1" applyAlignment="1">
      <alignment vertical="justify"/>
      <protection/>
    </xf>
    <xf numFmtId="0" fontId="18" fillId="0" borderId="0" xfId="64" applyFont="1" applyFill="1" applyBorder="1" applyAlignment="1">
      <alignment/>
      <protection/>
    </xf>
    <xf numFmtId="0" fontId="13" fillId="0" borderId="0" xfId="64" applyFont="1" applyFill="1" applyBorder="1" applyAlignment="1">
      <alignment horizontal="left" vertical="justify"/>
      <protection/>
    </xf>
    <xf numFmtId="0" fontId="12" fillId="0" borderId="0" xfId="64" applyFont="1" applyFill="1" applyBorder="1" applyAlignment="1">
      <alignment vertical="justify"/>
      <protection/>
    </xf>
    <xf numFmtId="0" fontId="12" fillId="0" borderId="0" xfId="64" applyFont="1" applyFill="1" applyBorder="1" applyAlignment="1">
      <alignment/>
      <protection/>
    </xf>
    <xf numFmtId="0" fontId="13" fillId="0" borderId="0" xfId="64" applyFont="1" applyFill="1" applyBorder="1" applyAlignment="1">
      <alignment horizontal="right" vertical="justify"/>
      <protection/>
    </xf>
    <xf numFmtId="0" fontId="14" fillId="0" borderId="0" xfId="64" applyFont="1" applyFill="1" applyBorder="1" applyAlignment="1">
      <alignment horizontal="right"/>
      <protection/>
    </xf>
    <xf numFmtId="0" fontId="14" fillId="0" borderId="0" xfId="64" applyFont="1" applyFill="1" applyBorder="1" applyAlignment="1">
      <alignment horizontal="right" wrapText="1"/>
      <protection/>
    </xf>
    <xf numFmtId="0" fontId="13" fillId="0" borderId="10" xfId="64" applyFont="1" applyFill="1" applyBorder="1" applyAlignment="1">
      <alignment horizontal="left" vertical="justify"/>
      <protection/>
    </xf>
    <xf numFmtId="0" fontId="15" fillId="0" borderId="0" xfId="64" applyFont="1" applyFill="1" applyBorder="1" applyAlignment="1">
      <alignment horizontal="left"/>
      <protection/>
    </xf>
    <xf numFmtId="0" fontId="13" fillId="0" borderId="0" xfId="64" applyFont="1" applyFill="1" applyBorder="1" applyAlignment="1" quotePrefix="1">
      <alignment horizontal="left" vertical="justify"/>
      <protection/>
    </xf>
    <xf numFmtId="0" fontId="13" fillId="0" borderId="0" xfId="64" applyFont="1" applyFill="1" applyBorder="1" applyAlignment="1">
      <alignment horizontal="justify" vertical="justify"/>
      <protection/>
    </xf>
    <xf numFmtId="0" fontId="13" fillId="0" borderId="11" xfId="64" applyFont="1" applyFill="1" applyBorder="1" applyAlignment="1">
      <alignment horizontal="left" vertical="justify"/>
      <protection/>
    </xf>
    <xf numFmtId="0" fontId="13" fillId="0" borderId="11" xfId="64" applyFont="1" applyFill="1" applyBorder="1" applyAlignment="1">
      <alignment vertical="justify"/>
      <protection/>
    </xf>
    <xf numFmtId="3" fontId="1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197" fontId="13" fillId="0" borderId="0" xfId="0" applyNumberFormat="1" applyFont="1" applyFill="1" applyBorder="1" applyAlignment="1">
      <alignment horizontal="right"/>
    </xf>
    <xf numFmtId="197" fontId="13" fillId="0" borderId="1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justify"/>
    </xf>
    <xf numFmtId="0" fontId="13" fillId="0" borderId="0" xfId="0" applyFont="1" applyFill="1" applyBorder="1" applyAlignment="1" quotePrefix="1">
      <alignment/>
    </xf>
    <xf numFmtId="197" fontId="12" fillId="0" borderId="0" xfId="0" applyNumberFormat="1" applyFont="1" applyFill="1" applyBorder="1" applyAlignment="1">
      <alignment horizontal="center" vertical="center"/>
    </xf>
    <xf numFmtId="197" fontId="12" fillId="0" borderId="0" xfId="0" applyNumberFormat="1" applyFont="1" applyFill="1" applyBorder="1" applyAlignment="1">
      <alignment/>
    </xf>
    <xf numFmtId="196" fontId="13" fillId="0" borderId="0" xfId="0" applyNumberFormat="1" applyFont="1" applyFill="1" applyBorder="1" applyAlignment="1">
      <alignment horizontal="right"/>
    </xf>
    <xf numFmtId="196" fontId="13" fillId="0" borderId="0" xfId="0" applyNumberFormat="1" applyFont="1" applyFill="1" applyBorder="1" applyAlignment="1" quotePrefix="1">
      <alignment horizontal="right"/>
    </xf>
    <xf numFmtId="196" fontId="24" fillId="0" borderId="0" xfId="0" applyNumberFormat="1" applyFont="1" applyFill="1" applyBorder="1" applyAlignment="1">
      <alignment horizontal="right"/>
    </xf>
    <xf numFmtId="196" fontId="13" fillId="0" borderId="11" xfId="0" applyNumberFormat="1" applyFont="1" applyFill="1" applyBorder="1" applyAlignment="1">
      <alignment horizontal="right"/>
    </xf>
    <xf numFmtId="197" fontId="13" fillId="0" borderId="10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/>
    </xf>
    <xf numFmtId="14" fontId="15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 vertical="justify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 vertical="justify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 vertical="justify"/>
    </xf>
    <xf numFmtId="3" fontId="15" fillId="0" borderId="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 vertical="center"/>
    </xf>
    <xf numFmtId="197" fontId="7" fillId="0" borderId="0" xfId="64" applyNumberFormat="1" applyFont="1" applyFill="1" applyBorder="1">
      <alignment/>
      <protection/>
    </xf>
    <xf numFmtId="0" fontId="15" fillId="0" borderId="0" xfId="64" applyFont="1" applyFill="1" applyBorder="1" applyAlignment="1">
      <alignment horizontal="left" vertical="justify"/>
      <protection/>
    </xf>
    <xf numFmtId="0" fontId="5" fillId="0" borderId="0" xfId="64" applyFont="1" applyFill="1" applyBorder="1" applyAlignment="1">
      <alignment horizontal="center"/>
      <protection/>
    </xf>
    <xf numFmtId="197" fontId="12" fillId="0" borderId="0" xfId="0" applyNumberFormat="1" applyFont="1" applyFill="1" applyBorder="1" applyAlignment="1">
      <alignment horizontal="right"/>
    </xf>
    <xf numFmtId="210" fontId="5" fillId="0" borderId="10" xfId="0" applyNumberFormat="1" applyFont="1" applyFill="1" applyBorder="1" applyAlignment="1">
      <alignment horizontal="right"/>
    </xf>
    <xf numFmtId="0" fontId="5" fillId="0" borderId="0" xfId="64" applyFont="1" applyFill="1" applyBorder="1" applyAlignment="1">
      <alignment horizontal="center" vertical="center"/>
      <protection/>
    </xf>
    <xf numFmtId="0" fontId="12" fillId="0" borderId="0" xfId="64" applyFont="1" applyFill="1" applyBorder="1" applyAlignment="1">
      <alignment horizontal="center"/>
      <protection/>
    </xf>
    <xf numFmtId="197" fontId="13" fillId="0" borderId="0" xfId="64" applyNumberFormat="1" applyFont="1" applyFill="1" applyBorder="1" applyAlignment="1" quotePrefix="1">
      <alignment horizontal="center"/>
      <protection/>
    </xf>
    <xf numFmtId="197" fontId="5" fillId="0" borderId="0" xfId="64" applyNumberFormat="1" applyFont="1" applyFill="1" applyBorder="1" applyAlignment="1" quotePrefix="1">
      <alignment horizontal="center"/>
      <protection/>
    </xf>
    <xf numFmtId="197" fontId="23" fillId="0" borderId="0" xfId="64" applyNumberFormat="1" applyFont="1" applyFill="1" applyBorder="1" applyAlignment="1" quotePrefix="1">
      <alignment horizontal="center"/>
      <protection/>
    </xf>
    <xf numFmtId="197" fontId="13" fillId="0" borderId="11" xfId="64" applyNumberFormat="1" applyFont="1" applyFill="1" applyBorder="1" applyAlignment="1" quotePrefix="1">
      <alignment horizontal="center"/>
      <protection/>
    </xf>
    <xf numFmtId="197" fontId="5" fillId="0" borderId="0" xfId="64" applyNumberFormat="1" applyFont="1" applyFill="1" applyBorder="1" applyAlignment="1" quotePrefix="1">
      <alignment horizontal="right"/>
      <protection/>
    </xf>
    <xf numFmtId="197" fontId="12" fillId="0" borderId="0" xfId="64" applyNumberFormat="1" applyFont="1" applyFill="1" applyBorder="1" applyAlignment="1">
      <alignment horizontal="center"/>
      <protection/>
    </xf>
    <xf numFmtId="197" fontId="12" fillId="0" borderId="0" xfId="64" applyNumberFormat="1" applyFont="1" applyFill="1" applyBorder="1">
      <alignment/>
      <protection/>
    </xf>
    <xf numFmtId="197" fontId="5" fillId="0" borderId="0" xfId="64" applyNumberFormat="1" applyFont="1" applyFill="1" applyBorder="1" applyAlignment="1">
      <alignment horizontal="right"/>
      <protection/>
    </xf>
    <xf numFmtId="197" fontId="25" fillId="0" borderId="0" xfId="64" applyNumberFormat="1" applyFont="1" applyFill="1" applyBorder="1" applyAlignment="1">
      <alignment horizontal="center"/>
      <protection/>
    </xf>
    <xf numFmtId="197" fontId="25" fillId="0" borderId="0" xfId="64" applyNumberFormat="1" applyFont="1" applyFill="1" applyBorder="1">
      <alignment/>
      <protection/>
    </xf>
    <xf numFmtId="197" fontId="14" fillId="0" borderId="0" xfId="64" applyNumberFormat="1" applyFont="1" applyFill="1" applyBorder="1">
      <alignment/>
      <protection/>
    </xf>
    <xf numFmtId="197" fontId="23" fillId="0" borderId="0" xfId="64" applyNumberFormat="1" applyFont="1" applyFill="1" applyBorder="1">
      <alignment/>
      <protection/>
    </xf>
    <xf numFmtId="197" fontId="13" fillId="0" borderId="11" xfId="64" applyNumberFormat="1" applyFont="1" applyFill="1" applyBorder="1" applyAlignment="1" quotePrefix="1">
      <alignment horizontal="right"/>
      <protection/>
    </xf>
    <xf numFmtId="197" fontId="23" fillId="0" borderId="0" xfId="64" applyNumberFormat="1" applyFont="1" applyFill="1" applyBorder="1" applyAlignment="1">
      <alignment horizontal="center"/>
      <protection/>
    </xf>
    <xf numFmtId="197" fontId="23" fillId="0" borderId="0" xfId="64" applyNumberFormat="1" applyFont="1" applyFill="1" applyBorder="1" applyAlignment="1" quotePrefix="1">
      <alignment horizontal="right"/>
      <protection/>
    </xf>
    <xf numFmtId="197" fontId="14" fillId="0" borderId="0" xfId="64" applyNumberFormat="1" applyFont="1" applyFill="1" applyBorder="1" applyAlignment="1">
      <alignment horizontal="right"/>
      <protection/>
    </xf>
    <xf numFmtId="197" fontId="23" fillId="0" borderId="0" xfId="64" applyNumberFormat="1" applyFont="1" applyFill="1" applyBorder="1" applyAlignment="1">
      <alignment horizontal="right"/>
      <protection/>
    </xf>
    <xf numFmtId="197" fontId="22" fillId="0" borderId="0" xfId="0" applyNumberFormat="1" applyFont="1" applyFill="1" applyBorder="1" applyAlignment="1">
      <alignment/>
    </xf>
    <xf numFmtId="204" fontId="22" fillId="0" borderId="0" xfId="42" applyNumberFormat="1" applyFont="1" applyFill="1" applyBorder="1" applyAlignment="1">
      <alignment/>
    </xf>
    <xf numFmtId="204" fontId="7" fillId="0" borderId="0" xfId="42" applyNumberFormat="1" applyFont="1" applyFill="1" applyBorder="1" applyAlignment="1">
      <alignment/>
    </xf>
    <xf numFmtId="204" fontId="8" fillId="0" borderId="0" xfId="42" applyNumberFormat="1" applyFont="1" applyFill="1" applyBorder="1" applyAlignment="1">
      <alignment/>
    </xf>
    <xf numFmtId="204" fontId="22" fillId="0" borderId="0" xfId="0" applyNumberFormat="1" applyFont="1" applyFill="1" applyBorder="1" applyAlignment="1">
      <alignment/>
    </xf>
    <xf numFmtId="204" fontId="16" fillId="0" borderId="0" xfId="42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204" fontId="7" fillId="0" borderId="0" xfId="64" applyNumberFormat="1" applyFont="1" applyFill="1" applyBorder="1">
      <alignment/>
      <protection/>
    </xf>
    <xf numFmtId="204" fontId="12" fillId="0" borderId="0" xfId="44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right" vertical="justify"/>
    </xf>
    <xf numFmtId="204" fontId="13" fillId="0" borderId="0" xfId="44" applyNumberFormat="1" applyFont="1" applyFill="1" applyAlignment="1">
      <alignment/>
    </xf>
    <xf numFmtId="0" fontId="13" fillId="0" borderId="0" xfId="0" applyFont="1" applyFill="1" applyAlignment="1">
      <alignment/>
    </xf>
    <xf numFmtId="204" fontId="5" fillId="0" borderId="0" xfId="44" applyNumberFormat="1" applyFont="1" applyFill="1" applyAlignment="1">
      <alignment/>
    </xf>
    <xf numFmtId="0" fontId="5" fillId="0" borderId="0" xfId="0" applyFont="1" applyFill="1" applyAlignment="1">
      <alignment/>
    </xf>
    <xf numFmtId="204" fontId="12" fillId="0" borderId="0" xfId="44" applyNumberFormat="1" applyFont="1" applyFill="1" applyAlignment="1">
      <alignment/>
    </xf>
    <xf numFmtId="0" fontId="12" fillId="0" borderId="0" xfId="0" applyFont="1" applyFill="1" applyAlignment="1">
      <alignment/>
    </xf>
    <xf numFmtId="204" fontId="6" fillId="0" borderId="0" xfId="44" applyNumberFormat="1" applyFont="1" applyFill="1" applyAlignment="1">
      <alignment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4" fillId="0" borderId="0" xfId="64" applyFont="1" applyFill="1" applyBorder="1" applyAlignment="1">
      <alignment horizontal="left" vertical="justify"/>
      <protection/>
    </xf>
    <xf numFmtId="0" fontId="15" fillId="0" borderId="0" xfId="64" applyFont="1" applyFill="1" applyBorder="1" applyAlignment="1">
      <alignment horizontal="justify" vertical="justify"/>
      <protection/>
    </xf>
    <xf numFmtId="0" fontId="14" fillId="0" borderId="0" xfId="64" applyFont="1" applyFill="1" applyBorder="1">
      <alignment/>
      <protection/>
    </xf>
    <xf numFmtId="0" fontId="27" fillId="0" borderId="0" xfId="64" applyFont="1" applyFill="1" applyBorder="1" applyAlignment="1">
      <alignment horizontal="left" vertical="justify"/>
      <protection/>
    </xf>
    <xf numFmtId="0" fontId="28" fillId="0" borderId="0" xfId="64" applyFont="1" applyFill="1" applyBorder="1">
      <alignment/>
      <protection/>
    </xf>
    <xf numFmtId="0" fontId="18" fillId="0" borderId="0" xfId="61" applyFont="1" applyFill="1" applyBorder="1" applyAlignment="1">
      <alignment horizontal="left"/>
      <protection/>
    </xf>
    <xf numFmtId="0" fontId="12" fillId="0" borderId="0" xfId="64" applyFont="1" applyFill="1" applyBorder="1" applyAlignment="1">
      <alignment horizontal="left" vertical="justify"/>
      <protection/>
    </xf>
    <xf numFmtId="0" fontId="14" fillId="0" borderId="10" xfId="64" applyFont="1" applyFill="1" applyBorder="1" applyAlignment="1">
      <alignment/>
      <protection/>
    </xf>
    <xf numFmtId="0" fontId="14" fillId="0" borderId="10" xfId="64" applyFont="1" applyFill="1" applyBorder="1" applyAlignment="1">
      <alignment horizontal="center" wrapText="1"/>
      <protection/>
    </xf>
    <xf numFmtId="0" fontId="14" fillId="0" borderId="10" xfId="64" applyFont="1" applyFill="1" applyBorder="1" applyAlignment="1">
      <alignment horizontal="center"/>
      <protection/>
    </xf>
    <xf numFmtId="0" fontId="15" fillId="0" borderId="0" xfId="64" applyFont="1" applyFill="1" applyBorder="1" applyAlignment="1">
      <alignment horizontal="center"/>
      <protection/>
    </xf>
    <xf numFmtId="0" fontId="29" fillId="0" borderId="0" xfId="64" applyFont="1" applyFill="1" applyBorder="1" applyAlignment="1">
      <alignment horizontal="center" vertical="center"/>
      <protection/>
    </xf>
    <xf numFmtId="0" fontId="29" fillId="0" borderId="0" xfId="64" applyFont="1" applyFill="1" applyBorder="1" applyAlignment="1">
      <alignment horizontal="center" vertical="justify"/>
      <protection/>
    </xf>
    <xf numFmtId="0" fontId="23" fillId="0" borderId="0" xfId="64" applyFont="1" applyFill="1" applyBorder="1">
      <alignment/>
      <protection/>
    </xf>
    <xf numFmtId="0" fontId="13" fillId="0" borderId="0" xfId="61" applyFont="1" applyFill="1" applyBorder="1" applyAlignment="1" quotePrefix="1">
      <alignment horizontal="right"/>
      <protection/>
    </xf>
    <xf numFmtId="0" fontId="23" fillId="0" borderId="0" xfId="64" applyFont="1" applyFill="1" applyBorder="1" applyAlignment="1">
      <alignment horizontal="justify" vertical="justify" wrapText="1"/>
      <protection/>
    </xf>
    <xf numFmtId="0" fontId="23" fillId="0" borderId="0" xfId="64" applyFont="1" applyFill="1" applyBorder="1" applyAlignment="1">
      <alignment horizontal="center" vertical="justify"/>
      <protection/>
    </xf>
    <xf numFmtId="0" fontId="13" fillId="0" borderId="11" xfId="64" applyFont="1" applyFill="1" applyBorder="1" applyAlignment="1">
      <alignment horizontal="center" vertical="justify"/>
      <protection/>
    </xf>
    <xf numFmtId="0" fontId="29" fillId="0" borderId="0" xfId="64" applyFont="1" applyFill="1" applyBorder="1" applyAlignment="1" quotePrefix="1">
      <alignment vertical="justify"/>
      <protection/>
    </xf>
    <xf numFmtId="0" fontId="5" fillId="0" borderId="0" xfId="64" applyFont="1" applyFill="1" applyBorder="1" applyAlignment="1">
      <alignment horizontal="center" vertical="justify"/>
      <protection/>
    </xf>
    <xf numFmtId="0" fontId="14" fillId="0" borderId="0" xfId="64" applyFont="1" applyFill="1" applyBorder="1" applyAlignment="1" quotePrefix="1">
      <alignment horizontal="center" vertical="justify"/>
      <protection/>
    </xf>
    <xf numFmtId="0" fontId="5" fillId="0" borderId="0" xfId="64" applyFont="1" applyFill="1" applyBorder="1" applyAlignment="1">
      <alignment horizontal="center" wrapText="1"/>
      <protection/>
    </xf>
    <xf numFmtId="0" fontId="23" fillId="0" borderId="0" xfId="64" applyFont="1" applyFill="1" applyBorder="1" applyAlignment="1">
      <alignment horizontal="justify" vertical="justify"/>
      <protection/>
    </xf>
    <xf numFmtId="3" fontId="23" fillId="0" borderId="0" xfId="64" applyNumberFormat="1" applyFont="1" applyFill="1" applyBorder="1" applyAlignment="1" quotePrefix="1">
      <alignment horizontal="center" vertical="justify"/>
      <protection/>
    </xf>
    <xf numFmtId="3" fontId="23" fillId="0" borderId="0" xfId="64" applyNumberFormat="1" applyFont="1" applyFill="1" applyBorder="1" applyAlignment="1">
      <alignment horizontal="center" vertical="justify"/>
      <protection/>
    </xf>
    <xf numFmtId="0" fontId="28" fillId="0" borderId="0" xfId="64" applyFont="1" applyFill="1" applyBorder="1" applyAlignment="1">
      <alignment horizontal="centerContinuous"/>
      <protection/>
    </xf>
    <xf numFmtId="0" fontId="27" fillId="0" borderId="10" xfId="64" applyFont="1" applyFill="1" applyBorder="1" applyAlignment="1">
      <alignment horizontal="center"/>
      <protection/>
    </xf>
    <xf numFmtId="0" fontId="28" fillId="0" borderId="10" xfId="64" applyFont="1" applyFill="1" applyBorder="1" applyAlignment="1">
      <alignment horizontal="center"/>
      <protection/>
    </xf>
    <xf numFmtId="0" fontId="5" fillId="0" borderId="0" xfId="64" applyFont="1" applyFill="1" applyBorder="1" applyAlignment="1" quotePrefix="1">
      <alignment horizontal="left" vertical="justify"/>
      <protection/>
    </xf>
    <xf numFmtId="197" fontId="13" fillId="0" borderId="0" xfId="0" applyNumberFormat="1" applyFont="1" applyFill="1" applyBorder="1" applyAlignment="1">
      <alignment horizontal="center" vertical="center"/>
    </xf>
    <xf numFmtId="204" fontId="22" fillId="0" borderId="0" xfId="46" applyNumberFormat="1" applyFont="1" applyFill="1" applyBorder="1" applyAlignment="1">
      <alignment/>
    </xf>
    <xf numFmtId="0" fontId="13" fillId="0" borderId="0" xfId="62" applyFont="1" applyFill="1" applyBorder="1" applyAlignment="1" quotePrefix="1">
      <alignment horizontal="right" vertical="justify"/>
      <protection/>
    </xf>
    <xf numFmtId="197" fontId="6" fillId="0" borderId="0" xfId="0" applyNumberFormat="1" applyFont="1" applyFill="1" applyBorder="1" applyAlignment="1">
      <alignment horizontal="right"/>
    </xf>
    <xf numFmtId="207" fontId="12" fillId="0" borderId="0" xfId="0" applyNumberFormat="1" applyFont="1" applyFill="1" applyBorder="1" applyAlignment="1">
      <alignment horizontal="right"/>
    </xf>
    <xf numFmtId="0" fontId="31" fillId="0" borderId="0" xfId="64" applyFont="1" applyFill="1" applyBorder="1" applyAlignment="1">
      <alignment horizontal="left" vertical="justify"/>
      <protection/>
    </xf>
    <xf numFmtId="0" fontId="18" fillId="0" borderId="0" xfId="0" applyFont="1" applyFill="1" applyBorder="1" applyAlignment="1">
      <alignment horizontal="left"/>
    </xf>
    <xf numFmtId="0" fontId="19" fillId="0" borderId="0" xfId="64" applyFont="1" applyFill="1" applyBorder="1" applyAlignment="1">
      <alignment horizontal="right" vertical="justify"/>
      <protection/>
    </xf>
    <xf numFmtId="0" fontId="18" fillId="0" borderId="0" xfId="64" applyFont="1" applyFill="1" applyBorder="1" applyAlignment="1">
      <alignment horizontal="right" vertical="justify"/>
      <protection/>
    </xf>
    <xf numFmtId="0" fontId="12" fillId="0" borderId="0" xfId="64" applyFont="1" applyFill="1" applyBorder="1" applyAlignment="1">
      <alignment horizontal="right" vertical="justify"/>
      <protection/>
    </xf>
    <xf numFmtId="0" fontId="5" fillId="0" borderId="0" xfId="64" applyFont="1" applyFill="1" applyBorder="1" applyAlignment="1">
      <alignment horizontal="right"/>
      <protection/>
    </xf>
    <xf numFmtId="0" fontId="5" fillId="0" borderId="10" xfId="64" applyFont="1" applyFill="1" applyBorder="1" applyAlignment="1">
      <alignment/>
      <protection/>
    </xf>
    <xf numFmtId="0" fontId="5" fillId="0" borderId="10" xfId="64" applyFont="1" applyFill="1" applyBorder="1" applyAlignment="1">
      <alignment horizontal="right" wrapText="1"/>
      <protection/>
    </xf>
    <xf numFmtId="0" fontId="5" fillId="0" borderId="10" xfId="64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wrapText="1"/>
    </xf>
    <xf numFmtId="0" fontId="6" fillId="0" borderId="0" xfId="64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3" fontId="14" fillId="0" borderId="0" xfId="64" applyNumberFormat="1" applyFont="1" applyFill="1" applyBorder="1" applyAlignment="1">
      <alignment horizontal="left"/>
      <protection/>
    </xf>
    <xf numFmtId="0" fontId="14" fillId="0" borderId="0" xfId="64" applyFont="1" applyFill="1" applyBorder="1" applyAlignment="1">
      <alignment horizontal="left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right" vertical="justify"/>
      <protection/>
    </xf>
    <xf numFmtId="3" fontId="5" fillId="0" borderId="0" xfId="64" applyNumberFormat="1" applyFont="1" applyFill="1" applyBorder="1">
      <alignment/>
      <protection/>
    </xf>
    <xf numFmtId="0" fontId="5" fillId="0" borderId="0" xfId="64" applyFont="1" applyFill="1" applyBorder="1" applyAlignment="1">
      <alignment horizontal="right" vertical="justify"/>
      <protection/>
    </xf>
    <xf numFmtId="0" fontId="5" fillId="0" borderId="0" xfId="64" applyFont="1" applyFill="1" applyBorder="1" applyAlignment="1">
      <alignment horizontal="right" wrapText="1"/>
      <protection/>
    </xf>
    <xf numFmtId="0" fontId="13" fillId="0" borderId="0" xfId="64" applyFont="1" applyFill="1" applyBorder="1" applyAlignment="1">
      <alignment horizontal="right" wrapText="1"/>
      <protection/>
    </xf>
    <xf numFmtId="197" fontId="12" fillId="0" borderId="0" xfId="64" applyNumberFormat="1" applyFont="1" applyFill="1" applyBorder="1" applyAlignment="1" quotePrefix="1">
      <alignment horizontal="center"/>
      <protection/>
    </xf>
    <xf numFmtId="0" fontId="13" fillId="0" borderId="10" xfId="64" applyFont="1" applyFill="1" applyBorder="1" applyAlignment="1" quotePrefix="1">
      <alignment horizontal="left" vertical="justify"/>
      <protection/>
    </xf>
    <xf numFmtId="0" fontId="5" fillId="0" borderId="10" xfId="64" applyFont="1" applyFill="1" applyBorder="1" applyAlignment="1">
      <alignment horizontal="justify" vertical="justify"/>
      <protection/>
    </xf>
    <xf numFmtId="0" fontId="12" fillId="0" borderId="11" xfId="64" applyFont="1" applyFill="1" applyBorder="1" applyAlignment="1">
      <alignment horizontal="right" vertical="justify"/>
      <protection/>
    </xf>
    <xf numFmtId="0" fontId="6" fillId="0" borderId="0" xfId="64" applyFont="1" applyFill="1" applyBorder="1" applyAlignment="1" quotePrefix="1">
      <alignment vertical="justify"/>
      <protection/>
    </xf>
    <xf numFmtId="0" fontId="5" fillId="0" borderId="0" xfId="64" applyFont="1" applyFill="1" applyBorder="1" applyAlignment="1" quotePrefix="1">
      <alignment horizontal="right" vertical="justify"/>
      <protection/>
    </xf>
    <xf numFmtId="3" fontId="5" fillId="0" borderId="0" xfId="64" applyNumberFormat="1" applyFont="1" applyFill="1" applyBorder="1" applyAlignment="1" quotePrefix="1">
      <alignment horizontal="center" vertical="justify"/>
      <protection/>
    </xf>
    <xf numFmtId="3" fontId="5" fillId="0" borderId="0" xfId="64" applyNumberFormat="1" applyFont="1" applyFill="1" applyBorder="1" applyAlignment="1">
      <alignment horizontal="center" vertical="justify"/>
      <protection/>
    </xf>
    <xf numFmtId="0" fontId="5" fillId="0" borderId="0" xfId="64" applyFont="1" applyFill="1" applyBorder="1" applyAlignment="1">
      <alignment horizontal="left"/>
      <protection/>
    </xf>
    <xf numFmtId="200" fontId="5" fillId="0" borderId="0" xfId="64" applyNumberFormat="1" applyFont="1" applyFill="1" applyBorder="1">
      <alignment/>
      <protection/>
    </xf>
    <xf numFmtId="0" fontId="5" fillId="0" borderId="10" xfId="64" applyFont="1" applyFill="1" applyBorder="1" applyAlignment="1">
      <alignment horizontal="centerContinuous"/>
      <protection/>
    </xf>
    <xf numFmtId="0" fontId="13" fillId="0" borderId="10" xfId="64" applyFont="1" applyFill="1" applyBorder="1" applyAlignment="1">
      <alignment horizontal="center"/>
      <protection/>
    </xf>
    <xf numFmtId="0" fontId="5" fillId="0" borderId="10" xfId="64" applyFont="1" applyFill="1" applyBorder="1" applyAlignment="1">
      <alignment horizontal="right"/>
      <protection/>
    </xf>
    <xf numFmtId="204" fontId="22" fillId="0" borderId="0" xfId="47" applyNumberFormat="1" applyFont="1" applyFill="1" applyBorder="1" applyAlignment="1">
      <alignment/>
    </xf>
    <xf numFmtId="204" fontId="7" fillId="0" borderId="0" xfId="47" applyNumberFormat="1" applyFont="1" applyFill="1" applyBorder="1" applyAlignment="1">
      <alignment/>
    </xf>
    <xf numFmtId="204" fontId="16" fillId="0" borderId="0" xfId="47" applyNumberFormat="1" applyFont="1" applyFill="1" applyBorder="1" applyAlignment="1">
      <alignment/>
    </xf>
    <xf numFmtId="204" fontId="8" fillId="0" borderId="0" xfId="47" applyNumberFormat="1" applyFont="1" applyFill="1" applyBorder="1" applyAlignment="1">
      <alignment/>
    </xf>
    <xf numFmtId="2" fontId="5" fillId="0" borderId="0" xfId="62" applyNumberFormat="1" applyFont="1" applyFill="1" applyBorder="1" quotePrefix="1">
      <alignment/>
      <protection/>
    </xf>
    <xf numFmtId="2" fontId="5" fillId="0" borderId="0" xfId="62" applyNumberFormat="1" applyFont="1" applyFill="1" applyBorder="1" applyAlignment="1" quotePrefix="1">
      <alignment vertical="top"/>
      <protection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4" fillId="0" borderId="0" xfId="64" applyFont="1" applyFill="1" applyBorder="1" applyAlignment="1">
      <alignment horizontal="center" wrapText="1"/>
      <protection/>
    </xf>
    <xf numFmtId="0" fontId="5" fillId="0" borderId="0" xfId="64" applyFont="1" applyFill="1" applyBorder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akbnk-enf 31.12.200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52" sqref="C51:C52"/>
      <selection pane="topRight" activeCell="C52" sqref="C51:C52"/>
      <selection pane="bottomLeft" activeCell="C52" sqref="C51:C52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23.140625" style="19" bestFit="1" customWidth="1"/>
    <col min="5" max="7" width="20.140625" style="1" bestFit="1" customWidth="1"/>
    <col min="8" max="8" width="1.7109375" style="1" customWidth="1"/>
    <col min="9" max="9" width="16.57421875" style="1" bestFit="1" customWidth="1"/>
    <col min="10" max="10" width="9.140625" style="1" customWidth="1"/>
    <col min="11" max="11" width="14.421875" style="1" bestFit="1" customWidth="1"/>
    <col min="12" max="12" width="9.7109375" style="1" bestFit="1" customWidth="1"/>
    <col min="13" max="13" width="10.00390625" style="1" bestFit="1" customWidth="1"/>
    <col min="14" max="16384" width="9.140625" style="1" customWidth="1"/>
  </cols>
  <sheetData>
    <row r="1" ht="17.25" customHeight="1">
      <c r="F1" s="2"/>
    </row>
    <row r="2" spans="2:8" s="54" customFormat="1" ht="17.25" customHeight="1">
      <c r="B2" s="51" t="s">
        <v>0</v>
      </c>
      <c r="C2" s="52"/>
      <c r="D2" s="53"/>
      <c r="E2" s="52"/>
      <c r="F2" s="52"/>
      <c r="G2" s="52"/>
      <c r="H2" s="52"/>
    </row>
    <row r="3" spans="2:4" s="54" customFormat="1" ht="17.25" customHeight="1">
      <c r="B3" s="55" t="s">
        <v>397</v>
      </c>
      <c r="D3" s="56"/>
    </row>
    <row r="4" spans="2:8" ht="17.25" customHeight="1">
      <c r="B4" s="57" t="s">
        <v>392</v>
      </c>
      <c r="C4" s="4"/>
      <c r="E4" s="7"/>
      <c r="F4" s="7"/>
      <c r="G4" s="5"/>
      <c r="H4" s="5"/>
    </row>
    <row r="5" spans="5:8" ht="17.25" customHeight="1">
      <c r="E5" s="5"/>
      <c r="F5" s="5"/>
      <c r="G5" s="5"/>
      <c r="H5" s="5"/>
    </row>
    <row r="6" spans="4:8" s="58" customFormat="1" ht="15.75" customHeight="1">
      <c r="D6" s="59"/>
      <c r="E6" s="60"/>
      <c r="F6" s="60" t="s">
        <v>75</v>
      </c>
      <c r="G6" s="61"/>
      <c r="H6" s="62"/>
    </row>
    <row r="7" spans="3:8" s="58" customFormat="1" ht="15.75" customHeight="1">
      <c r="C7" s="63" t="s">
        <v>562</v>
      </c>
      <c r="D7" s="59" t="s">
        <v>1</v>
      </c>
      <c r="E7" s="60"/>
      <c r="F7" s="60" t="s">
        <v>398</v>
      </c>
      <c r="G7" s="133"/>
      <c r="H7" s="64"/>
    </row>
    <row r="8" spans="2:8" s="58" customFormat="1" ht="15.75" customHeight="1">
      <c r="B8" s="65"/>
      <c r="C8" s="66"/>
      <c r="D8" s="67" t="s">
        <v>77</v>
      </c>
      <c r="E8" s="68" t="s">
        <v>2</v>
      </c>
      <c r="F8" s="68" t="s">
        <v>3</v>
      </c>
      <c r="G8" s="68" t="s">
        <v>78</v>
      </c>
      <c r="H8" s="69"/>
    </row>
    <row r="9" spans="1:14" s="79" customFormat="1" ht="16.5">
      <c r="A9" s="70"/>
      <c r="B9" s="70" t="s">
        <v>4</v>
      </c>
      <c r="C9" s="70" t="s">
        <v>411</v>
      </c>
      <c r="D9" s="71"/>
      <c r="E9" s="72">
        <f>+E10+E14+E18+E22+E25+E28-E29</f>
        <v>42051055</v>
      </c>
      <c r="F9" s="72">
        <f>+F10+F14+F18+F22+F25+F28-F29</f>
        <v>74547620</v>
      </c>
      <c r="G9" s="72">
        <f aca="true" t="shared" si="0" ref="G9:G47">E9+F9</f>
        <v>116598675</v>
      </c>
      <c r="H9" s="122"/>
      <c r="I9" s="175"/>
      <c r="J9" s="176"/>
      <c r="K9" s="176"/>
      <c r="L9" s="176"/>
      <c r="M9" s="176"/>
      <c r="N9" s="176"/>
    </row>
    <row r="10" spans="1:13" s="79" customFormat="1" ht="16.5">
      <c r="A10" s="70"/>
      <c r="B10" s="70" t="s">
        <v>5</v>
      </c>
      <c r="C10" s="73" t="s">
        <v>412</v>
      </c>
      <c r="D10" s="71" t="s">
        <v>581</v>
      </c>
      <c r="E10" s="72">
        <f>+SUM(E11:E13)</f>
        <v>7221361</v>
      </c>
      <c r="F10" s="72">
        <f>+SUM(F11:F13)</f>
        <v>40611215</v>
      </c>
      <c r="G10" s="72">
        <f t="shared" si="0"/>
        <v>47832576</v>
      </c>
      <c r="H10" s="122"/>
      <c r="I10" s="175"/>
      <c r="J10" s="176"/>
      <c r="K10" s="176"/>
      <c r="L10" s="176"/>
      <c r="M10" s="176"/>
    </row>
    <row r="11" spans="2:13" ht="16.5">
      <c r="B11" s="9" t="s">
        <v>46</v>
      </c>
      <c r="C11" s="1" t="s">
        <v>413</v>
      </c>
      <c r="D11" s="117"/>
      <c r="E11" s="10">
        <v>4500491</v>
      </c>
      <c r="F11" s="10">
        <v>31629558</v>
      </c>
      <c r="G11" s="10">
        <f t="shared" si="0"/>
        <v>36130049</v>
      </c>
      <c r="H11" s="7"/>
      <c r="I11" s="175"/>
      <c r="J11" s="176"/>
      <c r="K11" s="176"/>
      <c r="L11" s="176"/>
      <c r="M11" s="176"/>
    </row>
    <row r="12" spans="2:13" ht="16.5">
      <c r="B12" s="9" t="s">
        <v>47</v>
      </c>
      <c r="C12" s="1" t="s">
        <v>414</v>
      </c>
      <c r="D12" s="117" t="s">
        <v>594</v>
      </c>
      <c r="E12" s="10">
        <v>641073</v>
      </c>
      <c r="F12" s="10">
        <v>8981657</v>
      </c>
      <c r="G12" s="10">
        <f t="shared" si="0"/>
        <v>9622730</v>
      </c>
      <c r="H12" s="7"/>
      <c r="I12" s="175"/>
      <c r="J12" s="176"/>
      <c r="K12" s="176"/>
      <c r="L12" s="176"/>
      <c r="M12" s="176"/>
    </row>
    <row r="13" spans="2:13" ht="16.5">
      <c r="B13" s="9" t="s">
        <v>48</v>
      </c>
      <c r="C13" s="1" t="s">
        <v>415</v>
      </c>
      <c r="D13" s="117"/>
      <c r="E13" s="10">
        <v>2079797</v>
      </c>
      <c r="F13" s="10">
        <v>0</v>
      </c>
      <c r="G13" s="10">
        <f t="shared" si="0"/>
        <v>2079797</v>
      </c>
      <c r="H13" s="7"/>
      <c r="I13" s="175"/>
      <c r="J13" s="176"/>
      <c r="K13" s="176"/>
      <c r="L13" s="176"/>
      <c r="M13" s="176"/>
    </row>
    <row r="14" spans="1:13" s="79" customFormat="1" ht="16.5">
      <c r="A14" s="70"/>
      <c r="B14" s="70" t="s">
        <v>6</v>
      </c>
      <c r="C14" s="73" t="s">
        <v>416</v>
      </c>
      <c r="D14" s="117" t="s">
        <v>583</v>
      </c>
      <c r="E14" s="72">
        <f>+SUM(E15:E17)</f>
        <v>64412</v>
      </c>
      <c r="F14" s="72">
        <f>+SUM(F15:F17)</f>
        <v>92924</v>
      </c>
      <c r="G14" s="72">
        <f t="shared" si="0"/>
        <v>157336</v>
      </c>
      <c r="H14" s="122"/>
      <c r="I14" s="175"/>
      <c r="J14" s="176"/>
      <c r="K14" s="176"/>
      <c r="L14" s="176"/>
      <c r="M14" s="176"/>
    </row>
    <row r="15" spans="2:13" ht="16.5">
      <c r="B15" s="9" t="s">
        <v>216</v>
      </c>
      <c r="C15" s="1" t="s">
        <v>79</v>
      </c>
      <c r="D15" s="117"/>
      <c r="E15" s="10">
        <v>9969</v>
      </c>
      <c r="F15" s="10">
        <v>0</v>
      </c>
      <c r="G15" s="10">
        <f t="shared" si="0"/>
        <v>9969</v>
      </c>
      <c r="H15" s="7"/>
      <c r="I15" s="175"/>
      <c r="J15" s="176"/>
      <c r="K15" s="176"/>
      <c r="L15" s="176"/>
      <c r="M15" s="176"/>
    </row>
    <row r="16" spans="2:13" ht="16.5">
      <c r="B16" s="9" t="s">
        <v>217</v>
      </c>
      <c r="C16" s="1" t="s">
        <v>248</v>
      </c>
      <c r="D16" s="117"/>
      <c r="E16" s="10">
        <v>27153</v>
      </c>
      <c r="F16" s="10">
        <v>92924</v>
      </c>
      <c r="G16" s="10">
        <f t="shared" si="0"/>
        <v>120077</v>
      </c>
      <c r="H16" s="7"/>
      <c r="I16" s="175"/>
      <c r="J16" s="176"/>
      <c r="K16" s="176"/>
      <c r="L16" s="176"/>
      <c r="M16" s="176"/>
    </row>
    <row r="17" spans="2:13" ht="16.5">
      <c r="B17" s="9" t="s">
        <v>218</v>
      </c>
      <c r="C17" s="1" t="s">
        <v>417</v>
      </c>
      <c r="D17" s="117"/>
      <c r="E17" s="10">
        <v>27290</v>
      </c>
      <c r="F17" s="10">
        <v>0</v>
      </c>
      <c r="G17" s="10">
        <f t="shared" si="0"/>
        <v>27290</v>
      </c>
      <c r="H17" s="7"/>
      <c r="I17" s="175"/>
      <c r="J17" s="176"/>
      <c r="K17" s="176"/>
      <c r="L17" s="176"/>
      <c r="M17" s="176"/>
    </row>
    <row r="18" spans="1:13" s="79" customFormat="1" ht="16.5">
      <c r="A18" s="70"/>
      <c r="B18" s="70" t="s">
        <v>7</v>
      </c>
      <c r="C18" s="73" t="s">
        <v>418</v>
      </c>
      <c r="D18" s="117" t="s">
        <v>597</v>
      </c>
      <c r="E18" s="72">
        <f>+SUM(E19:E21)</f>
        <v>23254029</v>
      </c>
      <c r="F18" s="72">
        <f>+SUM(F19:F21)</f>
        <v>22821696</v>
      </c>
      <c r="G18" s="72">
        <f t="shared" si="0"/>
        <v>46075725</v>
      </c>
      <c r="H18" s="122"/>
      <c r="I18" s="175"/>
      <c r="J18" s="176"/>
      <c r="K18" s="176"/>
      <c r="L18" s="176"/>
      <c r="M18" s="176"/>
    </row>
    <row r="19" spans="2:13" ht="16.5">
      <c r="B19" s="9" t="s">
        <v>367</v>
      </c>
      <c r="C19" s="1" t="s">
        <v>79</v>
      </c>
      <c r="D19" s="117"/>
      <c r="E19" s="10">
        <v>23028749</v>
      </c>
      <c r="F19" s="10">
        <v>15645797</v>
      </c>
      <c r="G19" s="10">
        <f t="shared" si="0"/>
        <v>38674546</v>
      </c>
      <c r="H19" s="7"/>
      <c r="I19" s="175"/>
      <c r="J19" s="176"/>
      <c r="K19" s="176"/>
      <c r="L19" s="176"/>
      <c r="M19" s="176"/>
    </row>
    <row r="20" spans="2:13" ht="16.5">
      <c r="B20" s="9" t="s">
        <v>368</v>
      </c>
      <c r="C20" s="1" t="s">
        <v>248</v>
      </c>
      <c r="D20" s="117"/>
      <c r="E20" s="10">
        <v>13013</v>
      </c>
      <c r="F20" s="10">
        <v>353</v>
      </c>
      <c r="G20" s="10">
        <f t="shared" si="0"/>
        <v>13366</v>
      </c>
      <c r="H20" s="7"/>
      <c r="I20" s="175"/>
      <c r="J20" s="176"/>
      <c r="K20" s="176"/>
      <c r="L20" s="176"/>
      <c r="M20" s="176"/>
    </row>
    <row r="21" spans="2:13" ht="16.5">
      <c r="B21" s="9" t="s">
        <v>419</v>
      </c>
      <c r="C21" s="1" t="s">
        <v>417</v>
      </c>
      <c r="D21" s="117"/>
      <c r="E21" s="10">
        <v>212267</v>
      </c>
      <c r="F21" s="10">
        <v>7175546</v>
      </c>
      <c r="G21" s="10">
        <f t="shared" si="0"/>
        <v>7387813</v>
      </c>
      <c r="H21" s="7"/>
      <c r="I21" s="175"/>
      <c r="J21" s="176"/>
      <c r="K21" s="176"/>
      <c r="L21" s="176"/>
      <c r="M21" s="176"/>
    </row>
    <row r="22" spans="1:13" s="79" customFormat="1" ht="16.5">
      <c r="A22" s="70"/>
      <c r="B22" s="70" t="s">
        <v>38</v>
      </c>
      <c r="C22" s="73" t="s">
        <v>420</v>
      </c>
      <c r="D22" s="117" t="s">
        <v>613</v>
      </c>
      <c r="E22" s="72">
        <f>SUM(E23:E24)</f>
        <v>3797478</v>
      </c>
      <c r="F22" s="72">
        <f>SUM(F23:F24)</f>
        <v>7351485</v>
      </c>
      <c r="G22" s="72">
        <f t="shared" si="0"/>
        <v>11148963</v>
      </c>
      <c r="H22" s="122"/>
      <c r="I22" s="175"/>
      <c r="J22" s="176"/>
      <c r="K22" s="176"/>
      <c r="L22" s="176"/>
      <c r="M22" s="176"/>
    </row>
    <row r="23" spans="1:13" ht="16.5">
      <c r="A23" s="2"/>
      <c r="B23" s="11" t="s">
        <v>421</v>
      </c>
      <c r="C23" s="12" t="s">
        <v>79</v>
      </c>
      <c r="D23" s="117"/>
      <c r="E23" s="10">
        <v>3797478</v>
      </c>
      <c r="F23" s="10">
        <v>6272272</v>
      </c>
      <c r="G23" s="10">
        <f t="shared" si="0"/>
        <v>10069750</v>
      </c>
      <c r="H23" s="7"/>
      <c r="I23" s="175"/>
      <c r="J23" s="176"/>
      <c r="K23" s="176"/>
      <c r="L23" s="176"/>
      <c r="M23" s="176"/>
    </row>
    <row r="24" spans="2:13" ht="16.5">
      <c r="B24" s="13" t="s">
        <v>422</v>
      </c>
      <c r="C24" s="12" t="s">
        <v>417</v>
      </c>
      <c r="D24" s="117"/>
      <c r="E24" s="10">
        <v>0</v>
      </c>
      <c r="F24" s="10">
        <v>1079213</v>
      </c>
      <c r="G24" s="10">
        <f t="shared" si="0"/>
        <v>1079213</v>
      </c>
      <c r="H24" s="7"/>
      <c r="I24" s="175"/>
      <c r="J24" s="176"/>
      <c r="K24" s="176"/>
      <c r="L24" s="176"/>
      <c r="M24" s="176"/>
    </row>
    <row r="25" spans="1:13" s="79" customFormat="1" ht="16.5">
      <c r="A25" s="70"/>
      <c r="B25" s="70" t="s">
        <v>39</v>
      </c>
      <c r="C25" s="73" t="s">
        <v>423</v>
      </c>
      <c r="D25" s="117"/>
      <c r="E25" s="72">
        <f>+SUM(E26:E27)</f>
        <v>7764207</v>
      </c>
      <c r="F25" s="72">
        <f>+SUM(F26:F27)</f>
        <v>3673147</v>
      </c>
      <c r="G25" s="72">
        <f t="shared" si="0"/>
        <v>11437354</v>
      </c>
      <c r="H25" s="122"/>
      <c r="I25" s="175"/>
      <c r="J25" s="176"/>
      <c r="K25" s="176"/>
      <c r="L25" s="176"/>
      <c r="M25" s="176"/>
    </row>
    <row r="26" spans="1:13" ht="16.5">
      <c r="A26" s="2"/>
      <c r="B26" s="9" t="s">
        <v>54</v>
      </c>
      <c r="C26" s="12" t="s">
        <v>424</v>
      </c>
      <c r="D26" s="117"/>
      <c r="E26" s="10">
        <v>7614252</v>
      </c>
      <c r="F26" s="10">
        <v>3423503</v>
      </c>
      <c r="G26" s="10">
        <f t="shared" si="0"/>
        <v>11037755</v>
      </c>
      <c r="H26" s="7"/>
      <c r="I26" s="175"/>
      <c r="J26" s="176"/>
      <c r="K26" s="176"/>
      <c r="L26" s="176"/>
      <c r="M26" s="176"/>
    </row>
    <row r="27" spans="1:13" ht="16.5">
      <c r="A27" s="2"/>
      <c r="B27" s="9" t="s">
        <v>55</v>
      </c>
      <c r="C27" s="12" t="s">
        <v>425</v>
      </c>
      <c r="D27" s="117"/>
      <c r="E27" s="10">
        <v>149955</v>
      </c>
      <c r="F27" s="10">
        <v>249644</v>
      </c>
      <c r="G27" s="10">
        <f t="shared" si="0"/>
        <v>399599</v>
      </c>
      <c r="H27" s="7"/>
      <c r="I27" s="175"/>
      <c r="J27" s="176"/>
      <c r="K27" s="176"/>
      <c r="L27" s="176"/>
      <c r="M27" s="176"/>
    </row>
    <row r="28" spans="1:13" s="79" customFormat="1" ht="16.5">
      <c r="A28" s="70"/>
      <c r="B28" s="70" t="s">
        <v>40</v>
      </c>
      <c r="C28" s="73" t="s">
        <v>426</v>
      </c>
      <c r="D28" s="117"/>
      <c r="E28" s="72">
        <v>0</v>
      </c>
      <c r="F28" s="72">
        <v>0</v>
      </c>
      <c r="G28" s="72">
        <f t="shared" si="0"/>
        <v>0</v>
      </c>
      <c r="H28" s="122"/>
      <c r="I28" s="175"/>
      <c r="J28" s="176"/>
      <c r="K28" s="176"/>
      <c r="L28" s="176"/>
      <c r="M28" s="176"/>
    </row>
    <row r="29" spans="1:13" s="79" customFormat="1" ht="16.5">
      <c r="A29" s="70"/>
      <c r="B29" s="70" t="s">
        <v>98</v>
      </c>
      <c r="C29" s="73" t="s">
        <v>427</v>
      </c>
      <c r="D29" s="117"/>
      <c r="E29" s="72">
        <v>50432</v>
      </c>
      <c r="F29" s="72">
        <v>2847</v>
      </c>
      <c r="G29" s="72">
        <f t="shared" si="0"/>
        <v>53279</v>
      </c>
      <c r="H29" s="122"/>
      <c r="I29" s="175"/>
      <c r="J29" s="176"/>
      <c r="K29" s="176"/>
      <c r="L29" s="176"/>
      <c r="M29" s="176"/>
    </row>
    <row r="30" spans="1:13" s="79" customFormat="1" ht="16.5">
      <c r="A30" s="70"/>
      <c r="B30" s="70" t="s">
        <v>8</v>
      </c>
      <c r="C30" s="73" t="s">
        <v>428</v>
      </c>
      <c r="D30" s="117" t="s">
        <v>609</v>
      </c>
      <c r="E30" s="72">
        <f>+E31+E35+E39+E43-E44</f>
        <v>138415322</v>
      </c>
      <c r="F30" s="72">
        <f>+F31+F35+F39+F43-F44</f>
        <v>84156982</v>
      </c>
      <c r="G30" s="72">
        <f t="shared" si="0"/>
        <v>222572304</v>
      </c>
      <c r="H30" s="122"/>
      <c r="I30" s="175"/>
      <c r="J30" s="176"/>
      <c r="K30" s="176"/>
      <c r="L30" s="176"/>
      <c r="M30" s="176"/>
    </row>
    <row r="31" spans="1:13" s="79" customFormat="1" ht="16.5">
      <c r="A31" s="70"/>
      <c r="B31" s="70" t="s">
        <v>9</v>
      </c>
      <c r="C31" s="73" t="s">
        <v>429</v>
      </c>
      <c r="D31" s="117"/>
      <c r="E31" s="72">
        <f>+SUM(E32:E34)</f>
        <v>139313302</v>
      </c>
      <c r="F31" s="72">
        <f>+SUM(F32:F34)</f>
        <v>79950045</v>
      </c>
      <c r="G31" s="72">
        <f t="shared" si="0"/>
        <v>219263347</v>
      </c>
      <c r="H31" s="122"/>
      <c r="I31" s="175"/>
      <c r="J31" s="176"/>
      <c r="K31" s="176"/>
      <c r="L31" s="176"/>
      <c r="M31" s="176"/>
    </row>
    <row r="32" spans="2:13" ht="16.5">
      <c r="B32" s="9" t="s">
        <v>10</v>
      </c>
      <c r="C32" s="1" t="s">
        <v>430</v>
      </c>
      <c r="D32" s="117"/>
      <c r="E32" s="10">
        <v>139313302</v>
      </c>
      <c r="F32" s="10">
        <v>79950045</v>
      </c>
      <c r="G32" s="10">
        <f t="shared" si="0"/>
        <v>219263347</v>
      </c>
      <c r="H32" s="10"/>
      <c r="I32" s="175"/>
      <c r="J32" s="176"/>
      <c r="K32" s="176"/>
      <c r="L32" s="176"/>
      <c r="M32" s="176"/>
    </row>
    <row r="33" spans="2:13" ht="16.5">
      <c r="B33" s="9" t="s">
        <v>11</v>
      </c>
      <c r="C33" s="1" t="s">
        <v>431</v>
      </c>
      <c r="D33" s="117"/>
      <c r="E33" s="10">
        <v>0</v>
      </c>
      <c r="F33" s="10">
        <v>0</v>
      </c>
      <c r="G33" s="10">
        <f t="shared" si="0"/>
        <v>0</v>
      </c>
      <c r="H33" s="10"/>
      <c r="I33" s="175"/>
      <c r="J33" s="176"/>
      <c r="K33" s="176"/>
      <c r="L33" s="176"/>
      <c r="M33" s="176"/>
    </row>
    <row r="34" spans="2:13" ht="16.5">
      <c r="B34" s="9" t="s">
        <v>12</v>
      </c>
      <c r="C34" s="1" t="s">
        <v>432</v>
      </c>
      <c r="D34" s="117"/>
      <c r="E34" s="10">
        <v>0</v>
      </c>
      <c r="F34" s="10">
        <v>0</v>
      </c>
      <c r="G34" s="10">
        <f t="shared" si="0"/>
        <v>0</v>
      </c>
      <c r="H34" s="10"/>
      <c r="I34" s="175"/>
      <c r="J34" s="176"/>
      <c r="K34" s="176"/>
      <c r="L34" s="176"/>
      <c r="M34" s="176"/>
    </row>
    <row r="35" spans="1:13" s="79" customFormat="1" ht="16.5">
      <c r="A35" s="70"/>
      <c r="B35" s="70" t="s">
        <v>14</v>
      </c>
      <c r="C35" s="73" t="s">
        <v>433</v>
      </c>
      <c r="D35" s="117" t="s">
        <v>633</v>
      </c>
      <c r="E35" s="72">
        <f>+E36+E37-E38</f>
        <v>1479351</v>
      </c>
      <c r="F35" s="72">
        <f>+F36+F37-F38</f>
        <v>4216580</v>
      </c>
      <c r="G35" s="72">
        <f t="shared" si="0"/>
        <v>5695931</v>
      </c>
      <c r="H35" s="122"/>
      <c r="I35" s="175"/>
      <c r="J35" s="176"/>
      <c r="K35" s="176"/>
      <c r="L35" s="176"/>
      <c r="M35" s="176"/>
    </row>
    <row r="36" spans="2:13" ht="16.5">
      <c r="B36" s="9" t="s">
        <v>249</v>
      </c>
      <c r="C36" s="1" t="s">
        <v>90</v>
      </c>
      <c r="D36" s="117"/>
      <c r="E36" s="10">
        <v>1768772</v>
      </c>
      <c r="F36" s="10">
        <v>4742201</v>
      </c>
      <c r="G36" s="10">
        <f t="shared" si="0"/>
        <v>6510973</v>
      </c>
      <c r="H36" s="10"/>
      <c r="I36" s="175"/>
      <c r="J36" s="176"/>
      <c r="K36" s="176"/>
      <c r="L36" s="176"/>
      <c r="M36" s="176"/>
    </row>
    <row r="37" spans="2:13" ht="16.5">
      <c r="B37" s="9" t="s">
        <v>250</v>
      </c>
      <c r="C37" s="1" t="s">
        <v>254</v>
      </c>
      <c r="D37" s="117"/>
      <c r="E37" s="10">
        <v>0</v>
      </c>
      <c r="F37" s="10">
        <v>0</v>
      </c>
      <c r="G37" s="10">
        <f t="shared" si="0"/>
        <v>0</v>
      </c>
      <c r="H37" s="10"/>
      <c r="I37" s="175"/>
      <c r="J37" s="176"/>
      <c r="K37" s="176"/>
      <c r="L37" s="176"/>
      <c r="M37" s="176"/>
    </row>
    <row r="38" spans="2:13" ht="16.5">
      <c r="B38" s="9" t="s">
        <v>251</v>
      </c>
      <c r="C38" s="1" t="s">
        <v>247</v>
      </c>
      <c r="D38" s="117"/>
      <c r="E38" s="10">
        <v>289421</v>
      </c>
      <c r="F38" s="10">
        <v>525621</v>
      </c>
      <c r="G38" s="10">
        <f t="shared" si="0"/>
        <v>815042</v>
      </c>
      <c r="H38" s="10"/>
      <c r="I38" s="175"/>
      <c r="J38" s="176"/>
      <c r="K38" s="176"/>
      <c r="L38" s="176"/>
      <c r="M38" s="176"/>
    </row>
    <row r="39" spans="1:13" s="79" customFormat="1" ht="16.5">
      <c r="A39" s="70"/>
      <c r="B39" s="70" t="s">
        <v>15</v>
      </c>
      <c r="C39" s="73" t="s">
        <v>434</v>
      </c>
      <c r="D39" s="117"/>
      <c r="E39" s="72">
        <f>+SUM(E40:E42)</f>
        <v>0</v>
      </c>
      <c r="F39" s="72">
        <f>+SUM(F40:F42)</f>
        <v>0</v>
      </c>
      <c r="G39" s="72">
        <f t="shared" si="0"/>
        <v>0</v>
      </c>
      <c r="H39" s="122"/>
      <c r="I39" s="175"/>
      <c r="J39" s="176"/>
      <c r="K39" s="176"/>
      <c r="L39" s="176"/>
      <c r="M39" s="176"/>
    </row>
    <row r="40" spans="2:13" ht="16.5">
      <c r="B40" s="9" t="s">
        <v>435</v>
      </c>
      <c r="C40" s="1" t="s">
        <v>430</v>
      </c>
      <c r="D40" s="117"/>
      <c r="E40" s="10">
        <v>0</v>
      </c>
      <c r="F40" s="10">
        <v>0</v>
      </c>
      <c r="G40" s="10">
        <f t="shared" si="0"/>
        <v>0</v>
      </c>
      <c r="H40" s="10"/>
      <c r="I40" s="175"/>
      <c r="J40" s="176"/>
      <c r="K40" s="176"/>
      <c r="L40" s="176"/>
      <c r="M40" s="176"/>
    </row>
    <row r="41" spans="2:13" ht="16.5">
      <c r="B41" s="9" t="s">
        <v>436</v>
      </c>
      <c r="C41" s="1" t="s">
        <v>431</v>
      </c>
      <c r="D41" s="117"/>
      <c r="E41" s="10">
        <v>0</v>
      </c>
      <c r="F41" s="10">
        <v>0</v>
      </c>
      <c r="G41" s="10">
        <f t="shared" si="0"/>
        <v>0</v>
      </c>
      <c r="H41" s="10"/>
      <c r="I41" s="175"/>
      <c r="J41" s="176"/>
      <c r="K41" s="176"/>
      <c r="L41" s="176"/>
      <c r="M41" s="176"/>
    </row>
    <row r="42" spans="2:13" ht="16.5">
      <c r="B42" s="9" t="s">
        <v>437</v>
      </c>
      <c r="C42" s="1" t="s">
        <v>432</v>
      </c>
      <c r="D42" s="117"/>
      <c r="E42" s="10">
        <v>0</v>
      </c>
      <c r="F42" s="10">
        <v>0</v>
      </c>
      <c r="G42" s="10">
        <f t="shared" si="0"/>
        <v>0</v>
      </c>
      <c r="H42" s="10"/>
      <c r="I42" s="175"/>
      <c r="J42" s="176"/>
      <c r="K42" s="176"/>
      <c r="L42" s="176"/>
      <c r="M42" s="176"/>
    </row>
    <row r="43" spans="1:13" s="79" customFormat="1" ht="16.5">
      <c r="A43" s="70"/>
      <c r="B43" s="70" t="s">
        <v>438</v>
      </c>
      <c r="C43" s="73" t="s">
        <v>439</v>
      </c>
      <c r="D43" s="117"/>
      <c r="E43" s="72">
        <v>4430388</v>
      </c>
      <c r="F43" s="72">
        <v>0</v>
      </c>
      <c r="G43" s="72">
        <f t="shared" si="0"/>
        <v>4430388</v>
      </c>
      <c r="H43" s="122"/>
      <c r="I43" s="175"/>
      <c r="J43" s="176"/>
      <c r="K43" s="176"/>
      <c r="L43" s="176"/>
      <c r="M43" s="176"/>
    </row>
    <row r="44" spans="1:13" s="79" customFormat="1" ht="16.5">
      <c r="A44" s="70"/>
      <c r="B44" s="70" t="s">
        <v>440</v>
      </c>
      <c r="C44" s="73" t="s">
        <v>427</v>
      </c>
      <c r="D44" s="117"/>
      <c r="E44" s="72">
        <f>+SUM(E45:E47)</f>
        <v>6807719</v>
      </c>
      <c r="F44" s="72">
        <f>+SUM(F45:F47)</f>
        <v>9643</v>
      </c>
      <c r="G44" s="72">
        <f t="shared" si="0"/>
        <v>6817362</v>
      </c>
      <c r="H44" s="122"/>
      <c r="I44" s="175"/>
      <c r="J44" s="176"/>
      <c r="K44" s="176"/>
      <c r="L44" s="176"/>
      <c r="M44" s="176"/>
    </row>
    <row r="45" spans="2:13" ht="16.5">
      <c r="B45" s="9" t="s">
        <v>441</v>
      </c>
      <c r="C45" s="1" t="s">
        <v>442</v>
      </c>
      <c r="D45" s="117"/>
      <c r="E45" s="10">
        <v>656367</v>
      </c>
      <c r="F45" s="10">
        <v>9643</v>
      </c>
      <c r="G45" s="10">
        <f t="shared" si="0"/>
        <v>666010</v>
      </c>
      <c r="H45" s="10"/>
      <c r="I45" s="175"/>
      <c r="J45" s="176"/>
      <c r="K45" s="176"/>
      <c r="L45" s="176"/>
      <c r="M45" s="176"/>
    </row>
    <row r="46" spans="2:13" ht="16.5">
      <c r="B46" s="9" t="s">
        <v>443</v>
      </c>
      <c r="C46" s="1" t="s">
        <v>444</v>
      </c>
      <c r="D46" s="117"/>
      <c r="E46" s="10">
        <v>2810658</v>
      </c>
      <c r="F46" s="10">
        <v>0</v>
      </c>
      <c r="G46" s="10">
        <f t="shared" si="0"/>
        <v>2810658</v>
      </c>
      <c r="H46" s="10"/>
      <c r="I46" s="175"/>
      <c r="J46" s="176"/>
      <c r="K46" s="176"/>
      <c r="L46" s="176"/>
      <c r="M46" s="176"/>
    </row>
    <row r="47" spans="2:13" ht="16.5">
      <c r="B47" s="9" t="s">
        <v>445</v>
      </c>
      <c r="C47" s="1" t="s">
        <v>446</v>
      </c>
      <c r="D47" s="117"/>
      <c r="E47" s="10">
        <v>3340694</v>
      </c>
      <c r="F47" s="10">
        <v>0</v>
      </c>
      <c r="G47" s="10">
        <f t="shared" si="0"/>
        <v>3340694</v>
      </c>
      <c r="H47" s="10"/>
      <c r="I47" s="175"/>
      <c r="J47" s="176"/>
      <c r="K47" s="176"/>
      <c r="L47" s="176"/>
      <c r="M47" s="176"/>
    </row>
    <row r="48" spans="2:13" s="79" customFormat="1" ht="16.5">
      <c r="B48" s="70" t="s">
        <v>16</v>
      </c>
      <c r="C48" s="73" t="s">
        <v>447</v>
      </c>
      <c r="D48" s="117" t="s">
        <v>646</v>
      </c>
      <c r="E48" s="123"/>
      <c r="F48" s="123"/>
      <c r="G48" s="123"/>
      <c r="H48" s="72"/>
      <c r="I48" s="175"/>
      <c r="J48" s="176"/>
      <c r="K48" s="176"/>
      <c r="L48" s="176"/>
      <c r="M48" s="176"/>
    </row>
    <row r="49" spans="2:13" s="79" customFormat="1" ht="16.5">
      <c r="B49" s="70"/>
      <c r="C49" s="73" t="s">
        <v>325</v>
      </c>
      <c r="D49" s="117"/>
      <c r="E49" s="72">
        <f>+SUM(E50:E51)</f>
        <v>241956</v>
      </c>
      <c r="F49" s="72">
        <f>+SUM(F50:F51)</f>
        <v>0</v>
      </c>
      <c r="G49" s="72">
        <f>E49+F49</f>
        <v>241956</v>
      </c>
      <c r="H49" s="72"/>
      <c r="I49" s="175"/>
      <c r="J49" s="176"/>
      <c r="K49" s="176"/>
      <c r="L49" s="176"/>
      <c r="M49" s="176"/>
    </row>
    <row r="50" spans="2:13" ht="16.5">
      <c r="B50" s="1" t="s">
        <v>80</v>
      </c>
      <c r="C50" s="12" t="s">
        <v>326</v>
      </c>
      <c r="D50" s="117"/>
      <c r="E50" s="10">
        <v>241956</v>
      </c>
      <c r="F50" s="10">
        <v>0</v>
      </c>
      <c r="G50" s="10">
        <f>E50+F50</f>
        <v>241956</v>
      </c>
      <c r="H50" s="6"/>
      <c r="I50" s="175"/>
      <c r="J50" s="176"/>
      <c r="K50" s="176"/>
      <c r="L50" s="176"/>
      <c r="M50" s="176"/>
    </row>
    <row r="51" spans="2:13" ht="16.5">
      <c r="B51" s="1" t="s">
        <v>84</v>
      </c>
      <c r="C51" s="12" t="s">
        <v>327</v>
      </c>
      <c r="D51" s="117"/>
      <c r="E51" s="10">
        <v>0</v>
      </c>
      <c r="F51" s="10">
        <v>0</v>
      </c>
      <c r="G51" s="10">
        <f>E51+F51</f>
        <v>0</v>
      </c>
      <c r="H51" s="6"/>
      <c r="I51" s="175"/>
      <c r="J51" s="176"/>
      <c r="K51" s="176"/>
      <c r="L51" s="176"/>
      <c r="M51" s="176"/>
    </row>
    <row r="52" spans="1:13" s="79" customFormat="1" ht="16.5">
      <c r="A52" s="70"/>
      <c r="B52" s="70" t="s">
        <v>17</v>
      </c>
      <c r="C52" s="73" t="s">
        <v>448</v>
      </c>
      <c r="D52" s="117"/>
      <c r="E52" s="72">
        <f>+E53+E56+E59</f>
        <v>3923</v>
      </c>
      <c r="F52" s="72">
        <f>+F53+F56+F59</f>
        <v>0</v>
      </c>
      <c r="G52" s="72">
        <f>E52+F52</f>
        <v>3923</v>
      </c>
      <c r="H52" s="122"/>
      <c r="I52" s="175"/>
      <c r="J52" s="176"/>
      <c r="K52" s="176"/>
      <c r="L52" s="176"/>
      <c r="M52" s="176"/>
    </row>
    <row r="53" spans="1:13" s="79" customFormat="1" ht="16.5">
      <c r="A53" s="70"/>
      <c r="B53" s="70" t="s">
        <v>18</v>
      </c>
      <c r="C53" s="73" t="s">
        <v>449</v>
      </c>
      <c r="D53" s="117" t="s">
        <v>620</v>
      </c>
      <c r="E53" s="72">
        <f>+SUM(E54:E55)</f>
        <v>3923</v>
      </c>
      <c r="F53" s="72">
        <f>+SUM(F54:F55)</f>
        <v>0</v>
      </c>
      <c r="G53" s="72">
        <f aca="true" t="shared" si="1" ref="G53:G68">E53+F53</f>
        <v>3923</v>
      </c>
      <c r="H53" s="122"/>
      <c r="I53" s="175"/>
      <c r="J53" s="176"/>
      <c r="K53" s="176"/>
      <c r="L53" s="176"/>
      <c r="M53" s="176"/>
    </row>
    <row r="54" spans="2:13" ht="16.5">
      <c r="B54" s="1" t="s">
        <v>64</v>
      </c>
      <c r="C54" s="12" t="s">
        <v>450</v>
      </c>
      <c r="D54" s="117"/>
      <c r="E54" s="10">
        <v>0</v>
      </c>
      <c r="F54" s="10">
        <v>0</v>
      </c>
      <c r="G54" s="10">
        <f t="shared" si="1"/>
        <v>0</v>
      </c>
      <c r="H54" s="6"/>
      <c r="I54" s="175"/>
      <c r="J54" s="176"/>
      <c r="K54" s="176"/>
      <c r="L54" s="176"/>
      <c r="M54" s="176"/>
    </row>
    <row r="55" spans="2:13" ht="16.5">
      <c r="B55" s="1" t="s">
        <v>65</v>
      </c>
      <c r="C55" s="12" t="s">
        <v>253</v>
      </c>
      <c r="D55" s="117"/>
      <c r="E55" s="10">
        <v>3923</v>
      </c>
      <c r="F55" s="10">
        <v>0</v>
      </c>
      <c r="G55" s="10">
        <f t="shared" si="1"/>
        <v>3923</v>
      </c>
      <c r="H55" s="6"/>
      <c r="I55" s="175"/>
      <c r="J55" s="176"/>
      <c r="K55" s="176"/>
      <c r="L55" s="176"/>
      <c r="M55" s="176"/>
    </row>
    <row r="56" spans="1:13" s="79" customFormat="1" ht="16.5">
      <c r="A56" s="70"/>
      <c r="B56" s="70" t="s">
        <v>19</v>
      </c>
      <c r="C56" s="73" t="s">
        <v>451</v>
      </c>
      <c r="D56" s="117" t="s">
        <v>627</v>
      </c>
      <c r="E56" s="72">
        <f>+SUM(E57:E58)</f>
        <v>0</v>
      </c>
      <c r="F56" s="72">
        <f>+SUM(F57:F58)</f>
        <v>0</v>
      </c>
      <c r="G56" s="72">
        <f t="shared" si="1"/>
        <v>0</v>
      </c>
      <c r="H56" s="122"/>
      <c r="I56" s="175"/>
      <c r="J56" s="176"/>
      <c r="K56" s="176"/>
      <c r="L56" s="176"/>
      <c r="M56" s="176"/>
    </row>
    <row r="57" spans="2:13" ht="16.5">
      <c r="B57" s="1" t="s">
        <v>68</v>
      </c>
      <c r="C57" s="12" t="s">
        <v>319</v>
      </c>
      <c r="D57" s="117"/>
      <c r="E57" s="10">
        <v>0</v>
      </c>
      <c r="F57" s="10">
        <v>0</v>
      </c>
      <c r="G57" s="10">
        <f t="shared" si="1"/>
        <v>0</v>
      </c>
      <c r="H57" s="6"/>
      <c r="I57" s="175"/>
      <c r="J57" s="176"/>
      <c r="K57" s="176"/>
      <c r="L57" s="176"/>
      <c r="M57" s="176"/>
    </row>
    <row r="58" spans="2:13" ht="16.5">
      <c r="B58" s="1" t="s">
        <v>69</v>
      </c>
      <c r="C58" s="12" t="s">
        <v>320</v>
      </c>
      <c r="D58" s="117"/>
      <c r="E58" s="10">
        <v>0</v>
      </c>
      <c r="F58" s="10">
        <v>0</v>
      </c>
      <c r="G58" s="10">
        <f t="shared" si="1"/>
        <v>0</v>
      </c>
      <c r="H58" s="6"/>
      <c r="I58" s="175"/>
      <c r="J58" s="176"/>
      <c r="K58" s="176"/>
      <c r="L58" s="176"/>
      <c r="M58" s="176"/>
    </row>
    <row r="59" spans="1:13" s="79" customFormat="1" ht="16.5">
      <c r="A59" s="70"/>
      <c r="B59" s="70" t="s">
        <v>85</v>
      </c>
      <c r="C59" s="73" t="s">
        <v>452</v>
      </c>
      <c r="D59" s="117"/>
      <c r="E59" s="72">
        <f>+SUM(E60:E61)</f>
        <v>0</v>
      </c>
      <c r="F59" s="72">
        <f>+SUM(F60:F61)</f>
        <v>0</v>
      </c>
      <c r="G59" s="72">
        <f t="shared" si="1"/>
        <v>0</v>
      </c>
      <c r="H59" s="122"/>
      <c r="I59" s="175"/>
      <c r="J59" s="176"/>
      <c r="K59" s="176"/>
      <c r="L59" s="176"/>
      <c r="M59" s="176"/>
    </row>
    <row r="60" spans="2:13" ht="16.5">
      <c r="B60" s="1" t="s">
        <v>453</v>
      </c>
      <c r="C60" s="12" t="s">
        <v>450</v>
      </c>
      <c r="D60" s="139"/>
      <c r="E60" s="10">
        <v>0</v>
      </c>
      <c r="F60" s="10">
        <v>0</v>
      </c>
      <c r="G60" s="10">
        <f t="shared" si="1"/>
        <v>0</v>
      </c>
      <c r="H60" s="6"/>
      <c r="I60" s="175"/>
      <c r="J60" s="176"/>
      <c r="K60" s="176"/>
      <c r="L60" s="176"/>
      <c r="M60" s="176"/>
    </row>
    <row r="61" spans="2:13" ht="16.5">
      <c r="B61" s="1" t="s">
        <v>454</v>
      </c>
      <c r="C61" s="12" t="s">
        <v>253</v>
      </c>
      <c r="D61" s="139"/>
      <c r="E61" s="10">
        <v>0</v>
      </c>
      <c r="F61" s="10">
        <v>0</v>
      </c>
      <c r="G61" s="10">
        <f t="shared" si="1"/>
        <v>0</v>
      </c>
      <c r="H61" s="6"/>
      <c r="I61" s="175"/>
      <c r="J61" s="176"/>
      <c r="K61" s="176"/>
      <c r="L61" s="176"/>
      <c r="M61" s="176"/>
    </row>
    <row r="62" spans="1:13" s="79" customFormat="1" ht="16.5">
      <c r="A62" s="70"/>
      <c r="B62" s="73" t="s">
        <v>20</v>
      </c>
      <c r="C62" s="73" t="s">
        <v>91</v>
      </c>
      <c r="D62" s="71"/>
      <c r="E62" s="72">
        <v>3467855</v>
      </c>
      <c r="F62" s="72">
        <v>7884</v>
      </c>
      <c r="G62" s="72">
        <f t="shared" si="1"/>
        <v>3475739</v>
      </c>
      <c r="H62" s="72"/>
      <c r="I62" s="175"/>
      <c r="J62" s="176"/>
      <c r="K62" s="176"/>
      <c r="L62" s="176"/>
      <c r="M62" s="176"/>
    </row>
    <row r="63" spans="1:13" s="79" customFormat="1" ht="16.5">
      <c r="A63" s="70"/>
      <c r="B63" s="73" t="s">
        <v>23</v>
      </c>
      <c r="C63" s="73" t="s">
        <v>94</v>
      </c>
      <c r="D63" s="71"/>
      <c r="E63" s="72">
        <f>+SUM(E64:E65)</f>
        <v>480691</v>
      </c>
      <c r="F63" s="72">
        <f>+SUM(F64:F65)</f>
        <v>2036</v>
      </c>
      <c r="G63" s="72">
        <f t="shared" si="1"/>
        <v>482727</v>
      </c>
      <c r="H63" s="72"/>
      <c r="I63" s="175"/>
      <c r="J63" s="176"/>
      <c r="K63" s="176"/>
      <c r="L63" s="176"/>
      <c r="M63" s="176"/>
    </row>
    <row r="64" spans="2:13" ht="16.5">
      <c r="B64" s="1" t="s">
        <v>24</v>
      </c>
      <c r="C64" s="12" t="s">
        <v>95</v>
      </c>
      <c r="D64" s="139"/>
      <c r="E64" s="10">
        <v>0</v>
      </c>
      <c r="F64" s="10">
        <v>0</v>
      </c>
      <c r="G64" s="10">
        <f t="shared" si="1"/>
        <v>0</v>
      </c>
      <c r="H64" s="6"/>
      <c r="I64" s="175"/>
      <c r="J64" s="176"/>
      <c r="K64" s="176"/>
      <c r="L64" s="176"/>
      <c r="M64" s="176"/>
    </row>
    <row r="65" spans="2:13" ht="16.5">
      <c r="B65" s="1" t="s">
        <v>25</v>
      </c>
      <c r="C65" s="12" t="s">
        <v>13</v>
      </c>
      <c r="D65" s="139"/>
      <c r="E65" s="10">
        <v>480691</v>
      </c>
      <c r="F65" s="10">
        <v>2036</v>
      </c>
      <c r="G65" s="10">
        <f t="shared" si="1"/>
        <v>482727</v>
      </c>
      <c r="H65" s="6"/>
      <c r="I65" s="175"/>
      <c r="J65" s="176"/>
      <c r="K65" s="176"/>
      <c r="L65" s="176"/>
      <c r="M65" s="176"/>
    </row>
    <row r="66" spans="1:13" s="79" customFormat="1" ht="16.5">
      <c r="A66" s="70"/>
      <c r="B66" s="73" t="s">
        <v>26</v>
      </c>
      <c r="C66" s="73" t="s">
        <v>324</v>
      </c>
      <c r="D66" s="117" t="s">
        <v>639</v>
      </c>
      <c r="E66" s="72">
        <v>0</v>
      </c>
      <c r="F66" s="72">
        <v>0</v>
      </c>
      <c r="G66" s="72">
        <f t="shared" si="1"/>
        <v>0</v>
      </c>
      <c r="H66" s="72"/>
      <c r="I66" s="175"/>
      <c r="J66" s="176"/>
      <c r="K66" s="176"/>
      <c r="L66" s="176"/>
      <c r="M66" s="176"/>
    </row>
    <row r="67" spans="1:13" s="79" customFormat="1" ht="16.5">
      <c r="A67" s="70"/>
      <c r="B67" s="73" t="s">
        <v>27</v>
      </c>
      <c r="C67" s="73" t="s">
        <v>455</v>
      </c>
      <c r="D67" s="71"/>
      <c r="E67" s="72">
        <v>0</v>
      </c>
      <c r="F67" s="72">
        <v>0</v>
      </c>
      <c r="G67" s="72">
        <f t="shared" si="1"/>
        <v>0</v>
      </c>
      <c r="H67" s="72"/>
      <c r="I67" s="175"/>
      <c r="J67" s="176"/>
      <c r="K67" s="176"/>
      <c r="L67" s="176"/>
      <c r="M67" s="176"/>
    </row>
    <row r="68" spans="1:13" s="79" customFormat="1" ht="16.5">
      <c r="A68" s="70"/>
      <c r="B68" s="73" t="s">
        <v>28</v>
      </c>
      <c r="C68" s="73" t="s">
        <v>456</v>
      </c>
      <c r="D68" s="117" t="s">
        <v>642</v>
      </c>
      <c r="E68" s="72">
        <v>164632</v>
      </c>
      <c r="F68" s="72">
        <v>4371</v>
      </c>
      <c r="G68" s="72">
        <f t="shared" si="1"/>
        <v>169003</v>
      </c>
      <c r="H68" s="72"/>
      <c r="I68" s="175"/>
      <c r="J68" s="176"/>
      <c r="K68" s="176"/>
      <c r="L68" s="176"/>
      <c r="M68" s="176"/>
    </row>
    <row r="69" spans="1:13" s="79" customFormat="1" ht="16.5">
      <c r="A69" s="70"/>
      <c r="B69" s="73" t="s">
        <v>29</v>
      </c>
      <c r="C69" s="73" t="s">
        <v>96</v>
      </c>
      <c r="D69" s="117" t="s">
        <v>648</v>
      </c>
      <c r="E69" s="72">
        <v>2116933</v>
      </c>
      <c r="F69" s="72">
        <v>2793048</v>
      </c>
      <c r="G69" s="72">
        <f>E69+F69</f>
        <v>4909981</v>
      </c>
      <c r="H69" s="72"/>
      <c r="I69" s="175"/>
      <c r="J69" s="176"/>
      <c r="K69" s="176"/>
      <c r="L69" s="176"/>
      <c r="M69" s="176"/>
    </row>
    <row r="70" spans="3:13" ht="16.5">
      <c r="C70" s="12"/>
      <c r="E70" s="10"/>
      <c r="F70" s="10"/>
      <c r="G70" s="10"/>
      <c r="H70" s="6"/>
      <c r="I70" s="175"/>
      <c r="J70" s="72"/>
      <c r="K70" s="72"/>
      <c r="L70" s="72"/>
      <c r="M70" s="72"/>
    </row>
    <row r="71" spans="2:13" s="70" customFormat="1" ht="16.5">
      <c r="B71" s="75"/>
      <c r="C71" s="76" t="s">
        <v>561</v>
      </c>
      <c r="D71" s="134"/>
      <c r="E71" s="77">
        <f>+E69+E68+E67+E66+E63+E62+E52+E49+E30+E9</f>
        <v>186942367</v>
      </c>
      <c r="F71" s="77">
        <f>+F69+F68+F67+F66+F63+F62+F52+F49+F30+F9</f>
        <v>161511941</v>
      </c>
      <c r="G71" s="77">
        <f>+G69+G68+G67+G66+G63+G62+G52+G49+G30+G9</f>
        <v>348454308</v>
      </c>
      <c r="H71" s="77"/>
      <c r="I71" s="72"/>
      <c r="J71" s="72"/>
      <c r="K71" s="72"/>
      <c r="L71" s="72"/>
      <c r="M71" s="72"/>
    </row>
    <row r="72" spans="1:12" ht="15.75" customHeight="1">
      <c r="A72" s="2"/>
      <c r="B72" s="2"/>
      <c r="C72" s="8"/>
      <c r="D72" s="20"/>
      <c r="I72" s="72"/>
      <c r="J72" s="72"/>
      <c r="K72" s="70"/>
      <c r="L72" s="173"/>
    </row>
    <row r="73" spans="1:9" ht="33.75" customHeight="1">
      <c r="A73" s="2"/>
      <c r="B73" s="262" t="s">
        <v>813</v>
      </c>
      <c r="C73" s="262"/>
      <c r="D73" s="262"/>
      <c r="E73" s="262"/>
      <c r="F73" s="262"/>
      <c r="G73" s="262"/>
      <c r="I73" s="72"/>
    </row>
    <row r="74" spans="1:9" ht="15.75" customHeight="1">
      <c r="A74" s="2"/>
      <c r="B74" s="2"/>
      <c r="C74" s="8"/>
      <c r="D74" s="20"/>
      <c r="E74" s="10"/>
      <c r="F74" s="10"/>
      <c r="G74" s="10"/>
      <c r="I74" s="72"/>
    </row>
    <row r="75" spans="1:9" ht="16.5">
      <c r="A75" s="2"/>
      <c r="B75" s="2"/>
      <c r="C75" s="8"/>
      <c r="D75" s="20"/>
      <c r="I75" s="72"/>
    </row>
    <row r="76" spans="1:9" ht="16.5">
      <c r="A76" s="2"/>
      <c r="B76" s="2"/>
      <c r="C76" s="8"/>
      <c r="D76" s="20"/>
      <c r="I76" s="72"/>
    </row>
    <row r="77" spans="1:9" ht="16.5">
      <c r="A77" s="2"/>
      <c r="B77" s="2"/>
      <c r="C77" s="8"/>
      <c r="D77" s="20"/>
      <c r="I77" s="72"/>
    </row>
    <row r="78" spans="1:4" ht="16.5">
      <c r="A78" s="2"/>
      <c r="B78" s="2"/>
      <c r="C78" s="8"/>
      <c r="D78" s="20"/>
    </row>
    <row r="79" spans="1:4" ht="16.5">
      <c r="A79" s="2"/>
      <c r="B79" s="2"/>
      <c r="C79" s="8"/>
      <c r="D79" s="20"/>
    </row>
    <row r="80" spans="1:4" ht="16.5">
      <c r="A80" s="2"/>
      <c r="B80" s="2"/>
      <c r="C80" s="8"/>
      <c r="D80" s="20"/>
    </row>
    <row r="81" spans="1:8" ht="15.75">
      <c r="A81" s="261" t="s">
        <v>576</v>
      </c>
      <c r="B81" s="261"/>
      <c r="C81" s="261"/>
      <c r="D81" s="261"/>
      <c r="E81" s="261"/>
      <c r="F81" s="261"/>
      <c r="G81" s="261"/>
      <c r="H81" s="261"/>
    </row>
    <row r="82" spans="1:4" ht="16.5">
      <c r="A82" s="2"/>
      <c r="B82" s="2"/>
      <c r="C82" s="8"/>
      <c r="D82" s="20"/>
    </row>
    <row r="83" spans="1:4" ht="16.5">
      <c r="A83" s="2"/>
      <c r="B83" s="2"/>
      <c r="C83" s="8"/>
      <c r="D83" s="20"/>
    </row>
    <row r="84" spans="1:4" ht="16.5">
      <c r="A84" s="2"/>
      <c r="B84" s="2"/>
      <c r="C84" s="8"/>
      <c r="D84" s="20"/>
    </row>
    <row r="85" spans="1:4" ht="16.5">
      <c r="A85" s="2"/>
      <c r="B85" s="2"/>
      <c r="C85" s="8"/>
      <c r="D85" s="20"/>
    </row>
    <row r="86" spans="1:4" ht="16.5">
      <c r="A86" s="2"/>
      <c r="B86" s="2"/>
      <c r="C86" s="8"/>
      <c r="D86" s="20"/>
    </row>
    <row r="87" spans="1:4" ht="16.5">
      <c r="A87" s="2"/>
      <c r="B87" s="2"/>
      <c r="C87" s="8"/>
      <c r="D87" s="20"/>
    </row>
    <row r="88" spans="1:4" ht="16.5">
      <c r="A88" s="2"/>
      <c r="B88" s="2"/>
      <c r="C88" s="8"/>
      <c r="D88" s="20"/>
    </row>
    <row r="89" spans="1:4" ht="16.5">
      <c r="A89" s="2"/>
      <c r="B89" s="2"/>
      <c r="C89" s="8"/>
      <c r="D89" s="20"/>
    </row>
    <row r="90" spans="1:4" ht="16.5">
      <c r="A90" s="2"/>
      <c r="B90" s="2"/>
      <c r="C90" s="8"/>
      <c r="D90" s="20"/>
    </row>
    <row r="91" spans="1:4" ht="16.5">
      <c r="A91" s="2"/>
      <c r="B91" s="2"/>
      <c r="C91" s="8"/>
      <c r="D91" s="20"/>
    </row>
    <row r="94" spans="1:8" ht="15.75">
      <c r="A94" s="41"/>
      <c r="B94" s="41"/>
      <c r="C94" s="41"/>
      <c r="D94" s="42"/>
      <c r="E94" s="41"/>
      <c r="F94" s="41"/>
      <c r="G94" s="41"/>
      <c r="H94" s="41"/>
    </row>
    <row r="100" spans="1:8" ht="15.75">
      <c r="A100" s="41"/>
      <c r="B100" s="41"/>
      <c r="C100" s="41"/>
      <c r="D100" s="42"/>
      <c r="E100" s="41"/>
      <c r="F100" s="41"/>
      <c r="G100" s="41"/>
      <c r="H100" s="41"/>
    </row>
  </sheetData>
  <sheetProtection password="CB7D" sheet="1" formatCells="0" formatColumns="0" formatRows="0" insertColumns="0" insertRows="0" insertHyperlinks="0" deleteColumns="0" deleteRows="0" sort="0" autoFilter="0" pivotTables="0"/>
  <mergeCells count="2">
    <mergeCell ref="A81:H81"/>
    <mergeCell ref="B73:G73"/>
  </mergeCells>
  <printOptions horizontalCentered="1"/>
  <pageMargins left="0.4724409448818898" right="0.2755905511811024" top="0.8267716535433072" bottom="0.5905511811023623" header="0.5118110236220472" footer="0.3937007874015748"/>
  <pageSetup fitToHeight="1" fitToWidth="1" horizontalDpi="600" verticalDpi="600" orientation="portrait" paperSize="9" scale="48" r:id="rId1"/>
  <headerFooter alignWithMargins="0">
    <oddHeader>&amp;C&amp;"DINPro-Medium,Bold"&amp;14İKİNCİ BÖLÜM
KONSOLİDE FİNANSAL TABLOLAR</oddHeader>
    <oddFooter>&amp;C&amp;"DINPro-Medium,Regular"&amp;14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1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5.8515625" style="1" customWidth="1"/>
    <col min="3" max="3" width="117.28125" style="1" customWidth="1"/>
    <col min="4" max="4" width="18.57421875" style="15" customWidth="1"/>
    <col min="5" max="5" width="9.140625" style="1" customWidth="1"/>
    <col min="6" max="6" width="14.421875" style="1" bestFit="1" customWidth="1"/>
    <col min="7" max="7" width="9.7109375" style="1" bestFit="1" customWidth="1"/>
    <col min="8" max="16384" width="9.140625" style="1" customWidth="1"/>
  </cols>
  <sheetData>
    <row r="2" spans="3:4" s="54" customFormat="1" ht="19.5">
      <c r="C2" s="51" t="s">
        <v>0</v>
      </c>
      <c r="D2" s="106"/>
    </row>
    <row r="3" spans="3:4" s="54" customFormat="1" ht="19.5">
      <c r="C3" s="51" t="s">
        <v>810</v>
      </c>
      <c r="D3" s="106"/>
    </row>
    <row r="4" spans="3:4" s="54" customFormat="1" ht="19.5">
      <c r="C4" s="51" t="s">
        <v>736</v>
      </c>
      <c r="D4" s="106"/>
    </row>
    <row r="5" ht="15.75">
      <c r="C5" s="107" t="s">
        <v>392</v>
      </c>
    </row>
    <row r="7" spans="3:4" s="58" customFormat="1" ht="16.5">
      <c r="C7" s="108" t="s">
        <v>737</v>
      </c>
      <c r="D7" s="141" t="s">
        <v>42</v>
      </c>
    </row>
    <row r="8" spans="2:4" s="58" customFormat="1" ht="16.5">
      <c r="B8" s="65"/>
      <c r="C8" s="65"/>
      <c r="D8" s="142" t="s">
        <v>806</v>
      </c>
    </row>
    <row r="10" spans="2:4" s="79" customFormat="1" ht="16.5">
      <c r="B10" s="70" t="s">
        <v>4</v>
      </c>
      <c r="C10" s="73" t="s">
        <v>738</v>
      </c>
      <c r="D10" s="220"/>
    </row>
    <row r="11" spans="2:8" s="79" customFormat="1" ht="16.5">
      <c r="B11" s="70"/>
      <c r="C11" s="73" t="s">
        <v>739</v>
      </c>
      <c r="D11" s="150">
        <v>712983</v>
      </c>
      <c r="F11" s="150"/>
      <c r="G11" s="123"/>
      <c r="H11" s="123"/>
    </row>
    <row r="12" spans="2:8" s="79" customFormat="1" ht="16.5">
      <c r="B12" s="70" t="s">
        <v>8</v>
      </c>
      <c r="C12" s="73" t="s">
        <v>740</v>
      </c>
      <c r="D12" s="150">
        <v>2465549</v>
      </c>
      <c r="F12" s="150"/>
      <c r="G12" s="123"/>
      <c r="H12" s="123"/>
    </row>
    <row r="13" spans="2:8" s="79" customFormat="1" ht="16.5">
      <c r="B13" s="70" t="s">
        <v>16</v>
      </c>
      <c r="C13" s="73" t="s">
        <v>741</v>
      </c>
      <c r="D13" s="150">
        <v>0</v>
      </c>
      <c r="F13" s="150"/>
      <c r="G13" s="123"/>
      <c r="H13" s="123"/>
    </row>
    <row r="14" spans="2:8" s="79" customFormat="1" ht="16.5">
      <c r="B14" s="70" t="s">
        <v>17</v>
      </c>
      <c r="C14" s="73" t="s">
        <v>742</v>
      </c>
      <c r="D14" s="150">
        <v>95590</v>
      </c>
      <c r="F14" s="150"/>
      <c r="G14" s="123"/>
      <c r="H14" s="123"/>
    </row>
    <row r="15" spans="2:8" s="79" customFormat="1" ht="16.5">
      <c r="B15" s="70" t="s">
        <v>20</v>
      </c>
      <c r="C15" s="73" t="s">
        <v>743</v>
      </c>
      <c r="D15" s="150"/>
      <c r="F15" s="150"/>
      <c r="G15" s="123"/>
      <c r="H15" s="123"/>
    </row>
    <row r="16" spans="2:8" s="79" customFormat="1" ht="16.5">
      <c r="B16" s="70"/>
      <c r="C16" s="70" t="s">
        <v>744</v>
      </c>
      <c r="D16" s="150">
        <v>10273</v>
      </c>
      <c r="F16" s="150"/>
      <c r="G16" s="123"/>
      <c r="H16" s="123"/>
    </row>
    <row r="17" spans="2:8" s="79" customFormat="1" ht="16.5">
      <c r="B17" s="70" t="s">
        <v>23</v>
      </c>
      <c r="C17" s="70" t="s">
        <v>745</v>
      </c>
      <c r="D17" s="150"/>
      <c r="F17" s="150"/>
      <c r="G17" s="123"/>
      <c r="H17" s="123"/>
    </row>
    <row r="18" spans="2:8" s="79" customFormat="1" ht="16.5">
      <c r="B18" s="70"/>
      <c r="C18" s="70" t="s">
        <v>746</v>
      </c>
      <c r="D18" s="150">
        <v>-50144</v>
      </c>
      <c r="F18" s="150"/>
      <c r="G18" s="123"/>
      <c r="H18" s="123"/>
    </row>
    <row r="19" spans="2:8" s="79" customFormat="1" ht="16.5">
      <c r="B19" s="70" t="s">
        <v>26</v>
      </c>
      <c r="C19" s="70" t="s">
        <v>747</v>
      </c>
      <c r="D19" s="150">
        <v>0</v>
      </c>
      <c r="F19" s="150"/>
      <c r="G19" s="123"/>
      <c r="H19" s="123"/>
    </row>
    <row r="20" spans="2:8" s="79" customFormat="1" ht="16.5">
      <c r="B20" s="70" t="s">
        <v>27</v>
      </c>
      <c r="C20" s="70" t="s">
        <v>748</v>
      </c>
      <c r="D20" s="150">
        <v>19</v>
      </c>
      <c r="F20" s="150"/>
      <c r="G20" s="123"/>
      <c r="H20" s="123"/>
    </row>
    <row r="21" spans="2:8" s="79" customFormat="1" ht="16.5">
      <c r="B21" s="70" t="s">
        <v>28</v>
      </c>
      <c r="C21" s="70" t="s">
        <v>749</v>
      </c>
      <c r="D21" s="150">
        <v>-298229</v>
      </c>
      <c r="F21" s="150"/>
      <c r="G21" s="123"/>
      <c r="H21" s="123"/>
    </row>
    <row r="22" spans="2:8" s="79" customFormat="1" ht="16.5">
      <c r="B22" s="70" t="s">
        <v>29</v>
      </c>
      <c r="C22" s="70" t="s">
        <v>750</v>
      </c>
      <c r="D22" s="150">
        <f>+D11+D12+D13+D14+D16+D18+D19+D20+D21</f>
        <v>2936041</v>
      </c>
      <c r="F22" s="150"/>
      <c r="G22" s="123"/>
      <c r="H22" s="123"/>
    </row>
    <row r="23" spans="2:8" s="79" customFormat="1" ht="16.5">
      <c r="B23" s="70" t="s">
        <v>30</v>
      </c>
      <c r="C23" s="70" t="s">
        <v>751</v>
      </c>
      <c r="D23" s="150">
        <f>+D24+D26+D27+D28</f>
        <v>1452203</v>
      </c>
      <c r="F23" s="150"/>
      <c r="G23" s="123"/>
      <c r="H23" s="123"/>
    </row>
    <row r="24" spans="2:8" ht="15.75">
      <c r="B24" s="9" t="s">
        <v>107</v>
      </c>
      <c r="C24" s="1" t="s">
        <v>752</v>
      </c>
      <c r="D24" s="151">
        <v>-8767</v>
      </c>
      <c r="F24" s="151"/>
      <c r="G24" s="123"/>
      <c r="H24" s="123"/>
    </row>
    <row r="25" spans="2:8" ht="15.75">
      <c r="B25" s="9" t="s">
        <v>108</v>
      </c>
      <c r="C25" s="1" t="s">
        <v>753</v>
      </c>
      <c r="D25" s="151"/>
      <c r="F25" s="151"/>
      <c r="G25" s="123"/>
      <c r="H25" s="123"/>
    </row>
    <row r="26" spans="3:8" ht="15.75">
      <c r="C26" s="1" t="s">
        <v>754</v>
      </c>
      <c r="D26" s="151">
        <v>-5566</v>
      </c>
      <c r="F26" s="151"/>
      <c r="G26" s="123"/>
      <c r="H26" s="123"/>
    </row>
    <row r="27" spans="2:8" ht="15.75">
      <c r="B27" s="9" t="s">
        <v>109</v>
      </c>
      <c r="C27" s="1" t="s">
        <v>755</v>
      </c>
      <c r="D27" s="151">
        <v>0</v>
      </c>
      <c r="F27" s="151"/>
      <c r="G27" s="123"/>
      <c r="H27" s="123"/>
    </row>
    <row r="28" spans="2:8" ht="15.75">
      <c r="B28" s="9" t="s">
        <v>756</v>
      </c>
      <c r="C28" s="1" t="s">
        <v>13</v>
      </c>
      <c r="D28" s="151">
        <v>1466536</v>
      </c>
      <c r="F28" s="151"/>
      <c r="G28" s="123"/>
      <c r="H28" s="123"/>
    </row>
    <row r="29" spans="4:8" ht="15.75">
      <c r="D29" s="152"/>
      <c r="F29" s="151"/>
      <c r="G29" s="123"/>
      <c r="H29" s="123"/>
    </row>
    <row r="30" spans="2:8" s="79" customFormat="1" ht="16.5">
      <c r="B30" s="75" t="s">
        <v>31</v>
      </c>
      <c r="C30" s="75" t="s">
        <v>757</v>
      </c>
      <c r="D30" s="153">
        <f>D22+D23</f>
        <v>4388244</v>
      </c>
      <c r="F30" s="151"/>
      <c r="G30" s="123"/>
      <c r="H30" s="123"/>
    </row>
    <row r="31" spans="4:7" ht="15.75">
      <c r="D31" s="129"/>
      <c r="F31" s="151"/>
      <c r="G31" s="123"/>
    </row>
    <row r="32" spans="2:7" ht="33.75" customHeight="1">
      <c r="B32" s="262" t="s">
        <v>813</v>
      </c>
      <c r="C32" s="262"/>
      <c r="D32" s="262"/>
      <c r="F32" s="151"/>
      <c r="G32" s="123"/>
    </row>
    <row r="33" ht="15.75">
      <c r="F33" s="151"/>
    </row>
    <row r="34" spans="2:6" ht="31.5" customHeight="1">
      <c r="B34" s="262" t="s">
        <v>390</v>
      </c>
      <c r="C34" s="262"/>
      <c r="D34" s="262"/>
      <c r="F34" s="151"/>
    </row>
    <row r="63" ht="15.75" customHeight="1"/>
    <row r="79" spans="1:4" ht="15.75">
      <c r="A79" s="263" t="s">
        <v>322</v>
      </c>
      <c r="B79" s="263"/>
      <c r="C79" s="263"/>
      <c r="D79" s="263"/>
    </row>
    <row r="81" spans="1:4" ht="15.75">
      <c r="A81" s="41"/>
      <c r="B81" s="41"/>
      <c r="C81" s="41"/>
      <c r="D81" s="48"/>
    </row>
  </sheetData>
  <sheetProtection password="CB7D" sheet="1" formatCells="0" formatColumns="0" formatRows="0" insertColumns="0" insertRows="0" insertHyperlinks="0" deleteColumns="0" deleteRows="0" sort="0" autoFilter="0" pivotTables="0"/>
  <mergeCells count="3">
    <mergeCell ref="A79:D79"/>
    <mergeCell ref="B32:D32"/>
    <mergeCell ref="B34:D34"/>
  </mergeCells>
  <printOptions/>
  <pageMargins left="0.5905511811023623" right="0.31496062992125984" top="0.984251968503937" bottom="0.7480314960629921" header="0.5118110236220472" footer="0.3937007874015748"/>
  <pageSetup fitToHeight="1" fitToWidth="1" horizontalDpi="600" verticalDpi="600" orientation="portrait" paperSize="9" scale="54" r:id="rId1"/>
  <headerFooter alignWithMargins="0">
    <oddFooter xml:space="preserve">&amp;C&amp;"DINPro-Medium,Regular"&amp;12 12&amp;R&amp;"DINPro-Medium,Italic"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view="pageBreakPreview" zoomScale="70" zoomScaleNormal="60" zoomScaleSheetLayoutView="70" zoomScalePageLayoutView="0" workbookViewId="0" topLeftCell="A1">
      <pane xSplit="3" ySplit="6" topLeftCell="G7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1" sqref="B1"/>
    </sheetView>
  </sheetViews>
  <sheetFormatPr defaultColWidth="9.140625" defaultRowHeight="19.5" customHeight="1"/>
  <cols>
    <col min="1" max="1" width="1.8515625" style="191" customWidth="1"/>
    <col min="2" max="2" width="8.140625" style="190" customWidth="1"/>
    <col min="3" max="3" width="57.140625" style="191" customWidth="1"/>
    <col min="4" max="4" width="12.8515625" style="191" customWidth="1"/>
    <col min="5" max="5" width="17.28125" style="191" bestFit="1" customWidth="1"/>
    <col min="6" max="6" width="21.7109375" style="191" bestFit="1" customWidth="1"/>
    <col min="7" max="8" width="20.28125" style="191" bestFit="1" customWidth="1"/>
    <col min="9" max="10" width="23.421875" style="191" bestFit="1" customWidth="1"/>
    <col min="11" max="11" width="51.7109375" style="191" bestFit="1" customWidth="1"/>
    <col min="12" max="12" width="23.421875" style="191" bestFit="1" customWidth="1"/>
    <col min="13" max="13" width="31.00390625" style="191" bestFit="1" customWidth="1"/>
    <col min="14" max="14" width="51.7109375" style="191" bestFit="1" customWidth="1"/>
    <col min="15" max="15" width="18.8515625" style="191" bestFit="1" customWidth="1"/>
    <col min="16" max="18" width="23.421875" style="191" bestFit="1" customWidth="1"/>
    <col min="19" max="19" width="11.421875" style="191" bestFit="1" customWidth="1"/>
    <col min="20" max="20" width="23.421875" style="191" bestFit="1" customWidth="1"/>
    <col min="21" max="21" width="0.9921875" style="191" customWidth="1"/>
    <col min="22" max="22" width="9.140625" style="191" customWidth="1"/>
    <col min="23" max="23" width="12.421875" style="191" bestFit="1" customWidth="1"/>
    <col min="24" max="16384" width="9.140625" style="191" customWidth="1"/>
  </cols>
  <sheetData>
    <row r="1" spans="2:9" s="91" customFormat="1" ht="24" customHeight="1">
      <c r="B1" s="190"/>
      <c r="C1" s="192" t="s">
        <v>0</v>
      </c>
      <c r="D1" s="90"/>
      <c r="E1" s="90"/>
      <c r="F1" s="90"/>
      <c r="G1" s="90"/>
      <c r="H1" s="90"/>
      <c r="I1" s="90"/>
    </row>
    <row r="2" spans="2:12" s="91" customFormat="1" ht="19.5" customHeight="1">
      <c r="B2" s="190"/>
      <c r="C2" s="192" t="s">
        <v>549</v>
      </c>
      <c r="D2" s="92"/>
      <c r="E2" s="92"/>
      <c r="F2" s="92"/>
      <c r="G2" s="92"/>
      <c r="H2" s="92"/>
      <c r="I2" s="92"/>
      <c r="J2" s="93"/>
      <c r="K2" s="93"/>
      <c r="L2" s="93"/>
    </row>
    <row r="3" spans="2:9" s="85" customFormat="1" ht="15" customHeight="1">
      <c r="B3" s="94"/>
      <c r="C3" s="95" t="s">
        <v>392</v>
      </c>
      <c r="D3" s="95"/>
      <c r="E3" s="95"/>
      <c r="F3" s="96"/>
      <c r="G3" s="96"/>
      <c r="H3" s="96"/>
      <c r="I3" s="96"/>
    </row>
    <row r="4" spans="2:14" s="189" customFormat="1" ht="39" customHeight="1">
      <c r="B4" s="193"/>
      <c r="I4" s="267" t="s">
        <v>544</v>
      </c>
      <c r="J4" s="267"/>
      <c r="K4" s="267"/>
      <c r="L4" s="267" t="s">
        <v>545</v>
      </c>
      <c r="M4" s="267"/>
      <c r="N4" s="267"/>
    </row>
    <row r="5" spans="2:20" s="98" customFormat="1" ht="236.25">
      <c r="B5" s="97"/>
      <c r="D5" s="99" t="s">
        <v>244</v>
      </c>
      <c r="E5" s="99" t="s">
        <v>245</v>
      </c>
      <c r="F5" s="99" t="s">
        <v>246</v>
      </c>
      <c r="G5" s="99" t="s">
        <v>323</v>
      </c>
      <c r="H5" s="99" t="s">
        <v>546</v>
      </c>
      <c r="I5" s="99" t="s">
        <v>554</v>
      </c>
      <c r="J5" s="99" t="s">
        <v>555</v>
      </c>
      <c r="K5" s="99" t="s">
        <v>556</v>
      </c>
      <c r="L5" s="99" t="s">
        <v>557</v>
      </c>
      <c r="M5" s="99" t="s">
        <v>558</v>
      </c>
      <c r="N5" s="99" t="s">
        <v>559</v>
      </c>
      <c r="O5" s="99" t="s">
        <v>547</v>
      </c>
      <c r="P5" s="99" t="s">
        <v>548</v>
      </c>
      <c r="Q5" s="99" t="s">
        <v>550</v>
      </c>
      <c r="R5" s="99" t="s">
        <v>551</v>
      </c>
      <c r="S5" s="99" t="s">
        <v>552</v>
      </c>
      <c r="T5" s="99" t="s">
        <v>362</v>
      </c>
    </row>
    <row r="6" spans="2:20" s="189" customFormat="1" ht="9" customHeight="1">
      <c r="B6" s="100"/>
      <c r="C6" s="194"/>
      <c r="D6" s="195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</row>
    <row r="7" spans="2:4" s="189" customFormat="1" ht="9" customHeight="1">
      <c r="B7" s="94"/>
      <c r="C7" s="197"/>
      <c r="D7" s="197"/>
    </row>
    <row r="8" spans="2:23" s="189" customFormat="1" ht="16.5">
      <c r="B8" s="144"/>
      <c r="C8" s="101" t="s">
        <v>42</v>
      </c>
      <c r="D8" s="197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5"/>
      <c r="W8" s="200"/>
    </row>
    <row r="9" spans="2:23" s="189" customFormat="1" ht="16.5">
      <c r="B9" s="144"/>
      <c r="C9" s="101" t="s">
        <v>398</v>
      </c>
      <c r="D9" s="197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5"/>
      <c r="W9" s="200"/>
    </row>
    <row r="10" spans="2:20" s="200" customFormat="1" ht="16.5">
      <c r="B10" s="94"/>
      <c r="C10" s="198"/>
      <c r="D10" s="199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6"/>
    </row>
    <row r="11" spans="2:20" s="200" customFormat="1" ht="16.5">
      <c r="B11" s="94"/>
      <c r="C11" s="198"/>
      <c r="D11" s="199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6"/>
    </row>
    <row r="12" spans="2:23" s="32" customFormat="1" ht="16.5">
      <c r="B12" s="102" t="s">
        <v>4</v>
      </c>
      <c r="C12" s="103" t="s">
        <v>543</v>
      </c>
      <c r="D12" s="206"/>
      <c r="E12" s="151">
        <v>4000000</v>
      </c>
      <c r="F12" s="151">
        <v>1700000</v>
      </c>
      <c r="G12" s="151">
        <v>0</v>
      </c>
      <c r="H12" s="151">
        <v>1405892</v>
      </c>
      <c r="I12" s="151">
        <v>2348962</v>
      </c>
      <c r="J12" s="151">
        <v>-116153</v>
      </c>
      <c r="K12" s="151">
        <v>3895</v>
      </c>
      <c r="L12" s="151">
        <v>1287933</v>
      </c>
      <c r="M12" s="151">
        <v>-770120</v>
      </c>
      <c r="N12" s="151">
        <v>-476604</v>
      </c>
      <c r="O12" s="151">
        <v>24456460</v>
      </c>
      <c r="P12" s="151">
        <v>752895</v>
      </c>
      <c r="Q12" s="151">
        <v>6020273</v>
      </c>
      <c r="R12" s="151">
        <f>+SUM(E12:Q12)</f>
        <v>40613433</v>
      </c>
      <c r="S12" s="151">
        <v>139</v>
      </c>
      <c r="T12" s="154">
        <f>SUM(R12:S12)</f>
        <v>40613572</v>
      </c>
      <c r="W12" s="200"/>
    </row>
    <row r="13" spans="2:23" s="189" customFormat="1" ht="16.5">
      <c r="B13" s="187" t="s">
        <v>8</v>
      </c>
      <c r="C13" s="188" t="s">
        <v>306</v>
      </c>
      <c r="D13" s="207"/>
      <c r="E13" s="151">
        <f>SUM(E14:E15)</f>
        <v>0</v>
      </c>
      <c r="F13" s="151">
        <f aca="true" t="shared" si="0" ref="F13:Q13">SUM(F14:F15)</f>
        <v>0</v>
      </c>
      <c r="G13" s="151">
        <f t="shared" si="0"/>
        <v>0</v>
      </c>
      <c r="H13" s="151">
        <f t="shared" si="0"/>
        <v>501659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110969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 t="shared" si="0"/>
        <v>0</v>
      </c>
      <c r="R13" s="151">
        <f aca="true" t="shared" si="1" ref="R13:R27">+SUM(E13:Q13)</f>
        <v>612628</v>
      </c>
      <c r="S13" s="151">
        <v>0</v>
      </c>
      <c r="T13" s="154">
        <f aca="true" t="shared" si="2" ref="T13:T27">SUM(R13:S13)</f>
        <v>612628</v>
      </c>
      <c r="W13" s="200"/>
    </row>
    <row r="14" spans="2:23" s="32" customFormat="1" ht="15.75">
      <c r="B14" s="215" t="s">
        <v>9</v>
      </c>
      <c r="C14" s="34" t="s">
        <v>307</v>
      </c>
      <c r="D14" s="206"/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f t="shared" si="1"/>
        <v>0</v>
      </c>
      <c r="S14" s="151">
        <v>0</v>
      </c>
      <c r="T14" s="154">
        <f t="shared" si="2"/>
        <v>0</v>
      </c>
      <c r="W14" s="200"/>
    </row>
    <row r="15" spans="2:23" s="32" customFormat="1" ht="18" customHeight="1">
      <c r="B15" s="215" t="s">
        <v>14</v>
      </c>
      <c r="C15" s="34" t="s">
        <v>308</v>
      </c>
      <c r="D15" s="201"/>
      <c r="E15" s="151">
        <v>0</v>
      </c>
      <c r="F15" s="151">
        <v>0</v>
      </c>
      <c r="G15" s="151">
        <v>0</v>
      </c>
      <c r="H15" s="151">
        <v>501659</v>
      </c>
      <c r="I15" s="151">
        <v>0</v>
      </c>
      <c r="J15" s="151">
        <v>0</v>
      </c>
      <c r="K15" s="151">
        <v>0</v>
      </c>
      <c r="L15" s="151">
        <v>0</v>
      </c>
      <c r="M15" s="151">
        <v>110969</v>
      </c>
      <c r="N15" s="37">
        <v>0</v>
      </c>
      <c r="O15" s="151">
        <v>0</v>
      </c>
      <c r="P15" s="151">
        <v>0</v>
      </c>
      <c r="Q15" s="151">
        <v>0</v>
      </c>
      <c r="R15" s="151">
        <f t="shared" si="1"/>
        <v>612628</v>
      </c>
      <c r="S15" s="151">
        <v>0</v>
      </c>
      <c r="T15" s="154">
        <f t="shared" si="2"/>
        <v>612628</v>
      </c>
      <c r="W15" s="200"/>
    </row>
    <row r="16" spans="2:23" s="32" customFormat="1" ht="16.5">
      <c r="B16" s="102" t="s">
        <v>16</v>
      </c>
      <c r="C16" s="103" t="s">
        <v>321</v>
      </c>
      <c r="D16" s="201"/>
      <c r="E16" s="151">
        <f>+E12+E13</f>
        <v>4000000</v>
      </c>
      <c r="F16" s="151">
        <f aca="true" t="shared" si="3" ref="F16:T16">+F12+F13</f>
        <v>1700000</v>
      </c>
      <c r="G16" s="151">
        <f t="shared" si="3"/>
        <v>0</v>
      </c>
      <c r="H16" s="151">
        <f t="shared" si="3"/>
        <v>1907551</v>
      </c>
      <c r="I16" s="151">
        <f t="shared" si="3"/>
        <v>2348962</v>
      </c>
      <c r="J16" s="151">
        <f t="shared" si="3"/>
        <v>-116153</v>
      </c>
      <c r="K16" s="151">
        <f t="shared" si="3"/>
        <v>3895</v>
      </c>
      <c r="L16" s="151">
        <f t="shared" si="3"/>
        <v>1287933</v>
      </c>
      <c r="M16" s="151">
        <f t="shared" si="3"/>
        <v>-659151</v>
      </c>
      <c r="N16" s="151">
        <f t="shared" si="3"/>
        <v>-476604</v>
      </c>
      <c r="O16" s="151">
        <f t="shared" si="3"/>
        <v>24456460</v>
      </c>
      <c r="P16" s="151">
        <f t="shared" si="3"/>
        <v>752895</v>
      </c>
      <c r="Q16" s="151">
        <f t="shared" si="3"/>
        <v>6020273</v>
      </c>
      <c r="R16" s="151">
        <f t="shared" si="3"/>
        <v>41226061</v>
      </c>
      <c r="S16" s="151">
        <f t="shared" si="3"/>
        <v>139</v>
      </c>
      <c r="T16" s="154">
        <f t="shared" si="3"/>
        <v>41226200</v>
      </c>
      <c r="W16" s="200"/>
    </row>
    <row r="17" spans="2:23" s="32" customFormat="1" ht="15.75">
      <c r="B17" s="215" t="s">
        <v>17</v>
      </c>
      <c r="C17" s="34" t="s">
        <v>537</v>
      </c>
      <c r="D17" s="206"/>
      <c r="E17" s="151">
        <v>0</v>
      </c>
      <c r="F17" s="151">
        <v>0</v>
      </c>
      <c r="G17" s="151">
        <v>0</v>
      </c>
      <c r="H17" s="151">
        <v>0</v>
      </c>
      <c r="I17" s="151">
        <v>-136823</v>
      </c>
      <c r="J17" s="151">
        <v>-9</v>
      </c>
      <c r="K17" s="151">
        <v>0</v>
      </c>
      <c r="L17" s="151">
        <v>237750</v>
      </c>
      <c r="M17" s="151">
        <v>-333177</v>
      </c>
      <c r="N17" s="151">
        <v>71819</v>
      </c>
      <c r="O17" s="151"/>
      <c r="P17" s="151">
        <v>0</v>
      </c>
      <c r="Q17" s="151">
        <v>0</v>
      </c>
      <c r="R17" s="151">
        <f t="shared" si="1"/>
        <v>-160440</v>
      </c>
      <c r="S17" s="151">
        <v>0</v>
      </c>
      <c r="T17" s="154">
        <f t="shared" si="2"/>
        <v>-160440</v>
      </c>
      <c r="W17" s="200"/>
    </row>
    <row r="18" spans="2:23" s="32" customFormat="1" ht="31.5">
      <c r="B18" s="215" t="s">
        <v>20</v>
      </c>
      <c r="C18" s="34" t="s">
        <v>538</v>
      </c>
      <c r="D18" s="206"/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f t="shared" si="1"/>
        <v>0</v>
      </c>
      <c r="S18" s="151">
        <v>0</v>
      </c>
      <c r="T18" s="154">
        <f t="shared" si="2"/>
        <v>0</v>
      </c>
      <c r="W18" s="200"/>
    </row>
    <row r="19" spans="2:23" s="32" customFormat="1" ht="31.5">
      <c r="B19" s="215" t="s">
        <v>23</v>
      </c>
      <c r="C19" s="34" t="s">
        <v>539</v>
      </c>
      <c r="D19" s="206"/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f t="shared" si="1"/>
        <v>0</v>
      </c>
      <c r="S19" s="151">
        <v>0</v>
      </c>
      <c r="T19" s="154">
        <f t="shared" si="2"/>
        <v>0</v>
      </c>
      <c r="W19" s="200"/>
    </row>
    <row r="20" spans="2:23" s="32" customFormat="1" ht="31.5">
      <c r="B20" s="215" t="s">
        <v>26</v>
      </c>
      <c r="C20" s="34" t="s">
        <v>116</v>
      </c>
      <c r="D20" s="206"/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f t="shared" si="1"/>
        <v>0</v>
      </c>
      <c r="S20" s="151">
        <v>0</v>
      </c>
      <c r="T20" s="154">
        <f t="shared" si="2"/>
        <v>0</v>
      </c>
      <c r="W20" s="200"/>
    </row>
    <row r="21" spans="2:23" s="32" customFormat="1" ht="31.5">
      <c r="B21" s="215" t="s">
        <v>27</v>
      </c>
      <c r="C21" s="34" t="s">
        <v>540</v>
      </c>
      <c r="D21" s="206"/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f t="shared" si="1"/>
        <v>0</v>
      </c>
      <c r="S21" s="151">
        <v>0</v>
      </c>
      <c r="T21" s="154">
        <f t="shared" si="2"/>
        <v>0</v>
      </c>
      <c r="W21" s="200"/>
    </row>
    <row r="22" spans="2:23" s="32" customFormat="1" ht="15.75">
      <c r="B22" s="215" t="s">
        <v>28</v>
      </c>
      <c r="C22" s="34" t="s">
        <v>541</v>
      </c>
      <c r="D22" s="206"/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f t="shared" si="1"/>
        <v>0</v>
      </c>
      <c r="S22" s="151">
        <v>0</v>
      </c>
      <c r="T22" s="154">
        <f t="shared" si="2"/>
        <v>0</v>
      </c>
      <c r="W22" s="200"/>
    </row>
    <row r="23" spans="2:23" s="32" customFormat="1" ht="31.5">
      <c r="B23" s="215" t="s">
        <v>29</v>
      </c>
      <c r="C23" s="34" t="s">
        <v>542</v>
      </c>
      <c r="D23" s="206"/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80056</v>
      </c>
      <c r="P23" s="151">
        <v>-80056</v>
      </c>
      <c r="Q23" s="151">
        <v>1693860</v>
      </c>
      <c r="R23" s="151">
        <f t="shared" si="1"/>
        <v>1693860</v>
      </c>
      <c r="S23" s="151">
        <v>4</v>
      </c>
      <c r="T23" s="154">
        <f t="shared" si="2"/>
        <v>1693864</v>
      </c>
      <c r="W23" s="200"/>
    </row>
    <row r="24" spans="2:23" s="32" customFormat="1" ht="15.75">
      <c r="B24" s="215" t="s">
        <v>30</v>
      </c>
      <c r="C24" s="34" t="s">
        <v>309</v>
      </c>
      <c r="D24" s="206"/>
      <c r="E24" s="151">
        <f aca="true" t="shared" si="4" ref="E24:Q24">+SUM(E25:E27)</f>
        <v>0</v>
      </c>
      <c r="F24" s="151">
        <f t="shared" si="4"/>
        <v>0</v>
      </c>
      <c r="G24" s="151">
        <f t="shared" si="4"/>
        <v>0</v>
      </c>
      <c r="H24" s="151">
        <f t="shared" si="4"/>
        <v>0</v>
      </c>
      <c r="I24" s="151">
        <f t="shared" si="4"/>
        <v>0</v>
      </c>
      <c r="J24" s="151">
        <f t="shared" si="4"/>
        <v>0</v>
      </c>
      <c r="K24" s="151">
        <f t="shared" si="4"/>
        <v>0</v>
      </c>
      <c r="L24" s="151">
        <f t="shared" si="4"/>
        <v>0</v>
      </c>
      <c r="M24" s="151">
        <f t="shared" si="4"/>
        <v>0</v>
      </c>
      <c r="N24" s="151">
        <f t="shared" si="4"/>
        <v>0</v>
      </c>
      <c r="O24" s="151">
        <f t="shared" si="4"/>
        <v>4420273</v>
      </c>
      <c r="P24" s="151">
        <f t="shared" si="4"/>
        <v>0</v>
      </c>
      <c r="Q24" s="151">
        <f t="shared" si="4"/>
        <v>-6020273</v>
      </c>
      <c r="R24" s="151">
        <f t="shared" si="1"/>
        <v>-1600000</v>
      </c>
      <c r="S24" s="151">
        <v>0</v>
      </c>
      <c r="T24" s="154">
        <f t="shared" si="2"/>
        <v>-1600000</v>
      </c>
      <c r="W24" s="200"/>
    </row>
    <row r="25" spans="2:23" s="32" customFormat="1" ht="15.75">
      <c r="B25" s="215" t="s">
        <v>107</v>
      </c>
      <c r="C25" s="34" t="s">
        <v>198</v>
      </c>
      <c r="D25" s="206"/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-1600000</v>
      </c>
      <c r="R25" s="151">
        <f t="shared" si="1"/>
        <v>-1600000</v>
      </c>
      <c r="S25" s="151">
        <v>0</v>
      </c>
      <c r="T25" s="154">
        <f t="shared" si="2"/>
        <v>-1600000</v>
      </c>
      <c r="W25" s="200"/>
    </row>
    <row r="26" spans="2:23" s="32" customFormat="1" ht="15.75">
      <c r="B26" s="215" t="s">
        <v>108</v>
      </c>
      <c r="C26" s="34" t="s">
        <v>199</v>
      </c>
      <c r="D26" s="208"/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4420273</v>
      </c>
      <c r="P26" s="151">
        <v>0</v>
      </c>
      <c r="Q26" s="151">
        <v>-4420273</v>
      </c>
      <c r="R26" s="151">
        <f t="shared" si="1"/>
        <v>0</v>
      </c>
      <c r="S26" s="151">
        <v>0</v>
      </c>
      <c r="T26" s="154">
        <f t="shared" si="2"/>
        <v>0</v>
      </c>
      <c r="W26" s="200"/>
    </row>
    <row r="27" spans="2:23" s="32" customFormat="1" ht="15.75">
      <c r="B27" s="215" t="s">
        <v>109</v>
      </c>
      <c r="C27" s="34" t="s">
        <v>197</v>
      </c>
      <c r="D27" s="206"/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f t="shared" si="1"/>
        <v>0</v>
      </c>
      <c r="S27" s="151">
        <v>0</v>
      </c>
      <c r="T27" s="154">
        <f t="shared" si="2"/>
        <v>0</v>
      </c>
      <c r="W27" s="200"/>
    </row>
    <row r="28" spans="2:20" s="200" customFormat="1" ht="16.5">
      <c r="B28" s="94"/>
      <c r="C28" s="209"/>
      <c r="D28" s="203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64"/>
    </row>
    <row r="29" spans="2:20" s="200" customFormat="1" ht="16.5">
      <c r="B29" s="102"/>
      <c r="C29" s="202"/>
      <c r="D29" s="203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64"/>
    </row>
    <row r="30" spans="2:23" s="78" customFormat="1" ht="33">
      <c r="B30" s="104"/>
      <c r="C30" s="105" t="s">
        <v>361</v>
      </c>
      <c r="D30" s="204"/>
      <c r="E30" s="153">
        <f>SUM(E16:E24)</f>
        <v>4000000</v>
      </c>
      <c r="F30" s="153">
        <f aca="true" t="shared" si="5" ref="F30:T30">SUM(F16:F24)</f>
        <v>1700000</v>
      </c>
      <c r="G30" s="153">
        <f t="shared" si="5"/>
        <v>0</v>
      </c>
      <c r="H30" s="153">
        <f t="shared" si="5"/>
        <v>1907551</v>
      </c>
      <c r="I30" s="153">
        <f t="shared" si="5"/>
        <v>2212139</v>
      </c>
      <c r="J30" s="153">
        <f t="shared" si="5"/>
        <v>-116162</v>
      </c>
      <c r="K30" s="153">
        <f t="shared" si="5"/>
        <v>3895</v>
      </c>
      <c r="L30" s="153">
        <f t="shared" si="5"/>
        <v>1525683</v>
      </c>
      <c r="M30" s="153">
        <f t="shared" si="5"/>
        <v>-992328</v>
      </c>
      <c r="N30" s="153">
        <f t="shared" si="5"/>
        <v>-404785</v>
      </c>
      <c r="O30" s="153">
        <f t="shared" si="5"/>
        <v>28956789</v>
      </c>
      <c r="P30" s="153">
        <f t="shared" si="5"/>
        <v>672839</v>
      </c>
      <c r="Q30" s="153">
        <f t="shared" si="5"/>
        <v>1693860</v>
      </c>
      <c r="R30" s="153">
        <f t="shared" si="5"/>
        <v>41159481</v>
      </c>
      <c r="S30" s="153">
        <f t="shared" si="5"/>
        <v>143</v>
      </c>
      <c r="T30" s="162">
        <f t="shared" si="5"/>
        <v>41159624</v>
      </c>
      <c r="W30" s="200"/>
    </row>
    <row r="31" spans="2:20" s="200" customFormat="1" ht="16.5">
      <c r="B31" s="94"/>
      <c r="C31" s="205"/>
      <c r="D31" s="199"/>
      <c r="E31" s="210"/>
      <c r="F31" s="210"/>
      <c r="G31" s="210"/>
      <c r="H31" s="210"/>
      <c r="I31" s="210"/>
      <c r="J31" s="211"/>
      <c r="K31" s="211"/>
      <c r="L31" s="211"/>
      <c r="M31" s="211"/>
      <c r="N31" s="210"/>
      <c r="O31" s="210"/>
      <c r="P31" s="210"/>
      <c r="Q31" s="210"/>
      <c r="R31" s="210"/>
      <c r="S31" s="210"/>
      <c r="T31" s="210"/>
    </row>
    <row r="32" spans="2:20" s="200" customFormat="1" ht="16.5">
      <c r="B32" s="94"/>
      <c r="C32" s="4" t="s">
        <v>813</v>
      </c>
      <c r="D32" s="199"/>
      <c r="E32" s="210"/>
      <c r="F32" s="210"/>
      <c r="G32" s="210"/>
      <c r="H32" s="210"/>
      <c r="I32" s="210"/>
      <c r="J32" s="211"/>
      <c r="K32" s="211"/>
      <c r="L32" s="211"/>
      <c r="M32" s="211"/>
      <c r="N32" s="210"/>
      <c r="O32" s="210"/>
      <c r="P32" s="210"/>
      <c r="Q32" s="210"/>
      <c r="R32" s="210"/>
      <c r="S32" s="210"/>
      <c r="T32" s="210"/>
    </row>
    <row r="33" spans="2:20" s="200" customFormat="1" ht="16.5">
      <c r="B33" s="94"/>
      <c r="C33" s="4"/>
      <c r="D33" s="199"/>
      <c r="E33" s="210"/>
      <c r="F33" s="210"/>
      <c r="G33" s="210"/>
      <c r="H33" s="210"/>
      <c r="I33" s="210"/>
      <c r="J33" s="211"/>
      <c r="K33" s="211"/>
      <c r="L33" s="211"/>
      <c r="M33" s="211"/>
      <c r="N33" s="210"/>
      <c r="O33" s="210"/>
      <c r="P33" s="210"/>
      <c r="Q33" s="210"/>
      <c r="R33" s="210"/>
      <c r="S33" s="210"/>
      <c r="T33" s="210"/>
    </row>
    <row r="34" spans="2:23" s="85" customFormat="1" ht="19.5" customHeight="1">
      <c r="B34" s="32"/>
      <c r="C34" s="85" t="s">
        <v>404</v>
      </c>
      <c r="W34" s="200"/>
    </row>
    <row r="35" spans="2:23" s="85" customFormat="1" ht="19.5" customHeight="1">
      <c r="B35" s="32"/>
      <c r="C35" s="85" t="s">
        <v>405</v>
      </c>
      <c r="W35" s="200"/>
    </row>
    <row r="36" spans="2:23" s="85" customFormat="1" ht="19.5" customHeight="1">
      <c r="B36" s="32"/>
      <c r="C36" s="85" t="s">
        <v>406</v>
      </c>
      <c r="W36" s="200"/>
    </row>
    <row r="37" spans="2:23" s="85" customFormat="1" ht="19.5" customHeight="1">
      <c r="B37" s="32"/>
      <c r="C37" s="85" t="s">
        <v>407</v>
      </c>
      <c r="W37" s="200"/>
    </row>
    <row r="38" spans="2:23" s="85" customFormat="1" ht="19.5" customHeight="1">
      <c r="B38" s="32"/>
      <c r="C38" s="85" t="s">
        <v>408</v>
      </c>
      <c r="W38" s="200"/>
    </row>
    <row r="39" spans="2:23" s="85" customFormat="1" ht="19.5" customHeight="1">
      <c r="B39" s="32"/>
      <c r="C39" s="85" t="s">
        <v>409</v>
      </c>
      <c r="W39" s="200"/>
    </row>
    <row r="40" spans="2:23" s="85" customFormat="1" ht="19.5" customHeight="1">
      <c r="B40" s="32"/>
      <c r="C40" s="85" t="s">
        <v>410</v>
      </c>
      <c r="W40" s="200"/>
    </row>
    <row r="41" spans="2:23" s="85" customFormat="1" ht="19.5" customHeight="1">
      <c r="B41" s="32"/>
      <c r="W41" s="200"/>
    </row>
    <row r="42" s="200" customFormat="1" ht="19.5" customHeight="1">
      <c r="B42" s="193"/>
    </row>
    <row r="43" spans="2:21" s="85" customFormat="1" ht="29.25" customHeight="1">
      <c r="B43" s="268" t="s">
        <v>322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U43" s="200"/>
    </row>
    <row r="44" spans="1:20" ht="3" customHeight="1">
      <c r="A44" s="212"/>
      <c r="B44" s="213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</row>
    <row r="45" spans="3:20" ht="21.75" customHeight="1">
      <c r="C45" s="200"/>
      <c r="D45" s="200"/>
      <c r="E45" s="200"/>
      <c r="F45" s="200"/>
      <c r="G45" s="200"/>
      <c r="H45" s="200"/>
      <c r="J45" s="200"/>
      <c r="K45" s="200"/>
      <c r="L45" s="200"/>
      <c r="M45" s="200"/>
      <c r="O45" s="200"/>
      <c r="P45" s="200"/>
      <c r="Q45" s="200"/>
      <c r="R45" s="200"/>
      <c r="S45" s="200"/>
      <c r="T45" s="200"/>
    </row>
  </sheetData>
  <sheetProtection password="CB7D" sheet="1" formatCells="0" formatColumns="0" formatRows="0" insertColumns="0" insertRows="0" insertHyperlinks="0" deleteColumns="0" deleteRows="0" sort="0" autoFilter="0" pivotTables="0"/>
  <mergeCells count="3">
    <mergeCell ref="I4:K4"/>
    <mergeCell ref="L4:N4"/>
    <mergeCell ref="B43:R43"/>
  </mergeCells>
  <printOptions horizontalCentered="1"/>
  <pageMargins left="0.1968503937007874" right="0.2362204724409449" top="0.8267716535433072" bottom="0.31496062992125984" header="0.8267716535433072" footer="0.1968503937007874"/>
  <pageSetup fitToHeight="1" fitToWidth="1" horizontalDpi="600" verticalDpi="600" orientation="landscape" paperSize="9" scale="30" r:id="rId1"/>
  <headerFooter alignWithMargins="0">
    <oddFooter xml:space="preserve">&amp;C&amp;"DINPro-Medium,Regular"&amp;15 13&amp;R&amp;"DINPro-Medium,Italic"&amp;12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view="pageBreakPreview" zoomScale="60" zoomScaleNormal="60" zoomScalePageLayoutView="0" workbookViewId="0" topLeftCell="A1">
      <pane xSplit="3" ySplit="6" topLeftCell="D7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1" sqref="B1"/>
    </sheetView>
  </sheetViews>
  <sheetFormatPr defaultColWidth="9.140625" defaultRowHeight="19.5" customHeight="1"/>
  <cols>
    <col min="1" max="1" width="1.8515625" style="32" customWidth="1"/>
    <col min="2" max="2" width="8.140625" style="94" customWidth="1"/>
    <col min="3" max="3" width="75.28125" style="32" customWidth="1"/>
    <col min="4" max="4" width="23.7109375" style="226" bestFit="1" customWidth="1"/>
    <col min="5" max="5" width="17.7109375" style="32" bestFit="1" customWidth="1"/>
    <col min="6" max="6" width="28.28125" style="32" bestFit="1" customWidth="1"/>
    <col min="7" max="7" width="22.28125" style="32" bestFit="1" customWidth="1"/>
    <col min="8" max="8" width="20.57421875" style="32" bestFit="1" customWidth="1"/>
    <col min="9" max="9" width="17.7109375" style="32" bestFit="1" customWidth="1"/>
    <col min="10" max="10" width="14.7109375" style="32" customWidth="1"/>
    <col min="11" max="11" width="19.140625" style="32" bestFit="1" customWidth="1"/>
    <col min="12" max="12" width="17.7109375" style="32" bestFit="1" customWidth="1"/>
    <col min="13" max="15" width="23.7109375" style="32" bestFit="1" customWidth="1"/>
    <col min="16" max="16" width="25.421875" style="32" bestFit="1" customWidth="1"/>
    <col min="17" max="18" width="23.7109375" style="32" bestFit="1" customWidth="1"/>
    <col min="19" max="19" width="34.421875" style="32" bestFit="1" customWidth="1"/>
    <col min="20" max="22" width="23.7109375" style="32" bestFit="1" customWidth="1"/>
    <col min="23" max="23" width="11.140625" style="32" bestFit="1" customWidth="1"/>
    <col min="24" max="24" width="10.57421875" style="32" bestFit="1" customWidth="1"/>
    <col min="25" max="16384" width="9.140625" style="32" customWidth="1"/>
  </cols>
  <sheetData>
    <row r="1" spans="2:10" s="91" customFormat="1" ht="24" customHeight="1">
      <c r="B1" s="221"/>
      <c r="C1" s="222" t="s">
        <v>0</v>
      </c>
      <c r="D1" s="223"/>
      <c r="E1" s="90"/>
      <c r="F1" s="90"/>
      <c r="G1" s="90"/>
      <c r="H1" s="90"/>
      <c r="I1" s="90"/>
      <c r="J1" s="90"/>
    </row>
    <row r="2" spans="2:13" s="91" customFormat="1" ht="19.5" customHeight="1">
      <c r="B2" s="221"/>
      <c r="C2" s="222" t="s">
        <v>807</v>
      </c>
      <c r="D2" s="224"/>
      <c r="E2" s="92"/>
      <c r="F2" s="92"/>
      <c r="G2" s="92"/>
      <c r="H2" s="92"/>
      <c r="I2" s="92"/>
      <c r="J2" s="92"/>
      <c r="K2" s="93"/>
      <c r="L2" s="93"/>
      <c r="M2" s="93"/>
    </row>
    <row r="3" spans="2:10" s="85" customFormat="1" ht="15" customHeight="1">
      <c r="B3" s="94"/>
      <c r="C3" s="95" t="s">
        <v>392</v>
      </c>
      <c r="D3" s="225"/>
      <c r="E3" s="95"/>
      <c r="F3" s="95"/>
      <c r="G3" s="96"/>
      <c r="H3" s="96"/>
      <c r="I3" s="96"/>
      <c r="J3" s="96"/>
    </row>
    <row r="4" ht="16.5"/>
    <row r="5" spans="2:22" s="98" customFormat="1" ht="75.75" customHeight="1">
      <c r="B5" s="97"/>
      <c r="D5" s="99" t="s">
        <v>244</v>
      </c>
      <c r="E5" s="99" t="s">
        <v>245</v>
      </c>
      <c r="F5" s="99" t="s">
        <v>758</v>
      </c>
      <c r="G5" s="99" t="s">
        <v>246</v>
      </c>
      <c r="H5" s="99" t="s">
        <v>323</v>
      </c>
      <c r="I5" s="99" t="s">
        <v>759</v>
      </c>
      <c r="J5" s="99" t="s">
        <v>760</v>
      </c>
      <c r="K5" s="99" t="s">
        <v>761</v>
      </c>
      <c r="L5" s="99" t="s">
        <v>762</v>
      </c>
      <c r="M5" s="99" t="s">
        <v>763</v>
      </c>
      <c r="N5" s="99" t="s">
        <v>764</v>
      </c>
      <c r="O5" s="99" t="s">
        <v>765</v>
      </c>
      <c r="P5" s="99" t="s">
        <v>766</v>
      </c>
      <c r="Q5" s="99" t="s">
        <v>767</v>
      </c>
      <c r="R5" s="99" t="s">
        <v>768</v>
      </c>
      <c r="S5" s="99" t="s">
        <v>769</v>
      </c>
      <c r="T5" s="99" t="s">
        <v>770</v>
      </c>
      <c r="U5" s="99" t="s">
        <v>334</v>
      </c>
      <c r="V5" s="99" t="s">
        <v>362</v>
      </c>
    </row>
    <row r="6" spans="2:22" ht="9" customHeight="1">
      <c r="B6" s="100"/>
      <c r="C6" s="227"/>
      <c r="D6" s="228"/>
      <c r="E6" s="229"/>
      <c r="F6" s="230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3:4" ht="9" customHeight="1">
      <c r="C7" s="231"/>
      <c r="D7" s="232"/>
    </row>
    <row r="8" spans="2:22" s="235" customFormat="1" ht="15.75" customHeight="1">
      <c r="B8" s="94"/>
      <c r="C8" s="101" t="s">
        <v>76</v>
      </c>
      <c r="D8" s="233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</row>
    <row r="9" spans="2:22" s="235" customFormat="1" ht="15.75" customHeight="1">
      <c r="B9" s="94"/>
      <c r="C9" s="101" t="s">
        <v>806</v>
      </c>
      <c r="D9" s="233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</row>
    <row r="10" spans="3:22" ht="9" customHeight="1">
      <c r="C10" s="236"/>
      <c r="D10" s="237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</row>
    <row r="11" spans="3:22" ht="9" customHeight="1">
      <c r="C11" s="236"/>
      <c r="D11" s="237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</row>
    <row r="12" spans="2:24" ht="15.75" customHeight="1">
      <c r="B12" s="102" t="s">
        <v>4</v>
      </c>
      <c r="C12" s="34" t="s">
        <v>305</v>
      </c>
      <c r="D12" s="239"/>
      <c r="E12" s="151">
        <v>4000000</v>
      </c>
      <c r="F12" s="151">
        <v>1405892</v>
      </c>
      <c r="G12" s="151">
        <v>1700000</v>
      </c>
      <c r="H12" s="151">
        <v>0</v>
      </c>
      <c r="I12" s="151">
        <v>1386657</v>
      </c>
      <c r="J12" s="151">
        <v>0</v>
      </c>
      <c r="K12" s="151">
        <v>19199849</v>
      </c>
      <c r="L12" s="151">
        <v>832517</v>
      </c>
      <c r="M12" s="151">
        <v>4854168</v>
      </c>
      <c r="N12" s="151">
        <v>545745</v>
      </c>
      <c r="O12" s="151">
        <v>-1161202</v>
      </c>
      <c r="P12" s="151">
        <v>47106</v>
      </c>
      <c r="Q12" s="151">
        <v>3895</v>
      </c>
      <c r="R12" s="151">
        <v>-322490</v>
      </c>
      <c r="S12" s="151">
        <v>0</v>
      </c>
      <c r="T12" s="154">
        <f>+SUM(E12:S12)</f>
        <v>32492137</v>
      </c>
      <c r="U12" s="151">
        <v>130</v>
      </c>
      <c r="V12" s="151">
        <f>+T12+U12</f>
        <v>32492267</v>
      </c>
      <c r="X12" s="35"/>
    </row>
    <row r="13" spans="2:24" ht="15.75" customHeight="1">
      <c r="B13" s="102" t="s">
        <v>8</v>
      </c>
      <c r="C13" s="34" t="s">
        <v>306</v>
      </c>
      <c r="D13" s="240"/>
      <c r="E13" s="151">
        <f aca="true" t="shared" si="0" ref="E13:P13">SUM(E14:E15)</f>
        <v>0</v>
      </c>
      <c r="F13" s="151">
        <f t="shared" si="0"/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>SUM(Q14:Q15)</f>
        <v>0</v>
      </c>
      <c r="R13" s="151">
        <f>SUM(R14:R15)</f>
        <v>0</v>
      </c>
      <c r="S13" s="151">
        <f>SUM(S14:S15)</f>
        <v>0</v>
      </c>
      <c r="T13" s="154">
        <f>+SUM(E13:S13)</f>
        <v>0</v>
      </c>
      <c r="U13" s="151">
        <f>SUM(U14:U15)</f>
        <v>0</v>
      </c>
      <c r="V13" s="151">
        <f>+T13+U13</f>
        <v>0</v>
      </c>
      <c r="X13" s="35"/>
    </row>
    <row r="14" spans="2:24" ht="15.75" customHeight="1">
      <c r="B14" s="102" t="s">
        <v>9</v>
      </c>
      <c r="C14" s="34" t="s">
        <v>307</v>
      </c>
      <c r="D14" s="240"/>
      <c r="E14" s="37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154">
        <f>+SUM(E14:S14)</f>
        <v>0</v>
      </c>
      <c r="U14" s="151">
        <v>0</v>
      </c>
      <c r="V14" s="151">
        <f>+T14+U14</f>
        <v>0</v>
      </c>
      <c r="X14" s="35"/>
    </row>
    <row r="15" spans="2:24" ht="15.75" customHeight="1">
      <c r="B15" s="102" t="s">
        <v>14</v>
      </c>
      <c r="C15" s="34" t="s">
        <v>308</v>
      </c>
      <c r="D15" s="240"/>
      <c r="E15" s="37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  <c r="T15" s="154">
        <f>+SUM(E15:S15)</f>
        <v>0</v>
      </c>
      <c r="U15" s="151">
        <v>0</v>
      </c>
      <c r="V15" s="151">
        <f>+T15+U15</f>
        <v>0</v>
      </c>
      <c r="X15" s="35"/>
    </row>
    <row r="16" spans="2:24" ht="15.75" customHeight="1">
      <c r="B16" s="102" t="s">
        <v>16</v>
      </c>
      <c r="C16" s="34" t="s">
        <v>321</v>
      </c>
      <c r="D16" s="88"/>
      <c r="E16" s="151">
        <v>4000000</v>
      </c>
      <c r="F16" s="151">
        <v>1405892</v>
      </c>
      <c r="G16" s="151">
        <v>1700000</v>
      </c>
      <c r="H16" s="151">
        <v>0</v>
      </c>
      <c r="I16" s="151">
        <v>1386657</v>
      </c>
      <c r="J16" s="151">
        <v>0</v>
      </c>
      <c r="K16" s="151">
        <v>19199849</v>
      </c>
      <c r="L16" s="151">
        <v>832517</v>
      </c>
      <c r="M16" s="151">
        <v>4854168</v>
      </c>
      <c r="N16" s="151">
        <v>545745</v>
      </c>
      <c r="O16" s="151">
        <v>-1161202</v>
      </c>
      <c r="P16" s="151">
        <v>47106</v>
      </c>
      <c r="Q16" s="151">
        <v>3895</v>
      </c>
      <c r="R16" s="151">
        <v>-322490</v>
      </c>
      <c r="S16" s="151">
        <v>0</v>
      </c>
      <c r="T16" s="151">
        <f>+SUM(E16:S16)</f>
        <v>32492137</v>
      </c>
      <c r="U16" s="151">
        <v>130</v>
      </c>
      <c r="V16" s="151">
        <f>+T16+U16</f>
        <v>32492267</v>
      </c>
      <c r="X16" s="35"/>
    </row>
    <row r="17" spans="2:24" ht="15.75" customHeight="1">
      <c r="B17" s="102"/>
      <c r="C17" s="34"/>
      <c r="D17" s="240"/>
      <c r="E17" s="151"/>
      <c r="F17" s="151"/>
      <c r="G17" s="151"/>
      <c r="H17" s="151"/>
      <c r="I17" s="151"/>
      <c r="J17" s="151"/>
      <c r="K17" s="151"/>
      <c r="L17" s="151"/>
      <c r="M17" s="37"/>
      <c r="N17" s="37"/>
      <c r="O17" s="151"/>
      <c r="P17" s="151"/>
      <c r="Q17" s="151"/>
      <c r="R17" s="151"/>
      <c r="S17" s="151"/>
      <c r="T17" s="151"/>
      <c r="U17" s="151"/>
      <c r="V17" s="151"/>
      <c r="X17" s="35"/>
    </row>
    <row r="18" spans="2:24" s="78" customFormat="1" ht="15.75" customHeight="1">
      <c r="B18" s="102"/>
      <c r="C18" s="103" t="s">
        <v>771</v>
      </c>
      <c r="D18" s="241"/>
      <c r="E18" s="242"/>
      <c r="F18" s="242"/>
      <c r="G18" s="242"/>
      <c r="H18" s="242"/>
      <c r="I18" s="242"/>
      <c r="J18" s="242"/>
      <c r="K18" s="242"/>
      <c r="L18" s="242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X18" s="35"/>
    </row>
    <row r="19" spans="2:24" ht="15.75" customHeight="1">
      <c r="B19" s="102" t="s">
        <v>17</v>
      </c>
      <c r="C19" s="34" t="s">
        <v>772</v>
      </c>
      <c r="D19" s="240"/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f>+SUM(E19:S19)</f>
        <v>0</v>
      </c>
      <c r="U19" s="151">
        <v>0</v>
      </c>
      <c r="V19" s="151">
        <f>+T19+U19</f>
        <v>0</v>
      </c>
      <c r="X19" s="35"/>
    </row>
    <row r="20" spans="2:24" ht="16.5">
      <c r="B20" s="102" t="s">
        <v>20</v>
      </c>
      <c r="C20" s="34" t="s">
        <v>686</v>
      </c>
      <c r="D20" s="88"/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570386</v>
      </c>
      <c r="P20" s="151">
        <v>0</v>
      </c>
      <c r="Q20" s="151">
        <v>0</v>
      </c>
      <c r="R20" s="151">
        <v>0</v>
      </c>
      <c r="S20" s="151">
        <v>0</v>
      </c>
      <c r="T20" s="151">
        <f>+SUM(E20:S20)</f>
        <v>570386</v>
      </c>
      <c r="U20" s="151">
        <v>0</v>
      </c>
      <c r="V20" s="151">
        <f>+T20+U20</f>
        <v>570386</v>
      </c>
      <c r="X20" s="35"/>
    </row>
    <row r="21" spans="2:24" ht="15.75" customHeight="1">
      <c r="B21" s="102" t="s">
        <v>23</v>
      </c>
      <c r="C21" s="34" t="s">
        <v>696</v>
      </c>
      <c r="D21" s="240"/>
      <c r="E21" s="151">
        <f aca="true" t="shared" si="1" ref="E21:P21">SUM(E22:E23)</f>
        <v>0</v>
      </c>
      <c r="F21" s="151">
        <f t="shared" si="1"/>
        <v>0</v>
      </c>
      <c r="G21" s="151">
        <f t="shared" si="1"/>
        <v>0</v>
      </c>
      <c r="H21" s="151">
        <f t="shared" si="1"/>
        <v>0</v>
      </c>
      <c r="I21" s="151">
        <f t="shared" si="1"/>
        <v>0</v>
      </c>
      <c r="J21" s="151">
        <f t="shared" si="1"/>
        <v>0</v>
      </c>
      <c r="K21" s="151">
        <f t="shared" si="1"/>
        <v>0</v>
      </c>
      <c r="L21" s="151">
        <f t="shared" si="1"/>
        <v>0</v>
      </c>
      <c r="M21" s="151">
        <f t="shared" si="1"/>
        <v>0</v>
      </c>
      <c r="N21" s="151">
        <f>SUM(N22:N23)</f>
        <v>0</v>
      </c>
      <c r="O21" s="151">
        <f t="shared" si="1"/>
        <v>0</v>
      </c>
      <c r="P21" s="151">
        <f t="shared" si="1"/>
        <v>0</v>
      </c>
      <c r="Q21" s="151">
        <f>SUM(Q22:Q23)</f>
        <v>0</v>
      </c>
      <c r="R21" s="151">
        <f>SUM(R22:R23)</f>
        <v>-31897</v>
      </c>
      <c r="S21" s="151">
        <f>SUM(S22:S23)</f>
        <v>0</v>
      </c>
      <c r="T21" s="151">
        <f>+SUM(E21:S21)</f>
        <v>-31897</v>
      </c>
      <c r="U21" s="151">
        <f>SUM(U22:U23)</f>
        <v>0</v>
      </c>
      <c r="V21" s="151">
        <f>+T21+U21</f>
        <v>-31897</v>
      </c>
      <c r="X21" s="35"/>
    </row>
    <row r="22" spans="2:24" ht="15.75" customHeight="1">
      <c r="B22" s="102" t="s">
        <v>24</v>
      </c>
      <c r="C22" s="34" t="s">
        <v>773</v>
      </c>
      <c r="D22" s="240"/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8218</v>
      </c>
      <c r="S22" s="151">
        <v>0</v>
      </c>
      <c r="T22" s="151">
        <f>+SUM(E22:S22)</f>
        <v>8218</v>
      </c>
      <c r="U22" s="151">
        <v>0</v>
      </c>
      <c r="V22" s="151">
        <f aca="true" t="shared" si="2" ref="V22:V37">+T22+U22</f>
        <v>8218</v>
      </c>
      <c r="W22" s="78"/>
      <c r="X22" s="35"/>
    </row>
    <row r="23" spans="2:24" ht="15.75" customHeight="1">
      <c r="B23" s="102" t="s">
        <v>25</v>
      </c>
      <c r="C23" s="34" t="s">
        <v>774</v>
      </c>
      <c r="D23" s="240"/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-40115</v>
      </c>
      <c r="S23" s="151">
        <v>0</v>
      </c>
      <c r="T23" s="151">
        <f>+SUM(E23:S23)</f>
        <v>-40115</v>
      </c>
      <c r="U23" s="151">
        <v>0</v>
      </c>
      <c r="V23" s="151">
        <f t="shared" si="2"/>
        <v>-40115</v>
      </c>
      <c r="X23" s="35"/>
    </row>
    <row r="24" spans="2:24" ht="15.75" customHeight="1">
      <c r="B24" s="102" t="s">
        <v>26</v>
      </c>
      <c r="C24" s="34" t="s">
        <v>775</v>
      </c>
      <c r="D24" s="240"/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2301948</v>
      </c>
      <c r="Q24" s="151">
        <v>0</v>
      </c>
      <c r="R24" s="151">
        <v>0</v>
      </c>
      <c r="S24" s="151">
        <v>0</v>
      </c>
      <c r="T24" s="151">
        <f aca="true" t="shared" si="3" ref="T24:T37">+SUM(E24:S24)</f>
        <v>2301948</v>
      </c>
      <c r="U24" s="151">
        <v>0</v>
      </c>
      <c r="V24" s="151">
        <f>+T24+U24</f>
        <v>2301948</v>
      </c>
      <c r="X24" s="35"/>
    </row>
    <row r="25" spans="2:24" ht="15.75" customHeight="1">
      <c r="B25" s="102" t="s">
        <v>27</v>
      </c>
      <c r="C25" s="34" t="s">
        <v>690</v>
      </c>
      <c r="D25" s="240"/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f t="shared" si="3"/>
        <v>0</v>
      </c>
      <c r="U25" s="151">
        <v>0</v>
      </c>
      <c r="V25" s="151">
        <f t="shared" si="2"/>
        <v>0</v>
      </c>
      <c r="X25" s="35"/>
    </row>
    <row r="26" spans="2:24" ht="15.75" customHeight="1">
      <c r="B26" s="102" t="s">
        <v>28</v>
      </c>
      <c r="C26" s="34" t="s">
        <v>776</v>
      </c>
      <c r="D26" s="240"/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  <c r="T26" s="151">
        <f t="shared" si="3"/>
        <v>0</v>
      </c>
      <c r="U26" s="151">
        <v>0</v>
      </c>
      <c r="V26" s="151">
        <f t="shared" si="2"/>
        <v>0</v>
      </c>
      <c r="X26" s="35"/>
    </row>
    <row r="27" spans="2:24" ht="15.75" customHeight="1">
      <c r="B27" s="102" t="s">
        <v>29</v>
      </c>
      <c r="C27" s="34" t="s">
        <v>777</v>
      </c>
      <c r="D27" s="240"/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95590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f t="shared" si="3"/>
        <v>95590</v>
      </c>
      <c r="U27" s="151">
        <v>0</v>
      </c>
      <c r="V27" s="151">
        <f t="shared" si="2"/>
        <v>95590</v>
      </c>
      <c r="X27" s="35"/>
    </row>
    <row r="28" spans="2:24" ht="15.75" customHeight="1">
      <c r="B28" s="102" t="s">
        <v>30</v>
      </c>
      <c r="C28" s="34" t="s">
        <v>778</v>
      </c>
      <c r="D28" s="240"/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51">
        <f t="shared" si="3"/>
        <v>0</v>
      </c>
      <c r="U28" s="151">
        <v>0</v>
      </c>
      <c r="V28" s="151">
        <f t="shared" si="2"/>
        <v>0</v>
      </c>
      <c r="X28" s="35"/>
    </row>
    <row r="29" spans="2:24" ht="15.75" customHeight="1">
      <c r="B29" s="102" t="s">
        <v>31</v>
      </c>
      <c r="C29" s="34" t="s">
        <v>779</v>
      </c>
      <c r="D29" s="240"/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51">
        <f t="shared" si="3"/>
        <v>0</v>
      </c>
      <c r="U29" s="151">
        <v>0</v>
      </c>
      <c r="V29" s="151">
        <f t="shared" si="2"/>
        <v>0</v>
      </c>
      <c r="X29" s="35"/>
    </row>
    <row r="30" spans="2:24" ht="15.75" customHeight="1">
      <c r="B30" s="102" t="s">
        <v>32</v>
      </c>
      <c r="C30" s="34" t="s">
        <v>780</v>
      </c>
      <c r="D30" s="240"/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f t="shared" si="3"/>
        <v>0</v>
      </c>
      <c r="U30" s="151">
        <v>0</v>
      </c>
      <c r="V30" s="151">
        <f t="shared" si="2"/>
        <v>0</v>
      </c>
      <c r="X30" s="35"/>
    </row>
    <row r="31" spans="2:24" ht="15.75" customHeight="1">
      <c r="B31" s="102" t="s">
        <v>33</v>
      </c>
      <c r="C31" s="34" t="s">
        <v>781</v>
      </c>
      <c r="D31" s="240"/>
      <c r="E31" s="151">
        <f>+SUM(E32:E33)</f>
        <v>0</v>
      </c>
      <c r="F31" s="151">
        <f aca="true" t="shared" si="4" ref="F31:P31">+SUM(F32:F33)</f>
        <v>0</v>
      </c>
      <c r="G31" s="151">
        <f t="shared" si="4"/>
        <v>0</v>
      </c>
      <c r="H31" s="151">
        <f t="shared" si="4"/>
        <v>0</v>
      </c>
      <c r="I31" s="151">
        <f t="shared" si="4"/>
        <v>0</v>
      </c>
      <c r="J31" s="151">
        <f t="shared" si="4"/>
        <v>0</v>
      </c>
      <c r="K31" s="151">
        <f t="shared" si="4"/>
        <v>0</v>
      </c>
      <c r="L31" s="151">
        <f t="shared" si="4"/>
        <v>0</v>
      </c>
      <c r="M31" s="151">
        <f t="shared" si="4"/>
        <v>0</v>
      </c>
      <c r="N31" s="151">
        <f>+SUM(N32:N33)</f>
        <v>0</v>
      </c>
      <c r="O31" s="151">
        <f t="shared" si="4"/>
        <v>0</v>
      </c>
      <c r="P31" s="151">
        <f t="shared" si="4"/>
        <v>0</v>
      </c>
      <c r="Q31" s="151">
        <f>+SUM(Q32:Q33)</f>
        <v>0</v>
      </c>
      <c r="R31" s="151">
        <f>+SUM(R32:R33)</f>
        <v>0</v>
      </c>
      <c r="S31" s="151">
        <f>+SUM(S32:S33)</f>
        <v>0</v>
      </c>
      <c r="T31" s="151">
        <f t="shared" si="3"/>
        <v>0</v>
      </c>
      <c r="U31" s="151">
        <f>+SUM(U32:U33)</f>
        <v>0</v>
      </c>
      <c r="V31" s="151">
        <f t="shared" si="2"/>
        <v>0</v>
      </c>
      <c r="X31" s="35"/>
    </row>
    <row r="32" spans="2:24" ht="15.75" customHeight="1">
      <c r="B32" s="102" t="s">
        <v>332</v>
      </c>
      <c r="C32" s="34" t="s">
        <v>782</v>
      </c>
      <c r="D32" s="240"/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151">
        <f t="shared" si="3"/>
        <v>0</v>
      </c>
      <c r="U32" s="151">
        <v>0</v>
      </c>
      <c r="V32" s="151">
        <f t="shared" si="2"/>
        <v>0</v>
      </c>
      <c r="X32" s="35"/>
    </row>
    <row r="33" spans="2:24" ht="15.75" customHeight="1">
      <c r="B33" s="102" t="s">
        <v>333</v>
      </c>
      <c r="C33" s="34" t="s">
        <v>783</v>
      </c>
      <c r="D33" s="240"/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51">
        <f t="shared" si="3"/>
        <v>0</v>
      </c>
      <c r="U33" s="151">
        <v>0</v>
      </c>
      <c r="V33" s="151">
        <f t="shared" si="2"/>
        <v>0</v>
      </c>
      <c r="X33" s="35"/>
    </row>
    <row r="34" spans="2:24" ht="15.75" customHeight="1">
      <c r="B34" s="102" t="s">
        <v>34</v>
      </c>
      <c r="C34" s="34" t="s">
        <v>784</v>
      </c>
      <c r="D34" s="240"/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1">
        <f t="shared" si="3"/>
        <v>0</v>
      </c>
      <c r="U34" s="151">
        <v>0</v>
      </c>
      <c r="V34" s="151">
        <f t="shared" si="2"/>
        <v>0</v>
      </c>
      <c r="X34" s="35"/>
    </row>
    <row r="35" spans="2:24" ht="15.75" customHeight="1">
      <c r="B35" s="102" t="s">
        <v>35</v>
      </c>
      <c r="C35" s="34" t="s">
        <v>262</v>
      </c>
      <c r="D35" s="240"/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  <c r="T35" s="151">
        <f t="shared" si="3"/>
        <v>0</v>
      </c>
      <c r="U35" s="151">
        <v>0</v>
      </c>
      <c r="V35" s="151">
        <f t="shared" si="2"/>
        <v>0</v>
      </c>
      <c r="X35" s="35"/>
    </row>
    <row r="36" spans="2:24" ht="15.75" customHeight="1">
      <c r="B36" s="102" t="s">
        <v>36</v>
      </c>
      <c r="C36" s="34" t="s">
        <v>116</v>
      </c>
      <c r="D36" s="240"/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f t="shared" si="3"/>
        <v>0</v>
      </c>
      <c r="U36" s="151">
        <v>0</v>
      </c>
      <c r="V36" s="151">
        <f t="shared" si="2"/>
        <v>0</v>
      </c>
      <c r="X36" s="35"/>
    </row>
    <row r="37" spans="2:24" ht="15.75" customHeight="1">
      <c r="B37" s="102" t="s">
        <v>37</v>
      </c>
      <c r="C37" s="34" t="s">
        <v>13</v>
      </c>
      <c r="D37" s="240"/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15</v>
      </c>
      <c r="M37" s="151">
        <v>0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151">
        <f t="shared" si="3"/>
        <v>15</v>
      </c>
      <c r="U37" s="151">
        <v>0</v>
      </c>
      <c r="V37" s="151">
        <f t="shared" si="2"/>
        <v>15</v>
      </c>
      <c r="X37" s="35"/>
    </row>
    <row r="38" spans="2:24" ht="15.75" customHeight="1">
      <c r="B38" s="102" t="s">
        <v>328</v>
      </c>
      <c r="C38" s="34" t="s">
        <v>785</v>
      </c>
      <c r="D38" s="240"/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1452200</v>
      </c>
      <c r="N38" s="151">
        <v>0</v>
      </c>
      <c r="O38" s="151">
        <v>0</v>
      </c>
      <c r="P38" s="151">
        <v>0</v>
      </c>
      <c r="Q38" s="151">
        <v>0</v>
      </c>
      <c r="R38" s="151">
        <v>0</v>
      </c>
      <c r="S38" s="151">
        <v>0</v>
      </c>
      <c r="T38" s="151">
        <f>+SUM(E38:S38)</f>
        <v>1452200</v>
      </c>
      <c r="U38" s="151">
        <v>3</v>
      </c>
      <c r="V38" s="151">
        <f>+T38+U38</f>
        <v>1452203</v>
      </c>
      <c r="X38" s="35"/>
    </row>
    <row r="39" spans="2:24" ht="15.75" customHeight="1">
      <c r="B39" s="102" t="s">
        <v>566</v>
      </c>
      <c r="C39" s="34" t="s">
        <v>309</v>
      </c>
      <c r="D39" s="240"/>
      <c r="E39" s="151">
        <f>+SUM(E40:E42)</f>
        <v>0</v>
      </c>
      <c r="F39" s="151">
        <f aca="true" t="shared" si="5" ref="F39:P39">+SUM(F40:F42)</f>
        <v>0</v>
      </c>
      <c r="G39" s="151">
        <f t="shared" si="5"/>
        <v>0</v>
      </c>
      <c r="H39" s="151">
        <f t="shared" si="5"/>
        <v>0</v>
      </c>
      <c r="I39" s="151">
        <f t="shared" si="5"/>
        <v>82584</v>
      </c>
      <c r="J39" s="151">
        <f t="shared" si="5"/>
        <v>0</v>
      </c>
      <c r="K39" s="151">
        <f t="shared" si="5"/>
        <v>3524549</v>
      </c>
      <c r="L39" s="151">
        <f t="shared" si="5"/>
        <v>139885</v>
      </c>
      <c r="M39" s="151">
        <f t="shared" si="5"/>
        <v>-4854168</v>
      </c>
      <c r="N39" s="151">
        <f>+SUM(N40:N42)</f>
        <v>207150</v>
      </c>
      <c r="O39" s="151">
        <f t="shared" si="5"/>
        <v>0</v>
      </c>
      <c r="P39" s="151">
        <f t="shared" si="5"/>
        <v>0</v>
      </c>
      <c r="Q39" s="151">
        <f>+SUM(Q40:Q42)</f>
        <v>0</v>
      </c>
      <c r="R39" s="151">
        <f>+SUM(R40:R42)</f>
        <v>0</v>
      </c>
      <c r="S39" s="151">
        <f>+SUM(S40:S42)</f>
        <v>0</v>
      </c>
      <c r="T39" s="151">
        <f>+SUM(E39:S39)</f>
        <v>-900000</v>
      </c>
      <c r="U39" s="151">
        <f>+SUM(U40:U42)</f>
        <v>0</v>
      </c>
      <c r="V39" s="151">
        <f>+T39+U39</f>
        <v>-900000</v>
      </c>
      <c r="X39" s="35"/>
    </row>
    <row r="40" spans="2:24" ht="15.75" customHeight="1">
      <c r="B40" s="102" t="s">
        <v>358</v>
      </c>
      <c r="C40" s="34" t="s">
        <v>198</v>
      </c>
      <c r="D40" s="240"/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-900000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f>+SUM(E40:S40)</f>
        <v>-900000</v>
      </c>
      <c r="U40" s="151">
        <v>0</v>
      </c>
      <c r="V40" s="151">
        <f>+T40+U40</f>
        <v>-900000</v>
      </c>
      <c r="X40" s="35"/>
    </row>
    <row r="41" spans="2:24" ht="15.75" customHeight="1">
      <c r="B41" s="102" t="s">
        <v>359</v>
      </c>
      <c r="C41" s="34" t="s">
        <v>199</v>
      </c>
      <c r="D41" s="240"/>
      <c r="E41" s="151">
        <v>0</v>
      </c>
      <c r="F41" s="151">
        <v>0</v>
      </c>
      <c r="G41" s="151">
        <v>0</v>
      </c>
      <c r="H41" s="151">
        <v>0</v>
      </c>
      <c r="I41" s="151">
        <v>82584</v>
      </c>
      <c r="J41" s="151"/>
      <c r="K41" s="151">
        <v>3524549</v>
      </c>
      <c r="L41" s="151">
        <v>139885</v>
      </c>
      <c r="M41" s="151">
        <v>-3954168</v>
      </c>
      <c r="N41" s="151">
        <v>207150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1">
        <f>+SUM(E41:S41)</f>
        <v>0</v>
      </c>
      <c r="U41" s="151">
        <v>0</v>
      </c>
      <c r="V41" s="151">
        <f>+T41+U41</f>
        <v>0</v>
      </c>
      <c r="X41" s="35"/>
    </row>
    <row r="42" spans="2:24" ht="15.75" customHeight="1">
      <c r="B42" s="102" t="s">
        <v>360</v>
      </c>
      <c r="C42" s="34" t="s">
        <v>197</v>
      </c>
      <c r="D42" s="240"/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1">
        <f>+SUM(E42:S42)</f>
        <v>0</v>
      </c>
      <c r="U42" s="151">
        <v>0</v>
      </c>
      <c r="V42" s="151">
        <f>+T42+U42</f>
        <v>0</v>
      </c>
      <c r="X42" s="35"/>
    </row>
    <row r="43" spans="2:24" ht="15.75" customHeight="1">
      <c r="B43" s="243"/>
      <c r="C43" s="244"/>
      <c r="D43" s="228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X43" s="35"/>
    </row>
    <row r="44" spans="2:24" s="78" customFormat="1" ht="16.5">
      <c r="B44" s="104"/>
      <c r="C44" s="105" t="s">
        <v>786</v>
      </c>
      <c r="D44" s="245"/>
      <c r="E44" s="153">
        <f aca="true" t="shared" si="6" ref="E44:V44">+E16+E19+E20+E21+E24+E25+E26+E27+E28+E29+E30+E34+E35+E36+E37+E39+E31+E38</f>
        <v>4000000</v>
      </c>
      <c r="F44" s="153">
        <f t="shared" si="6"/>
        <v>1405892</v>
      </c>
      <c r="G44" s="153">
        <f t="shared" si="6"/>
        <v>1700000</v>
      </c>
      <c r="H44" s="153">
        <f t="shared" si="6"/>
        <v>0</v>
      </c>
      <c r="I44" s="153">
        <f t="shared" si="6"/>
        <v>1469241</v>
      </c>
      <c r="J44" s="153">
        <f t="shared" si="6"/>
        <v>0</v>
      </c>
      <c r="K44" s="153">
        <f t="shared" si="6"/>
        <v>22724398</v>
      </c>
      <c r="L44" s="153">
        <f t="shared" si="6"/>
        <v>1068007</v>
      </c>
      <c r="M44" s="153">
        <f t="shared" si="6"/>
        <v>1452200</v>
      </c>
      <c r="N44" s="153">
        <f t="shared" si="6"/>
        <v>752895</v>
      </c>
      <c r="O44" s="153">
        <f t="shared" si="6"/>
        <v>-590816</v>
      </c>
      <c r="P44" s="153">
        <f t="shared" si="6"/>
        <v>2349054</v>
      </c>
      <c r="Q44" s="153">
        <f t="shared" si="6"/>
        <v>3895</v>
      </c>
      <c r="R44" s="153">
        <f t="shared" si="6"/>
        <v>-354387</v>
      </c>
      <c r="S44" s="153">
        <f t="shared" si="6"/>
        <v>0</v>
      </c>
      <c r="T44" s="153">
        <f t="shared" si="6"/>
        <v>35980379</v>
      </c>
      <c r="U44" s="153">
        <f t="shared" si="6"/>
        <v>133</v>
      </c>
      <c r="V44" s="153">
        <f t="shared" si="6"/>
        <v>35980512</v>
      </c>
      <c r="W44" s="32"/>
      <c r="X44" s="35"/>
    </row>
    <row r="45" spans="3:22" ht="16.5">
      <c r="C45" s="246"/>
      <c r="D45" s="247"/>
      <c r="E45" s="152"/>
      <c r="F45" s="152"/>
      <c r="G45" s="152"/>
      <c r="H45" s="152"/>
      <c r="I45" s="152"/>
      <c r="J45" s="152"/>
      <c r="K45" s="152"/>
      <c r="L45" s="152"/>
      <c r="M45" s="163"/>
      <c r="N45" s="163"/>
      <c r="O45" s="152"/>
      <c r="P45" s="152"/>
      <c r="Q45" s="152"/>
      <c r="R45" s="152"/>
      <c r="S45" s="152"/>
      <c r="T45" s="164"/>
      <c r="U45" s="151"/>
      <c r="V45" s="151"/>
    </row>
    <row r="46" spans="2:23" ht="16.5">
      <c r="B46" s="4" t="s">
        <v>813</v>
      </c>
      <c r="C46" s="246"/>
      <c r="D46" s="247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01"/>
    </row>
    <row r="47" spans="3:22" ht="7.5" customHeight="1">
      <c r="C47" s="246"/>
      <c r="D47" s="237"/>
      <c r="E47" s="248"/>
      <c r="F47" s="248"/>
      <c r="G47" s="248"/>
      <c r="H47" s="248"/>
      <c r="I47" s="248"/>
      <c r="J47" s="248"/>
      <c r="K47" s="249"/>
      <c r="L47" s="249"/>
      <c r="M47" s="249"/>
      <c r="N47" s="249"/>
      <c r="O47" s="248"/>
      <c r="P47" s="248"/>
      <c r="Q47" s="248"/>
      <c r="R47" s="248"/>
      <c r="S47" s="248"/>
      <c r="T47" s="248"/>
      <c r="U47" s="248"/>
      <c r="V47" s="248"/>
    </row>
    <row r="48" ht="19.5" customHeight="1">
      <c r="B48" s="32" t="s">
        <v>787</v>
      </c>
    </row>
    <row r="49" spans="2:22" ht="7.5" customHeight="1">
      <c r="B49" s="250"/>
      <c r="E49" s="35"/>
      <c r="F49" s="35"/>
      <c r="G49" s="35"/>
      <c r="H49" s="35"/>
      <c r="I49" s="35"/>
      <c r="J49" s="35"/>
      <c r="K49" s="35"/>
      <c r="L49" s="35"/>
      <c r="M49" s="35"/>
      <c r="N49" s="35"/>
      <c r="V49" s="251"/>
    </row>
    <row r="50" spans="2:22" ht="19.5" customHeight="1">
      <c r="B50" s="268" t="s">
        <v>322</v>
      </c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</row>
    <row r="51" spans="1:22" ht="19.5" customHeight="1">
      <c r="A51" s="252"/>
      <c r="B51" s="253"/>
      <c r="C51" s="229"/>
      <c r="D51" s="254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</row>
    <row r="52" ht="8.25" customHeight="1"/>
  </sheetData>
  <sheetProtection password="CB7D" sheet="1" formatCells="0" formatColumns="0" formatRows="0" insertColumns="0" insertRows="0" insertHyperlinks="0" deleteColumns="0" deleteRows="0" sort="0" autoFilter="0" pivotTables="0"/>
  <mergeCells count="1">
    <mergeCell ref="B50:V50"/>
  </mergeCells>
  <printOptions horizontalCentered="1" verticalCentered="1"/>
  <pageMargins left="0.1968503937007874" right="0.31496062992125984" top="0.5118110236220472" bottom="0.5511811023622047" header="0.4330708661417323" footer="0.5118110236220472"/>
  <pageSetup fitToHeight="1" fitToWidth="1" horizontalDpi="600" verticalDpi="600" orientation="landscape" paperSize="9" scale="28" r:id="rId1"/>
  <headerFooter alignWithMargins="0">
    <oddFooter xml:space="preserve">&amp;C&amp;"Times New Roman,Normal"&amp;14 
&amp;16
14&amp;R&amp;"DINPro-Medium,Italic"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1" sqref="B1"/>
    </sheetView>
  </sheetViews>
  <sheetFormatPr defaultColWidth="9.140625" defaultRowHeight="12.75"/>
  <cols>
    <col min="1" max="1" width="1.421875" style="33" customWidth="1"/>
    <col min="2" max="2" width="9.140625" style="33" customWidth="1"/>
    <col min="3" max="3" width="99.28125" style="33" customWidth="1"/>
    <col min="4" max="4" width="19.7109375" style="33" customWidth="1"/>
    <col min="5" max="5" width="23.57421875" style="32" customWidth="1"/>
    <col min="6" max="7" width="16.8515625" style="33" bestFit="1" customWidth="1"/>
    <col min="8" max="8" width="13.28125" style="33" bestFit="1" customWidth="1"/>
    <col min="9" max="9" width="17.28125" style="33" customWidth="1"/>
    <col min="10" max="16384" width="9.140625" style="33" customWidth="1"/>
  </cols>
  <sheetData>
    <row r="1" spans="1:5" s="3" customFormat="1" ht="18.75" customHeight="1">
      <c r="A1" s="1"/>
      <c r="B1" s="1"/>
      <c r="C1" s="1"/>
      <c r="D1" s="1"/>
      <c r="E1" s="1"/>
    </row>
    <row r="2" spans="2:5" s="54" customFormat="1" ht="18.75" customHeight="1">
      <c r="B2" s="51" t="s">
        <v>0</v>
      </c>
      <c r="C2" s="52"/>
      <c r="D2" s="52"/>
      <c r="E2" s="52"/>
    </row>
    <row r="3" s="54" customFormat="1" ht="18.75" customHeight="1">
      <c r="B3" s="55" t="s">
        <v>567</v>
      </c>
    </row>
    <row r="4" spans="1:5" s="81" customFormat="1" ht="18.75" customHeight="1">
      <c r="A4" s="79"/>
      <c r="B4" s="57" t="s">
        <v>392</v>
      </c>
      <c r="C4" s="57"/>
      <c r="D4" s="79"/>
      <c r="E4" s="80"/>
    </row>
    <row r="5" spans="1:5" s="3" customFormat="1" ht="18.75" customHeight="1">
      <c r="A5" s="1"/>
      <c r="B5" s="1"/>
      <c r="C5" s="1"/>
      <c r="D5" s="21"/>
      <c r="E5" s="5"/>
    </row>
    <row r="6" spans="1:5" s="83" customFormat="1" ht="18.75" customHeight="1">
      <c r="A6" s="82"/>
      <c r="B6" s="82"/>
      <c r="C6" s="82"/>
      <c r="D6" s="82" t="s">
        <v>1</v>
      </c>
      <c r="E6" s="130" t="s">
        <v>42</v>
      </c>
    </row>
    <row r="7" spans="1:5" s="83" customFormat="1" ht="18.75" customHeight="1">
      <c r="A7" s="82"/>
      <c r="B7" s="84"/>
      <c r="C7" s="84"/>
      <c r="D7" s="84" t="s">
        <v>77</v>
      </c>
      <c r="E7" s="131" t="s">
        <v>398</v>
      </c>
    </row>
    <row r="8" spans="1:5" ht="18.75" customHeight="1">
      <c r="A8" s="32"/>
      <c r="B8" s="32"/>
      <c r="C8" s="32"/>
      <c r="D8" s="148"/>
      <c r="E8" s="35"/>
    </row>
    <row r="9" spans="1:5" s="86" customFormat="1" ht="16.5">
      <c r="A9" s="85"/>
      <c r="B9" s="78" t="s">
        <v>201</v>
      </c>
      <c r="C9" s="78" t="s">
        <v>568</v>
      </c>
      <c r="D9" s="149"/>
      <c r="E9" s="155"/>
    </row>
    <row r="10" spans="1:5" ht="12.75" customHeight="1">
      <c r="A10" s="32"/>
      <c r="B10" s="78"/>
      <c r="C10" s="36"/>
      <c r="D10" s="145"/>
      <c r="E10" s="37"/>
    </row>
    <row r="11" spans="1:10" ht="16.5">
      <c r="A11" s="32"/>
      <c r="B11" s="87" t="s">
        <v>5</v>
      </c>
      <c r="C11" s="32" t="s">
        <v>202</v>
      </c>
      <c r="D11" s="145"/>
      <c r="E11" s="157">
        <f>SUM(E13:E21)</f>
        <v>97878</v>
      </c>
      <c r="F11" s="169"/>
      <c r="G11" s="169"/>
      <c r="H11" s="174"/>
      <c r="I11" s="143"/>
      <c r="J11" s="143"/>
    </row>
    <row r="12" spans="1:10" ht="12.75" customHeight="1">
      <c r="A12" s="32"/>
      <c r="B12" s="78"/>
      <c r="C12" s="32"/>
      <c r="D12" s="145"/>
      <c r="E12" s="37"/>
      <c r="F12" s="169"/>
      <c r="G12" s="169"/>
      <c r="H12" s="174"/>
      <c r="I12" s="143"/>
      <c r="J12" s="143"/>
    </row>
    <row r="13" spans="1:10" ht="16.5">
      <c r="A13" s="32"/>
      <c r="B13" s="87" t="s">
        <v>46</v>
      </c>
      <c r="C13" s="32" t="s">
        <v>203</v>
      </c>
      <c r="D13" s="145"/>
      <c r="E13" s="37">
        <v>6386312</v>
      </c>
      <c r="F13" s="169"/>
      <c r="G13" s="169"/>
      <c r="H13" s="174"/>
      <c r="I13" s="143"/>
      <c r="J13" s="143"/>
    </row>
    <row r="14" spans="1:10" ht="16.5">
      <c r="A14" s="32"/>
      <c r="B14" s="87" t="s">
        <v>47</v>
      </c>
      <c r="C14" s="32" t="s">
        <v>204</v>
      </c>
      <c r="D14" s="145"/>
      <c r="E14" s="37">
        <v>-3793961</v>
      </c>
      <c r="F14" s="169"/>
      <c r="G14" s="169"/>
      <c r="H14" s="174"/>
      <c r="I14" s="143"/>
      <c r="J14" s="143"/>
    </row>
    <row r="15" spans="1:10" ht="16.5">
      <c r="A15" s="32"/>
      <c r="B15" s="87" t="s">
        <v>48</v>
      </c>
      <c r="C15" s="32" t="s">
        <v>205</v>
      </c>
      <c r="D15" s="145"/>
      <c r="E15" s="37">
        <v>1666</v>
      </c>
      <c r="F15" s="169"/>
      <c r="G15" s="169"/>
      <c r="H15" s="174"/>
      <c r="I15" s="143"/>
      <c r="J15" s="143"/>
    </row>
    <row r="16" spans="1:10" ht="16.5">
      <c r="A16" s="32"/>
      <c r="B16" s="87" t="s">
        <v>49</v>
      </c>
      <c r="C16" s="32" t="s">
        <v>63</v>
      </c>
      <c r="D16" s="145"/>
      <c r="E16" s="37">
        <v>1007768</v>
      </c>
      <c r="F16" s="169"/>
      <c r="G16" s="169"/>
      <c r="H16" s="174"/>
      <c r="I16" s="143"/>
      <c r="J16" s="143"/>
    </row>
    <row r="17" spans="1:10" ht="16.5">
      <c r="A17" s="32"/>
      <c r="B17" s="87" t="s">
        <v>206</v>
      </c>
      <c r="C17" s="32" t="s">
        <v>207</v>
      </c>
      <c r="D17" s="145"/>
      <c r="E17" s="37">
        <v>-695583</v>
      </c>
      <c r="F17" s="169"/>
      <c r="G17" s="169"/>
      <c r="H17" s="174"/>
      <c r="I17" s="143"/>
      <c r="J17" s="143"/>
    </row>
    <row r="18" spans="1:10" ht="16.5">
      <c r="A18" s="32"/>
      <c r="B18" s="87" t="s">
        <v>208</v>
      </c>
      <c r="C18" s="32" t="s">
        <v>209</v>
      </c>
      <c r="D18" s="145"/>
      <c r="E18" s="37">
        <v>403210</v>
      </c>
      <c r="F18" s="169"/>
      <c r="G18" s="169"/>
      <c r="H18" s="174"/>
      <c r="I18" s="143"/>
      <c r="J18" s="143"/>
    </row>
    <row r="19" spans="1:10" ht="16.5">
      <c r="A19" s="32"/>
      <c r="B19" s="87" t="s">
        <v>210</v>
      </c>
      <c r="C19" s="32" t="s">
        <v>211</v>
      </c>
      <c r="D19" s="145"/>
      <c r="E19" s="37">
        <v>-618083</v>
      </c>
      <c r="F19" s="169"/>
      <c r="G19" s="169"/>
      <c r="H19" s="174"/>
      <c r="I19" s="143"/>
      <c r="J19" s="143"/>
    </row>
    <row r="20" spans="1:10" ht="16.5">
      <c r="A20" s="32"/>
      <c r="B20" s="87" t="s">
        <v>212</v>
      </c>
      <c r="C20" s="32" t="s">
        <v>213</v>
      </c>
      <c r="D20" s="145"/>
      <c r="E20" s="37">
        <v>-666244</v>
      </c>
      <c r="F20" s="169"/>
      <c r="G20" s="169"/>
      <c r="H20" s="174"/>
      <c r="I20" s="143"/>
      <c r="J20" s="143"/>
    </row>
    <row r="21" spans="1:10" ht="16.5">
      <c r="A21" s="32"/>
      <c r="B21" s="87" t="s">
        <v>214</v>
      </c>
      <c r="C21" s="32" t="s">
        <v>197</v>
      </c>
      <c r="D21" s="71"/>
      <c r="E21" s="37">
        <v>-1927207</v>
      </c>
      <c r="F21" s="169"/>
      <c r="G21" s="169"/>
      <c r="H21" s="174"/>
      <c r="I21" s="143"/>
      <c r="J21" s="143"/>
    </row>
    <row r="22" spans="1:10" ht="12.75" customHeight="1">
      <c r="A22" s="32"/>
      <c r="B22" s="85"/>
      <c r="C22" s="32"/>
      <c r="D22" s="145"/>
      <c r="E22" s="37"/>
      <c r="F22" s="169"/>
      <c r="G22" s="169"/>
      <c r="H22" s="174"/>
      <c r="I22" s="143"/>
      <c r="J22" s="143"/>
    </row>
    <row r="23" spans="1:10" ht="16.5">
      <c r="A23" s="32"/>
      <c r="B23" s="87" t="s">
        <v>6</v>
      </c>
      <c r="C23" s="32" t="s">
        <v>215</v>
      </c>
      <c r="D23" s="145"/>
      <c r="E23" s="157">
        <f>SUM(E25:E34)</f>
        <v>-3295627</v>
      </c>
      <c r="F23" s="169"/>
      <c r="G23" s="169"/>
      <c r="H23" s="174"/>
      <c r="I23" s="143"/>
      <c r="J23" s="143"/>
    </row>
    <row r="24" spans="1:10" ht="12.75" customHeight="1">
      <c r="A24" s="32"/>
      <c r="B24" s="85"/>
      <c r="C24" s="32"/>
      <c r="D24" s="145"/>
      <c r="E24" s="158"/>
      <c r="F24" s="169"/>
      <c r="G24" s="169"/>
      <c r="H24" s="174"/>
      <c r="I24" s="143"/>
      <c r="J24" s="143"/>
    </row>
    <row r="25" spans="1:10" ht="16.5">
      <c r="A25" s="32"/>
      <c r="B25" s="87" t="s">
        <v>216</v>
      </c>
      <c r="C25" s="32" t="s">
        <v>522</v>
      </c>
      <c r="D25" s="145"/>
      <c r="E25" s="37">
        <v>-117321</v>
      </c>
      <c r="F25" s="169"/>
      <c r="G25" s="169"/>
      <c r="H25" s="174"/>
      <c r="I25" s="143"/>
      <c r="J25" s="143"/>
    </row>
    <row r="26" spans="1:10" ht="16.5">
      <c r="A26" s="32"/>
      <c r="B26" s="87" t="s">
        <v>217</v>
      </c>
      <c r="C26" s="32" t="s">
        <v>523</v>
      </c>
      <c r="D26" s="145"/>
      <c r="E26" s="37">
        <v>884196</v>
      </c>
      <c r="F26" s="169"/>
      <c r="G26" s="169"/>
      <c r="H26" s="174"/>
      <c r="I26" s="143"/>
      <c r="J26" s="143"/>
    </row>
    <row r="27" spans="1:10" ht="16.5">
      <c r="A27" s="32"/>
      <c r="B27" s="87" t="s">
        <v>218</v>
      </c>
      <c r="C27" s="32" t="s">
        <v>524</v>
      </c>
      <c r="D27" s="145"/>
      <c r="E27" s="37">
        <v>-10838733</v>
      </c>
      <c r="F27" s="169"/>
      <c r="G27" s="169"/>
      <c r="H27" s="174"/>
      <c r="I27" s="143"/>
      <c r="J27" s="143"/>
    </row>
    <row r="28" spans="1:10" ht="16.5">
      <c r="A28" s="32"/>
      <c r="B28" s="87" t="s">
        <v>219</v>
      </c>
      <c r="C28" s="32" t="s">
        <v>525</v>
      </c>
      <c r="D28" s="145"/>
      <c r="E28" s="37">
        <v>-4239149</v>
      </c>
      <c r="F28" s="169"/>
      <c r="G28" s="169"/>
      <c r="H28" s="174"/>
      <c r="I28" s="143"/>
      <c r="J28" s="143"/>
    </row>
    <row r="29" spans="1:10" ht="16.5">
      <c r="A29" s="32"/>
      <c r="B29" s="89" t="s">
        <v>220</v>
      </c>
      <c r="C29" s="32" t="s">
        <v>526</v>
      </c>
      <c r="D29" s="145"/>
      <c r="E29" s="37">
        <v>-979397</v>
      </c>
      <c r="F29" s="169"/>
      <c r="G29" s="169"/>
      <c r="H29" s="174"/>
      <c r="I29" s="143"/>
      <c r="J29" s="143"/>
    </row>
    <row r="30" spans="1:10" ht="16.5">
      <c r="A30" s="32"/>
      <c r="B30" s="87" t="s">
        <v>221</v>
      </c>
      <c r="C30" s="32" t="s">
        <v>527</v>
      </c>
      <c r="D30" s="145"/>
      <c r="E30" s="37">
        <v>10631148</v>
      </c>
      <c r="F30" s="169"/>
      <c r="G30" s="169"/>
      <c r="H30" s="174"/>
      <c r="I30" s="143"/>
      <c r="J30" s="143"/>
    </row>
    <row r="31" spans="1:10" ht="16.5">
      <c r="A31" s="32"/>
      <c r="B31" s="87" t="s">
        <v>222</v>
      </c>
      <c r="C31" s="32" t="s">
        <v>528</v>
      </c>
      <c r="D31" s="145"/>
      <c r="E31" s="37">
        <v>0</v>
      </c>
      <c r="F31" s="169"/>
      <c r="G31" s="169"/>
      <c r="H31" s="174"/>
      <c r="I31" s="143"/>
      <c r="J31" s="143"/>
    </row>
    <row r="32" spans="1:10" ht="16.5">
      <c r="A32" s="32"/>
      <c r="B32" s="87" t="s">
        <v>223</v>
      </c>
      <c r="C32" s="32" t="s">
        <v>314</v>
      </c>
      <c r="D32" s="145"/>
      <c r="E32" s="37">
        <v>1720046</v>
      </c>
      <c r="F32" s="169"/>
      <c r="G32" s="169"/>
      <c r="H32" s="174"/>
      <c r="I32" s="143"/>
      <c r="J32" s="143"/>
    </row>
    <row r="33" spans="1:10" ht="16.5">
      <c r="A33" s="32"/>
      <c r="B33" s="87" t="s">
        <v>224</v>
      </c>
      <c r="C33" s="32" t="s">
        <v>315</v>
      </c>
      <c r="D33" s="145"/>
      <c r="E33" s="37">
        <v>0</v>
      </c>
      <c r="F33" s="169"/>
      <c r="G33" s="169"/>
      <c r="H33" s="174"/>
      <c r="I33" s="143"/>
      <c r="J33" s="143"/>
    </row>
    <row r="34" spans="1:10" ht="16.5">
      <c r="A34" s="32"/>
      <c r="B34" s="87" t="s">
        <v>310</v>
      </c>
      <c r="C34" s="32" t="s">
        <v>316</v>
      </c>
      <c r="D34" s="71"/>
      <c r="E34" s="37">
        <v>-356417</v>
      </c>
      <c r="F34" s="169"/>
      <c r="G34" s="169"/>
      <c r="H34" s="174"/>
      <c r="I34" s="143"/>
      <c r="J34" s="143"/>
    </row>
    <row r="35" spans="1:10" ht="12.75" customHeight="1">
      <c r="A35" s="32"/>
      <c r="B35" s="78"/>
      <c r="C35" s="32"/>
      <c r="D35" s="32"/>
      <c r="E35" s="35"/>
      <c r="F35" s="169"/>
      <c r="G35" s="169"/>
      <c r="H35" s="174"/>
      <c r="I35" s="143"/>
      <c r="J35" s="143"/>
    </row>
    <row r="36" spans="1:10" ht="16.5">
      <c r="A36" s="32"/>
      <c r="B36" s="78" t="s">
        <v>4</v>
      </c>
      <c r="C36" s="32" t="s">
        <v>569</v>
      </c>
      <c r="D36" s="145"/>
      <c r="E36" s="157">
        <f>E11+E23</f>
        <v>-3197749</v>
      </c>
      <c r="F36" s="169"/>
      <c r="G36" s="169"/>
      <c r="H36" s="174"/>
      <c r="I36" s="143"/>
      <c r="J36" s="143"/>
    </row>
    <row r="37" spans="1:10" ht="12.75" customHeight="1">
      <c r="A37" s="32"/>
      <c r="B37" s="78"/>
      <c r="C37" s="32"/>
      <c r="D37" s="32"/>
      <c r="E37" s="159"/>
      <c r="F37" s="169"/>
      <c r="G37" s="169"/>
      <c r="H37" s="174"/>
      <c r="I37" s="143"/>
      <c r="J37" s="143"/>
    </row>
    <row r="38" spans="1:10" ht="16.5">
      <c r="A38" s="32"/>
      <c r="B38" s="78" t="s">
        <v>225</v>
      </c>
      <c r="C38" s="36" t="s">
        <v>570</v>
      </c>
      <c r="D38" s="32"/>
      <c r="E38" s="156"/>
      <c r="F38" s="169"/>
      <c r="G38" s="169"/>
      <c r="H38" s="174"/>
      <c r="I38" s="143"/>
      <c r="J38" s="143"/>
    </row>
    <row r="39" spans="1:10" ht="12.75" customHeight="1">
      <c r="A39" s="32"/>
      <c r="B39" s="85"/>
      <c r="C39" s="32"/>
      <c r="D39" s="32"/>
      <c r="E39" s="159"/>
      <c r="F39" s="169"/>
      <c r="G39" s="169"/>
      <c r="H39" s="174"/>
      <c r="I39" s="143"/>
      <c r="J39" s="143"/>
    </row>
    <row r="40" spans="1:10" ht="16.5">
      <c r="A40" s="32"/>
      <c r="B40" s="78" t="s">
        <v>8</v>
      </c>
      <c r="C40" s="32" t="s">
        <v>572</v>
      </c>
      <c r="D40" s="145"/>
      <c r="E40" s="37">
        <f>SUM(E42:E50)</f>
        <v>2951332</v>
      </c>
      <c r="F40" s="169"/>
      <c r="G40" s="169"/>
      <c r="H40" s="174"/>
      <c r="I40" s="143"/>
      <c r="J40" s="143"/>
    </row>
    <row r="41" spans="1:10" ht="12.75" customHeight="1">
      <c r="A41" s="32"/>
      <c r="B41" s="85"/>
      <c r="C41" s="32"/>
      <c r="D41" s="32"/>
      <c r="E41" s="35"/>
      <c r="F41" s="169"/>
      <c r="G41" s="169"/>
      <c r="H41" s="174"/>
      <c r="I41" s="143"/>
      <c r="J41" s="143"/>
    </row>
    <row r="42" spans="1:10" ht="16.5">
      <c r="A42" s="32"/>
      <c r="B42" s="87" t="s">
        <v>9</v>
      </c>
      <c r="C42" s="32" t="s">
        <v>356</v>
      </c>
      <c r="D42" s="145"/>
      <c r="E42" s="157">
        <v>0</v>
      </c>
      <c r="F42" s="169"/>
      <c r="G42" s="169"/>
      <c r="H42" s="174"/>
      <c r="I42" s="143"/>
      <c r="J42" s="143"/>
    </row>
    <row r="43" spans="1:10" ht="16.5">
      <c r="A43" s="32"/>
      <c r="B43" s="87" t="s">
        <v>14</v>
      </c>
      <c r="C43" s="32" t="s">
        <v>357</v>
      </c>
      <c r="D43" s="145"/>
      <c r="E43" s="37">
        <v>0</v>
      </c>
      <c r="F43" s="169"/>
      <c r="G43" s="169"/>
      <c r="H43" s="174"/>
      <c r="I43" s="143"/>
      <c r="J43" s="143"/>
    </row>
    <row r="44" spans="1:10" ht="16.5">
      <c r="A44" s="32"/>
      <c r="B44" s="87" t="s">
        <v>15</v>
      </c>
      <c r="C44" s="32" t="s">
        <v>529</v>
      </c>
      <c r="D44" s="145"/>
      <c r="E44" s="37">
        <v>-139703</v>
      </c>
      <c r="F44" s="169"/>
      <c r="G44" s="169"/>
      <c r="H44" s="174"/>
      <c r="I44" s="143"/>
      <c r="J44" s="143"/>
    </row>
    <row r="45" spans="1:10" ht="16.5">
      <c r="A45" s="32"/>
      <c r="B45" s="87" t="s">
        <v>60</v>
      </c>
      <c r="C45" s="32" t="s">
        <v>226</v>
      </c>
      <c r="D45" s="145"/>
      <c r="E45" s="37">
        <v>14235</v>
      </c>
      <c r="F45" s="169"/>
      <c r="G45" s="169"/>
      <c r="H45" s="174"/>
      <c r="I45" s="143"/>
      <c r="J45" s="143"/>
    </row>
    <row r="46" spans="1:10" ht="16.5">
      <c r="A46" s="32"/>
      <c r="B46" s="87" t="s">
        <v>61</v>
      </c>
      <c r="C46" s="32" t="s">
        <v>530</v>
      </c>
      <c r="D46" s="145"/>
      <c r="E46" s="37">
        <v>-1642183</v>
      </c>
      <c r="F46" s="169"/>
      <c r="G46" s="169"/>
      <c r="H46" s="174"/>
      <c r="I46" s="143"/>
      <c r="J46" s="143"/>
    </row>
    <row r="47" spans="1:10" ht="16.5">
      <c r="A47" s="32"/>
      <c r="B47" s="87" t="s">
        <v>227</v>
      </c>
      <c r="C47" s="32" t="s">
        <v>531</v>
      </c>
      <c r="D47" s="145"/>
      <c r="E47" s="37">
        <v>3615040</v>
      </c>
      <c r="F47" s="169"/>
      <c r="G47" s="169"/>
      <c r="H47" s="174"/>
      <c r="I47" s="143"/>
      <c r="J47" s="143"/>
    </row>
    <row r="48" spans="1:10" ht="16.5">
      <c r="A48" s="32"/>
      <c r="B48" s="87" t="s">
        <v>228</v>
      </c>
      <c r="C48" s="32" t="s">
        <v>532</v>
      </c>
      <c r="D48" s="145"/>
      <c r="E48" s="37">
        <v>0</v>
      </c>
      <c r="F48" s="169"/>
      <c r="G48" s="169"/>
      <c r="H48" s="174"/>
      <c r="I48" s="143"/>
      <c r="J48" s="143"/>
    </row>
    <row r="49" spans="1:10" ht="16.5">
      <c r="A49" s="32"/>
      <c r="B49" s="87" t="s">
        <v>229</v>
      </c>
      <c r="C49" s="32" t="s">
        <v>533</v>
      </c>
      <c r="D49" s="145"/>
      <c r="E49" s="37">
        <v>2191978</v>
      </c>
      <c r="F49" s="169"/>
      <c r="G49" s="169"/>
      <c r="H49" s="174"/>
      <c r="I49" s="143"/>
      <c r="J49" s="143"/>
    </row>
    <row r="50" spans="1:10" ht="16.5">
      <c r="A50" s="32"/>
      <c r="B50" s="87" t="s">
        <v>230</v>
      </c>
      <c r="C50" s="32" t="s">
        <v>197</v>
      </c>
      <c r="D50" s="71"/>
      <c r="E50" s="37">
        <v>-1088035</v>
      </c>
      <c r="F50" s="169"/>
      <c r="G50" s="169"/>
      <c r="H50" s="174"/>
      <c r="I50" s="143"/>
      <c r="J50" s="143"/>
    </row>
    <row r="51" spans="1:10" ht="16.5">
      <c r="A51" s="32"/>
      <c r="B51" s="87"/>
      <c r="C51" s="32"/>
      <c r="D51" s="145"/>
      <c r="E51" s="158"/>
      <c r="F51" s="169"/>
      <c r="G51" s="169"/>
      <c r="H51" s="174"/>
      <c r="I51" s="143"/>
      <c r="J51" s="143"/>
    </row>
    <row r="52" spans="1:10" ht="16.5">
      <c r="A52" s="32"/>
      <c r="B52" s="78" t="s">
        <v>231</v>
      </c>
      <c r="C52" s="36" t="s">
        <v>571</v>
      </c>
      <c r="D52" s="145"/>
      <c r="E52" s="155"/>
      <c r="F52" s="169"/>
      <c r="G52" s="169"/>
      <c r="H52" s="174"/>
      <c r="I52" s="143"/>
      <c r="J52" s="143"/>
    </row>
    <row r="53" spans="1:10" ht="12.75" customHeight="1">
      <c r="A53" s="32"/>
      <c r="B53" s="85"/>
      <c r="C53" s="32"/>
      <c r="D53" s="145"/>
      <c r="E53" s="158"/>
      <c r="F53" s="169"/>
      <c r="G53" s="169"/>
      <c r="H53" s="174"/>
      <c r="I53" s="143"/>
      <c r="J53" s="143"/>
    </row>
    <row r="54" spans="1:10" ht="16.5">
      <c r="A54" s="32"/>
      <c r="B54" s="78" t="s">
        <v>16</v>
      </c>
      <c r="C54" s="32" t="s">
        <v>232</v>
      </c>
      <c r="D54" s="145"/>
      <c r="E54" s="37">
        <f>SUM(E56:E61)</f>
        <v>-2245748</v>
      </c>
      <c r="F54" s="169"/>
      <c r="G54" s="169"/>
      <c r="H54" s="174"/>
      <c r="I54" s="143"/>
      <c r="J54" s="143"/>
    </row>
    <row r="55" spans="1:10" ht="12.75" customHeight="1">
      <c r="A55" s="32"/>
      <c r="B55" s="78"/>
      <c r="C55" s="32"/>
      <c r="D55" s="145"/>
      <c r="E55" s="37"/>
      <c r="F55" s="169"/>
      <c r="G55" s="169"/>
      <c r="H55" s="174"/>
      <c r="I55" s="143"/>
      <c r="J55" s="143"/>
    </row>
    <row r="56" spans="1:10" ht="15.75" customHeight="1">
      <c r="A56" s="32"/>
      <c r="B56" s="87" t="s">
        <v>80</v>
      </c>
      <c r="C56" s="32" t="s">
        <v>233</v>
      </c>
      <c r="D56" s="145"/>
      <c r="E56" s="37">
        <v>6500971</v>
      </c>
      <c r="F56" s="169"/>
      <c r="G56" s="169"/>
      <c r="H56" s="174"/>
      <c r="I56" s="143"/>
      <c r="J56" s="143"/>
    </row>
    <row r="57" spans="1:10" ht="15.75" customHeight="1">
      <c r="A57" s="32"/>
      <c r="B57" s="87" t="s">
        <v>84</v>
      </c>
      <c r="C57" s="32" t="s">
        <v>234</v>
      </c>
      <c r="D57" s="145"/>
      <c r="E57" s="37">
        <v>-7146719</v>
      </c>
      <c r="F57" s="169"/>
      <c r="G57" s="169"/>
      <c r="H57" s="174"/>
      <c r="I57" s="143"/>
      <c r="J57" s="143"/>
    </row>
    <row r="58" spans="1:10" ht="15.75" customHeight="1">
      <c r="A58" s="32"/>
      <c r="B58" s="87" t="s">
        <v>235</v>
      </c>
      <c r="C58" s="32" t="s">
        <v>311</v>
      </c>
      <c r="D58" s="145"/>
      <c r="E58" s="37">
        <v>0</v>
      </c>
      <c r="F58" s="169"/>
      <c r="G58" s="169"/>
      <c r="H58" s="174"/>
      <c r="I58" s="143"/>
      <c r="J58" s="143"/>
    </row>
    <row r="59" spans="1:10" ht="15.75" customHeight="1">
      <c r="A59" s="32"/>
      <c r="B59" s="87" t="s">
        <v>236</v>
      </c>
      <c r="C59" s="32" t="s">
        <v>312</v>
      </c>
      <c r="D59" s="145"/>
      <c r="E59" s="157">
        <v>-1600000</v>
      </c>
      <c r="F59" s="169"/>
      <c r="G59" s="169"/>
      <c r="H59" s="174"/>
      <c r="I59" s="143"/>
      <c r="J59" s="143"/>
    </row>
    <row r="60" spans="1:10" ht="15.75" customHeight="1">
      <c r="A60" s="32"/>
      <c r="B60" s="87" t="s">
        <v>237</v>
      </c>
      <c r="C60" s="32" t="s">
        <v>238</v>
      </c>
      <c r="D60" s="145"/>
      <c r="E60" s="37">
        <v>0</v>
      </c>
      <c r="F60" s="169"/>
      <c r="G60" s="169"/>
      <c r="H60" s="174"/>
      <c r="I60" s="143"/>
      <c r="J60" s="143"/>
    </row>
    <row r="61" spans="1:10" ht="15.75" customHeight="1">
      <c r="A61" s="32"/>
      <c r="B61" s="87" t="s">
        <v>239</v>
      </c>
      <c r="C61" s="32" t="s">
        <v>197</v>
      </c>
      <c r="D61" s="71"/>
      <c r="E61" s="37">
        <v>0</v>
      </c>
      <c r="F61" s="169"/>
      <c r="G61" s="169"/>
      <c r="H61" s="174"/>
      <c r="I61" s="143"/>
      <c r="J61" s="143"/>
    </row>
    <row r="62" spans="1:10" ht="12.75" customHeight="1">
      <c r="A62" s="32"/>
      <c r="B62" s="87"/>
      <c r="C62" s="32"/>
      <c r="D62" s="145"/>
      <c r="E62" s="37"/>
      <c r="F62" s="169"/>
      <c r="G62" s="169"/>
      <c r="H62" s="174"/>
      <c r="I62" s="143"/>
      <c r="J62" s="143"/>
    </row>
    <row r="63" spans="1:10" ht="16.5">
      <c r="A63" s="32"/>
      <c r="B63" s="78" t="s">
        <v>17</v>
      </c>
      <c r="C63" s="32" t="s">
        <v>553</v>
      </c>
      <c r="D63" s="71"/>
      <c r="E63" s="37">
        <v>463629</v>
      </c>
      <c r="F63" s="169"/>
      <c r="G63" s="169"/>
      <c r="H63" s="174"/>
      <c r="I63" s="143"/>
      <c r="J63" s="143"/>
    </row>
    <row r="64" spans="1:10" ht="12.75" customHeight="1">
      <c r="A64" s="32"/>
      <c r="B64" s="85"/>
      <c r="C64" s="32"/>
      <c r="D64" s="32"/>
      <c r="E64" s="35"/>
      <c r="F64" s="169"/>
      <c r="G64" s="169"/>
      <c r="H64" s="174"/>
      <c r="I64" s="143"/>
      <c r="J64" s="143"/>
    </row>
    <row r="65" spans="1:10" ht="16.5">
      <c r="A65" s="32"/>
      <c r="B65" s="78" t="s">
        <v>20</v>
      </c>
      <c r="C65" s="32" t="s">
        <v>317</v>
      </c>
      <c r="D65" s="88"/>
      <c r="E65" s="37">
        <f>+E36+E40+E54+E63</f>
        <v>-2028536</v>
      </c>
      <c r="F65" s="169"/>
      <c r="G65" s="169"/>
      <c r="H65" s="174"/>
      <c r="I65" s="143"/>
      <c r="J65" s="143"/>
    </row>
    <row r="66" spans="1:10" ht="12.75" customHeight="1">
      <c r="A66" s="32"/>
      <c r="B66" s="78"/>
      <c r="C66" s="36"/>
      <c r="D66" s="88"/>
      <c r="E66" s="37"/>
      <c r="F66" s="169"/>
      <c r="G66" s="169"/>
      <c r="H66" s="174"/>
      <c r="I66" s="143"/>
      <c r="J66" s="143"/>
    </row>
    <row r="67" spans="1:10" ht="20.25">
      <c r="A67" s="32"/>
      <c r="B67" s="78" t="s">
        <v>23</v>
      </c>
      <c r="C67" s="32" t="s">
        <v>393</v>
      </c>
      <c r="D67" s="71" t="s">
        <v>403</v>
      </c>
      <c r="E67" s="37">
        <v>12697466</v>
      </c>
      <c r="F67" s="169"/>
      <c r="G67" s="169"/>
      <c r="H67" s="174"/>
      <c r="I67" s="143"/>
      <c r="J67" s="143"/>
    </row>
    <row r="68" spans="1:10" ht="12.75" customHeight="1">
      <c r="A68" s="32"/>
      <c r="B68" s="78"/>
      <c r="C68" s="32"/>
      <c r="D68" s="145"/>
      <c r="E68" s="37"/>
      <c r="F68" s="169"/>
      <c r="G68" s="169"/>
      <c r="H68" s="174"/>
      <c r="I68" s="143"/>
      <c r="J68" s="143"/>
    </row>
    <row r="69" spans="1:10" ht="16.5">
      <c r="A69" s="32"/>
      <c r="B69" s="78" t="s">
        <v>26</v>
      </c>
      <c r="C69" s="32" t="s">
        <v>240</v>
      </c>
      <c r="D69" s="71" t="s">
        <v>403</v>
      </c>
      <c r="E69" s="37">
        <f>E65+E67</f>
        <v>10668930</v>
      </c>
      <c r="F69" s="169"/>
      <c r="G69" s="169"/>
      <c r="H69" s="174"/>
      <c r="I69" s="143"/>
      <c r="J69" s="143"/>
    </row>
    <row r="70" spans="1:9" s="16" customFormat="1" ht="16.5">
      <c r="A70" s="2"/>
      <c r="B70" s="38"/>
      <c r="C70" s="39"/>
      <c r="D70" s="49"/>
      <c r="E70" s="46"/>
      <c r="G70" s="169"/>
      <c r="H70" s="174"/>
      <c r="I70" s="143"/>
    </row>
    <row r="71" spans="1:9" s="16" customFormat="1" ht="16.5">
      <c r="A71" s="2"/>
      <c r="B71" s="2"/>
      <c r="C71" s="8"/>
      <c r="D71" s="18"/>
      <c r="E71" s="3"/>
      <c r="G71" s="170"/>
      <c r="H71" s="174"/>
      <c r="I71" s="143"/>
    </row>
    <row r="72" spans="1:9" s="16" customFormat="1" ht="33.75" customHeight="1">
      <c r="A72" s="2"/>
      <c r="B72" s="262" t="s">
        <v>813</v>
      </c>
      <c r="C72" s="262"/>
      <c r="D72" s="262"/>
      <c r="E72" s="262"/>
      <c r="I72" s="143"/>
    </row>
    <row r="73" spans="1:9" s="16" customFormat="1" ht="16.5">
      <c r="A73" s="2"/>
      <c r="B73" s="2"/>
      <c r="C73" s="8"/>
      <c r="D73" s="18"/>
      <c r="E73" s="37"/>
      <c r="I73" s="143"/>
    </row>
    <row r="74" spans="1:9" s="16" customFormat="1" ht="16.5">
      <c r="A74" s="2"/>
      <c r="B74" s="2"/>
      <c r="C74" s="8"/>
      <c r="D74" s="18"/>
      <c r="E74" s="37"/>
      <c r="I74" s="143"/>
    </row>
    <row r="75" spans="1:9" s="16" customFormat="1" ht="16.5">
      <c r="A75" s="2"/>
      <c r="B75" s="2"/>
      <c r="C75" s="8"/>
      <c r="D75" s="18"/>
      <c r="E75" s="3"/>
      <c r="I75" s="143"/>
    </row>
    <row r="76" spans="1:9" s="16" customFormat="1" ht="16.5">
      <c r="A76" s="2"/>
      <c r="B76" s="2"/>
      <c r="C76" s="8"/>
      <c r="D76" s="18"/>
      <c r="E76" s="3"/>
      <c r="I76" s="143"/>
    </row>
    <row r="77" spans="1:9" ht="15.75">
      <c r="A77" s="268" t="s">
        <v>322</v>
      </c>
      <c r="B77" s="266"/>
      <c r="C77" s="266"/>
      <c r="D77" s="266"/>
      <c r="E77" s="266"/>
      <c r="I77" s="143"/>
    </row>
    <row r="78" spans="1:9" s="16" customFormat="1" ht="16.5">
      <c r="A78" s="2"/>
      <c r="B78" s="2"/>
      <c r="C78" s="8"/>
      <c r="D78" s="18"/>
      <c r="E78" s="3"/>
      <c r="I78" s="143"/>
    </row>
    <row r="79" spans="1:9" s="16" customFormat="1" ht="16.5">
      <c r="A79" s="2"/>
      <c r="B79" s="2"/>
      <c r="C79" s="8"/>
      <c r="D79" s="18"/>
      <c r="E79" s="3"/>
      <c r="I79" s="143"/>
    </row>
    <row r="80" spans="1:9" s="16" customFormat="1" ht="16.5">
      <c r="A80" s="2"/>
      <c r="B80" s="2"/>
      <c r="C80" s="8"/>
      <c r="D80" s="18"/>
      <c r="E80" s="3"/>
      <c r="I80" s="143"/>
    </row>
    <row r="81" spans="1:5" s="16" customFormat="1" ht="16.5">
      <c r="A81" s="2"/>
      <c r="B81" s="2"/>
      <c r="C81" s="8"/>
      <c r="D81" s="18"/>
      <c r="E81" s="3"/>
    </row>
    <row r="82" spans="1:5" s="16" customFormat="1" ht="16.5">
      <c r="A82" s="2"/>
      <c r="B82" s="2"/>
      <c r="C82" s="8"/>
      <c r="D82" s="18"/>
      <c r="E82" s="3"/>
    </row>
    <row r="83" spans="1:5" s="16" customFormat="1" ht="16.5">
      <c r="A83" s="2"/>
      <c r="B83" s="2"/>
      <c r="C83" s="8"/>
      <c r="D83" s="18"/>
      <c r="E83" s="3"/>
    </row>
    <row r="84" spans="1:5" s="16" customFormat="1" ht="16.5">
      <c r="A84" s="2"/>
      <c r="B84" s="2"/>
      <c r="C84" s="8"/>
      <c r="D84" s="18"/>
      <c r="E84" s="3"/>
    </row>
    <row r="85" spans="1:5" s="16" customFormat="1" ht="16.5">
      <c r="A85" s="2"/>
      <c r="B85" s="2"/>
      <c r="C85" s="8"/>
      <c r="D85" s="18"/>
      <c r="E85" s="3"/>
    </row>
    <row r="86" spans="1:5" s="16" customFormat="1" ht="16.5">
      <c r="A86" s="38"/>
      <c r="B86" s="38"/>
      <c r="C86" s="39"/>
      <c r="D86" s="49"/>
      <c r="E86" s="46"/>
    </row>
  </sheetData>
  <sheetProtection password="CB7D" sheet="1" formatCells="0" formatColumns="0" formatRows="0" insertColumns="0" insertRows="0" insertHyperlinks="0" deleteColumns="0" deleteRows="0" sort="0" autoFilter="0" pivotTables="0"/>
  <mergeCells count="2">
    <mergeCell ref="A77:E77"/>
    <mergeCell ref="B72:E72"/>
  </mergeCells>
  <printOptions horizontalCentered="1"/>
  <pageMargins left="0.2755905511811024" right="0.2362204724409449" top="0.6692913385826772" bottom="0.5905511811023623" header="0.5118110236220472" footer="0.5905511811023623"/>
  <pageSetup horizontalDpi="600" verticalDpi="600" orientation="portrait" paperSize="9" scale="55" r:id="rId1"/>
  <headerFooter alignWithMargins="0">
    <oddFooter>&amp;C&amp;"DINPro-Medium,Regular"&amp;12 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1" sqref="B1"/>
    </sheetView>
  </sheetViews>
  <sheetFormatPr defaultColWidth="9.140625" defaultRowHeight="12.75"/>
  <cols>
    <col min="1" max="1" width="1.421875" style="33" customWidth="1"/>
    <col min="2" max="2" width="9.140625" style="33" customWidth="1"/>
    <col min="3" max="3" width="88.57421875" style="33" customWidth="1"/>
    <col min="4" max="4" width="17.8515625" style="33" customWidth="1"/>
    <col min="5" max="5" width="21.8515625" style="32" customWidth="1"/>
    <col min="6" max="7" width="16.8515625" style="33" bestFit="1" customWidth="1"/>
    <col min="8" max="8" width="9.140625" style="33" customWidth="1"/>
    <col min="9" max="9" width="17.28125" style="33" customWidth="1"/>
    <col min="10" max="16384" width="9.140625" style="33" customWidth="1"/>
  </cols>
  <sheetData>
    <row r="1" spans="1:5" s="3" customFormat="1" ht="18.75" customHeight="1">
      <c r="A1" s="1"/>
      <c r="B1" s="1"/>
      <c r="C1" s="1"/>
      <c r="D1" s="1"/>
      <c r="E1" s="1"/>
    </row>
    <row r="2" spans="2:5" s="54" customFormat="1" ht="18.75" customHeight="1">
      <c r="B2" s="51" t="s">
        <v>0</v>
      </c>
      <c r="C2" s="52"/>
      <c r="D2" s="52"/>
      <c r="E2" s="52"/>
    </row>
    <row r="3" s="54" customFormat="1" ht="18.75" customHeight="1">
      <c r="B3" s="55" t="s">
        <v>811</v>
      </c>
    </row>
    <row r="4" spans="1:5" s="81" customFormat="1" ht="18.75" customHeight="1">
      <c r="A4" s="79"/>
      <c r="B4" s="57" t="s">
        <v>392</v>
      </c>
      <c r="C4" s="57"/>
      <c r="D4" s="79"/>
      <c r="E4" s="80"/>
    </row>
    <row r="5" spans="1:5" s="3" customFormat="1" ht="18.75" customHeight="1">
      <c r="A5" s="1"/>
      <c r="B5" s="1"/>
      <c r="C5" s="1"/>
      <c r="D5" s="21"/>
      <c r="E5" s="5"/>
    </row>
    <row r="6" spans="1:5" s="83" customFormat="1" ht="18.75" customHeight="1">
      <c r="A6" s="82"/>
      <c r="B6" s="82"/>
      <c r="C6" s="82"/>
      <c r="D6" s="82" t="s">
        <v>1</v>
      </c>
      <c r="E6" s="130" t="s">
        <v>42</v>
      </c>
    </row>
    <row r="7" spans="1:5" s="83" customFormat="1" ht="18.75" customHeight="1">
      <c r="A7" s="82"/>
      <c r="B7" s="84"/>
      <c r="C7" s="84"/>
      <c r="D7" s="84" t="s">
        <v>77</v>
      </c>
      <c r="E7" s="131" t="s">
        <v>806</v>
      </c>
    </row>
    <row r="8" spans="1:5" ht="18.75" customHeight="1">
      <c r="A8" s="32"/>
      <c r="B8" s="32"/>
      <c r="C8" s="32"/>
      <c r="D8" s="148"/>
      <c r="E8" s="35"/>
    </row>
    <row r="9" spans="1:5" s="86" customFormat="1" ht="16.5">
      <c r="A9" s="85"/>
      <c r="B9" s="78" t="s">
        <v>201</v>
      </c>
      <c r="C9" s="78" t="s">
        <v>788</v>
      </c>
      <c r="D9" s="149"/>
      <c r="E9" s="155"/>
    </row>
    <row r="10" spans="1:5" ht="12.75" customHeight="1">
      <c r="A10" s="32"/>
      <c r="B10" s="78"/>
      <c r="C10" s="36"/>
      <c r="D10" s="145"/>
      <c r="E10" s="37"/>
    </row>
    <row r="11" spans="1:10" ht="16.5">
      <c r="A11" s="32"/>
      <c r="B11" s="87" t="s">
        <v>5</v>
      </c>
      <c r="C11" s="32" t="s">
        <v>202</v>
      </c>
      <c r="D11" s="145"/>
      <c r="E11" s="157">
        <f>SUM(E13:E21)</f>
        <v>768784</v>
      </c>
      <c r="F11" s="256"/>
      <c r="G11" s="256"/>
      <c r="H11" s="174"/>
      <c r="I11" s="143"/>
      <c r="J11" s="143"/>
    </row>
    <row r="12" spans="1:10" ht="12.75" customHeight="1">
      <c r="A12" s="32"/>
      <c r="B12" s="78"/>
      <c r="C12" s="32"/>
      <c r="D12" s="145"/>
      <c r="E12" s="37"/>
      <c r="F12" s="256"/>
      <c r="G12" s="256"/>
      <c r="H12" s="174"/>
      <c r="I12" s="143"/>
      <c r="J12" s="143"/>
    </row>
    <row r="13" spans="1:10" ht="16.5">
      <c r="A13" s="32"/>
      <c r="B13" s="87" t="s">
        <v>46</v>
      </c>
      <c r="C13" s="32" t="s">
        <v>203</v>
      </c>
      <c r="D13" s="145"/>
      <c r="E13" s="37">
        <v>4983162</v>
      </c>
      <c r="F13" s="256"/>
      <c r="G13" s="256"/>
      <c r="H13" s="174"/>
      <c r="I13" s="143"/>
      <c r="J13" s="143"/>
    </row>
    <row r="14" spans="1:10" ht="16.5">
      <c r="A14" s="32"/>
      <c r="B14" s="87" t="s">
        <v>47</v>
      </c>
      <c r="C14" s="32" t="s">
        <v>204</v>
      </c>
      <c r="D14" s="145"/>
      <c r="E14" s="37">
        <v>-2833943</v>
      </c>
      <c r="F14" s="256"/>
      <c r="G14" s="256"/>
      <c r="H14" s="174"/>
      <c r="I14" s="143"/>
      <c r="J14" s="143"/>
    </row>
    <row r="15" spans="1:10" ht="16.5">
      <c r="A15" s="32"/>
      <c r="B15" s="87" t="s">
        <v>48</v>
      </c>
      <c r="C15" s="32" t="s">
        <v>205</v>
      </c>
      <c r="D15" s="145"/>
      <c r="E15" s="37">
        <v>908</v>
      </c>
      <c r="F15" s="256"/>
      <c r="G15" s="256"/>
      <c r="H15" s="174"/>
      <c r="I15" s="143"/>
      <c r="J15" s="143"/>
    </row>
    <row r="16" spans="1:10" ht="16.5">
      <c r="A16" s="32"/>
      <c r="B16" s="87" t="s">
        <v>49</v>
      </c>
      <c r="C16" s="32" t="s">
        <v>63</v>
      </c>
      <c r="D16" s="145"/>
      <c r="E16" s="37">
        <v>904871</v>
      </c>
      <c r="F16" s="256"/>
      <c r="G16" s="256"/>
      <c r="H16" s="174"/>
      <c r="I16" s="143"/>
      <c r="J16" s="143"/>
    </row>
    <row r="17" spans="1:10" ht="16.5">
      <c r="A17" s="32"/>
      <c r="B17" s="87" t="s">
        <v>206</v>
      </c>
      <c r="C17" s="32" t="s">
        <v>207</v>
      </c>
      <c r="D17" s="145"/>
      <c r="E17" s="37">
        <v>-682689</v>
      </c>
      <c r="F17" s="256"/>
      <c r="G17" s="256"/>
      <c r="H17" s="174"/>
      <c r="I17" s="143"/>
      <c r="J17" s="143"/>
    </row>
    <row r="18" spans="1:10" ht="16.5">
      <c r="A18" s="32"/>
      <c r="B18" s="87" t="s">
        <v>208</v>
      </c>
      <c r="C18" s="32" t="s">
        <v>209</v>
      </c>
      <c r="D18" s="145"/>
      <c r="E18" s="37">
        <v>212246</v>
      </c>
      <c r="F18" s="256"/>
      <c r="G18" s="256"/>
      <c r="H18" s="174"/>
      <c r="I18" s="143"/>
      <c r="J18" s="143"/>
    </row>
    <row r="19" spans="1:10" ht="16.5">
      <c r="A19" s="32"/>
      <c r="B19" s="87" t="s">
        <v>210</v>
      </c>
      <c r="C19" s="32" t="s">
        <v>211</v>
      </c>
      <c r="D19" s="145"/>
      <c r="E19" s="37">
        <v>-1013291</v>
      </c>
      <c r="F19" s="256"/>
      <c r="G19" s="256"/>
      <c r="H19" s="174"/>
      <c r="I19" s="143"/>
      <c r="J19" s="143"/>
    </row>
    <row r="20" spans="1:10" ht="16.5">
      <c r="A20" s="32"/>
      <c r="B20" s="87" t="s">
        <v>212</v>
      </c>
      <c r="C20" s="32" t="s">
        <v>213</v>
      </c>
      <c r="D20" s="145"/>
      <c r="E20" s="37">
        <v>-323608</v>
      </c>
      <c r="F20" s="256"/>
      <c r="G20" s="256"/>
      <c r="H20" s="174"/>
      <c r="I20" s="143"/>
      <c r="J20" s="143"/>
    </row>
    <row r="21" spans="1:10" ht="16.5">
      <c r="A21" s="32"/>
      <c r="B21" s="87" t="s">
        <v>214</v>
      </c>
      <c r="C21" s="32" t="s">
        <v>197</v>
      </c>
      <c r="D21" s="71"/>
      <c r="E21" s="37">
        <v>-478872</v>
      </c>
      <c r="F21" s="256"/>
      <c r="G21" s="256"/>
      <c r="H21" s="174"/>
      <c r="I21" s="143"/>
      <c r="J21" s="143"/>
    </row>
    <row r="22" spans="1:10" ht="12.75" customHeight="1">
      <c r="A22" s="32"/>
      <c r="B22" s="85"/>
      <c r="C22" s="32"/>
      <c r="D22" s="145"/>
      <c r="E22" s="37"/>
      <c r="F22" s="256"/>
      <c r="G22" s="256"/>
      <c r="H22" s="174"/>
      <c r="I22" s="143"/>
      <c r="J22" s="143"/>
    </row>
    <row r="23" spans="1:10" ht="16.5">
      <c r="A23" s="32"/>
      <c r="B23" s="87" t="s">
        <v>6</v>
      </c>
      <c r="C23" s="32" t="s">
        <v>215</v>
      </c>
      <c r="D23" s="145"/>
      <c r="E23" s="157">
        <f>SUM(E25:E34)</f>
        <v>-4229379</v>
      </c>
      <c r="F23" s="256"/>
      <c r="G23" s="256"/>
      <c r="H23" s="174"/>
      <c r="I23" s="143"/>
      <c r="J23" s="143"/>
    </row>
    <row r="24" spans="1:10" ht="12.75" customHeight="1">
      <c r="A24" s="32"/>
      <c r="B24" s="85"/>
      <c r="C24" s="32"/>
      <c r="D24" s="145"/>
      <c r="E24" s="158"/>
      <c r="F24" s="256"/>
      <c r="G24" s="256"/>
      <c r="H24" s="174"/>
      <c r="I24" s="143"/>
      <c r="J24" s="143"/>
    </row>
    <row r="25" spans="1:10" ht="16.5">
      <c r="A25" s="32"/>
      <c r="B25" s="87" t="s">
        <v>216</v>
      </c>
      <c r="C25" s="32" t="s">
        <v>789</v>
      </c>
      <c r="D25" s="145"/>
      <c r="E25" s="37">
        <v>-2153</v>
      </c>
      <c r="F25" s="256"/>
      <c r="G25" s="256"/>
      <c r="H25" s="174"/>
      <c r="I25" s="143"/>
      <c r="J25" s="143"/>
    </row>
    <row r="26" spans="1:10" ht="16.5">
      <c r="A26" s="32"/>
      <c r="B26" s="87" t="s">
        <v>217</v>
      </c>
      <c r="C26" s="32" t="s">
        <v>790</v>
      </c>
      <c r="D26" s="145"/>
      <c r="E26" s="37">
        <v>0</v>
      </c>
      <c r="F26" s="256"/>
      <c r="G26" s="256"/>
      <c r="H26" s="174"/>
      <c r="I26" s="143"/>
      <c r="J26" s="143"/>
    </row>
    <row r="27" spans="1:10" ht="16.5">
      <c r="A27" s="32"/>
      <c r="B27" s="87" t="s">
        <v>218</v>
      </c>
      <c r="C27" s="32" t="s">
        <v>791</v>
      </c>
      <c r="D27" s="145"/>
      <c r="E27" s="37">
        <v>2306383</v>
      </c>
      <c r="F27" s="256"/>
      <c r="G27" s="256"/>
      <c r="H27" s="174"/>
      <c r="I27" s="143"/>
      <c r="J27" s="143"/>
    </row>
    <row r="28" spans="1:10" ht="16.5">
      <c r="A28" s="32"/>
      <c r="B28" s="87" t="s">
        <v>219</v>
      </c>
      <c r="C28" s="32" t="s">
        <v>792</v>
      </c>
      <c r="D28" s="145"/>
      <c r="E28" s="37">
        <v>-7724542</v>
      </c>
      <c r="F28" s="256"/>
      <c r="G28" s="256"/>
      <c r="H28" s="174"/>
      <c r="I28" s="143"/>
      <c r="J28" s="143"/>
    </row>
    <row r="29" spans="1:10" ht="16.5">
      <c r="A29" s="32"/>
      <c r="B29" s="89" t="s">
        <v>220</v>
      </c>
      <c r="C29" s="32" t="s">
        <v>793</v>
      </c>
      <c r="D29" s="145"/>
      <c r="E29" s="37">
        <v>-5007967</v>
      </c>
      <c r="F29" s="256"/>
      <c r="G29" s="256"/>
      <c r="H29" s="174"/>
      <c r="I29" s="143"/>
      <c r="J29" s="143"/>
    </row>
    <row r="30" spans="1:10" ht="16.5">
      <c r="A30" s="32"/>
      <c r="B30" s="87" t="s">
        <v>221</v>
      </c>
      <c r="C30" s="32" t="s">
        <v>794</v>
      </c>
      <c r="D30" s="145"/>
      <c r="E30" s="37">
        <v>912778</v>
      </c>
      <c r="F30" s="256"/>
      <c r="G30" s="256"/>
      <c r="H30" s="174"/>
      <c r="I30" s="143"/>
      <c r="J30" s="143"/>
    </row>
    <row r="31" spans="1:10" ht="16.5">
      <c r="A31" s="32"/>
      <c r="B31" s="87" t="s">
        <v>222</v>
      </c>
      <c r="C31" s="32" t="s">
        <v>795</v>
      </c>
      <c r="D31" s="145"/>
      <c r="E31" s="37">
        <v>4479143</v>
      </c>
      <c r="F31" s="256"/>
      <c r="G31" s="256"/>
      <c r="H31" s="174"/>
      <c r="I31" s="143"/>
      <c r="J31" s="143"/>
    </row>
    <row r="32" spans="1:10" ht="16.5">
      <c r="A32" s="32"/>
      <c r="B32" s="87" t="s">
        <v>223</v>
      </c>
      <c r="C32" s="32" t="s">
        <v>314</v>
      </c>
      <c r="D32" s="145"/>
      <c r="E32" s="37">
        <v>3266121</v>
      </c>
      <c r="F32" s="256"/>
      <c r="G32" s="256"/>
      <c r="H32" s="174"/>
      <c r="I32" s="143"/>
      <c r="J32" s="143"/>
    </row>
    <row r="33" spans="1:10" ht="16.5">
      <c r="A33" s="32"/>
      <c r="B33" s="87" t="s">
        <v>224</v>
      </c>
      <c r="C33" s="32" t="s">
        <v>315</v>
      </c>
      <c r="D33" s="145"/>
      <c r="E33" s="37">
        <v>0</v>
      </c>
      <c r="F33" s="256"/>
      <c r="G33" s="256"/>
      <c r="H33" s="174"/>
      <c r="I33" s="143"/>
      <c r="J33" s="143"/>
    </row>
    <row r="34" spans="1:10" ht="16.5">
      <c r="A34" s="32"/>
      <c r="B34" s="87" t="s">
        <v>310</v>
      </c>
      <c r="C34" s="32" t="s">
        <v>316</v>
      </c>
      <c r="D34" s="71"/>
      <c r="E34" s="37">
        <v>-2459142</v>
      </c>
      <c r="F34" s="256"/>
      <c r="G34" s="256"/>
      <c r="H34" s="174"/>
      <c r="I34" s="143"/>
      <c r="J34" s="143"/>
    </row>
    <row r="35" spans="1:10" ht="12.75" customHeight="1">
      <c r="A35" s="32"/>
      <c r="B35" s="78"/>
      <c r="C35" s="32"/>
      <c r="D35" s="32"/>
      <c r="E35" s="35"/>
      <c r="F35" s="256"/>
      <c r="G35" s="256"/>
      <c r="H35" s="174"/>
      <c r="I35" s="143"/>
      <c r="J35" s="143"/>
    </row>
    <row r="36" spans="1:10" ht="16.5">
      <c r="A36" s="32"/>
      <c r="B36" s="78" t="s">
        <v>4</v>
      </c>
      <c r="C36" s="32" t="s">
        <v>796</v>
      </c>
      <c r="D36" s="145"/>
      <c r="E36" s="157">
        <f>E11+E23</f>
        <v>-3460595</v>
      </c>
      <c r="F36" s="256"/>
      <c r="G36" s="256"/>
      <c r="H36" s="174"/>
      <c r="I36" s="143"/>
      <c r="J36" s="143"/>
    </row>
    <row r="37" spans="1:10" ht="12.75" customHeight="1">
      <c r="A37" s="32"/>
      <c r="B37" s="78"/>
      <c r="C37" s="32"/>
      <c r="D37" s="32"/>
      <c r="E37" s="159"/>
      <c r="F37" s="256"/>
      <c r="G37" s="256"/>
      <c r="H37" s="174"/>
      <c r="I37" s="143"/>
      <c r="J37" s="143"/>
    </row>
    <row r="38" spans="1:10" ht="16.5">
      <c r="A38" s="32"/>
      <c r="B38" s="78" t="s">
        <v>225</v>
      </c>
      <c r="C38" s="36" t="s">
        <v>797</v>
      </c>
      <c r="D38" s="32"/>
      <c r="E38" s="156"/>
      <c r="F38" s="256"/>
      <c r="G38" s="256"/>
      <c r="H38" s="174"/>
      <c r="I38" s="143"/>
      <c r="J38" s="143"/>
    </row>
    <row r="39" spans="1:10" ht="12.75" customHeight="1">
      <c r="A39" s="32"/>
      <c r="B39" s="85"/>
      <c r="C39" s="32"/>
      <c r="D39" s="32"/>
      <c r="E39" s="159"/>
      <c r="F39" s="256"/>
      <c r="G39" s="256"/>
      <c r="H39" s="174"/>
      <c r="I39" s="143"/>
      <c r="J39" s="143"/>
    </row>
    <row r="40" spans="1:10" ht="16.5">
      <c r="A40" s="32"/>
      <c r="B40" s="78" t="s">
        <v>8</v>
      </c>
      <c r="C40" s="32" t="s">
        <v>798</v>
      </c>
      <c r="D40" s="145"/>
      <c r="E40" s="37">
        <f>SUM(E42:E50)</f>
        <v>-2586019</v>
      </c>
      <c r="F40" s="256"/>
      <c r="G40" s="256"/>
      <c r="H40" s="174"/>
      <c r="I40" s="143"/>
      <c r="J40" s="143"/>
    </row>
    <row r="41" spans="1:10" ht="12.75" customHeight="1">
      <c r="A41" s="32"/>
      <c r="B41" s="85"/>
      <c r="C41" s="32"/>
      <c r="D41" s="32"/>
      <c r="E41" s="35"/>
      <c r="F41" s="256"/>
      <c r="G41" s="256"/>
      <c r="H41" s="174"/>
      <c r="I41" s="143"/>
      <c r="J41" s="143"/>
    </row>
    <row r="42" spans="1:10" ht="16.5">
      <c r="A42" s="32"/>
      <c r="B42" s="87" t="s">
        <v>9</v>
      </c>
      <c r="C42" s="32" t="s">
        <v>356</v>
      </c>
      <c r="D42" s="145"/>
      <c r="E42" s="157">
        <v>0</v>
      </c>
      <c r="F42" s="256"/>
      <c r="G42" s="256"/>
      <c r="H42" s="174"/>
      <c r="I42" s="143"/>
      <c r="J42" s="143"/>
    </row>
    <row r="43" spans="1:10" ht="16.5">
      <c r="A43" s="32"/>
      <c r="B43" s="87" t="s">
        <v>14</v>
      </c>
      <c r="C43" s="32" t="s">
        <v>357</v>
      </c>
      <c r="D43" s="145"/>
      <c r="E43" s="37">
        <v>0</v>
      </c>
      <c r="F43" s="256"/>
      <c r="G43" s="256"/>
      <c r="H43" s="174"/>
      <c r="I43" s="143"/>
      <c r="J43" s="143"/>
    </row>
    <row r="44" spans="1:10" ht="16.5">
      <c r="A44" s="32"/>
      <c r="B44" s="87" t="s">
        <v>15</v>
      </c>
      <c r="C44" s="32" t="s">
        <v>799</v>
      </c>
      <c r="D44" s="145"/>
      <c r="E44" s="37">
        <v>-22986</v>
      </c>
      <c r="F44" s="256"/>
      <c r="G44" s="256"/>
      <c r="H44" s="174"/>
      <c r="I44" s="143"/>
      <c r="J44" s="143"/>
    </row>
    <row r="45" spans="1:10" ht="16.5">
      <c r="A45" s="32"/>
      <c r="B45" s="87" t="s">
        <v>60</v>
      </c>
      <c r="C45" s="32" t="s">
        <v>226</v>
      </c>
      <c r="D45" s="145"/>
      <c r="E45" s="37">
        <v>8725</v>
      </c>
      <c r="F45" s="256"/>
      <c r="G45" s="256"/>
      <c r="H45" s="174"/>
      <c r="I45" s="143"/>
      <c r="J45" s="143"/>
    </row>
    <row r="46" spans="1:10" ht="16.5">
      <c r="A46" s="32"/>
      <c r="B46" s="87" t="s">
        <v>61</v>
      </c>
      <c r="C46" s="32" t="s">
        <v>800</v>
      </c>
      <c r="D46" s="145"/>
      <c r="E46" s="37">
        <v>-5703697</v>
      </c>
      <c r="F46" s="256"/>
      <c r="G46" s="256"/>
      <c r="H46" s="174"/>
      <c r="I46" s="143"/>
      <c r="J46" s="143"/>
    </row>
    <row r="47" spans="1:10" ht="16.5">
      <c r="A47" s="32"/>
      <c r="B47" s="87" t="s">
        <v>227</v>
      </c>
      <c r="C47" s="32" t="s">
        <v>801</v>
      </c>
      <c r="D47" s="145"/>
      <c r="E47" s="37">
        <v>3231322</v>
      </c>
      <c r="F47" s="256"/>
      <c r="G47" s="256"/>
      <c r="H47" s="174"/>
      <c r="I47" s="143"/>
      <c r="J47" s="143"/>
    </row>
    <row r="48" spans="1:10" ht="16.5">
      <c r="A48" s="32"/>
      <c r="B48" s="87" t="s">
        <v>228</v>
      </c>
      <c r="C48" s="32" t="s">
        <v>802</v>
      </c>
      <c r="D48" s="145"/>
      <c r="E48" s="37">
        <v>-24564</v>
      </c>
      <c r="F48" s="256"/>
      <c r="G48" s="256"/>
      <c r="H48" s="174"/>
      <c r="I48" s="143"/>
      <c r="J48" s="143"/>
    </row>
    <row r="49" spans="1:10" ht="16.5">
      <c r="A49" s="32"/>
      <c r="B49" s="87" t="s">
        <v>229</v>
      </c>
      <c r="C49" s="32" t="s">
        <v>803</v>
      </c>
      <c r="D49" s="145"/>
      <c r="E49" s="37">
        <v>25063</v>
      </c>
      <c r="F49" s="256"/>
      <c r="G49" s="256"/>
      <c r="H49" s="174"/>
      <c r="I49" s="143"/>
      <c r="J49" s="143"/>
    </row>
    <row r="50" spans="1:10" ht="16.5">
      <c r="A50" s="32"/>
      <c r="B50" s="87" t="s">
        <v>230</v>
      </c>
      <c r="C50" s="32" t="s">
        <v>197</v>
      </c>
      <c r="D50" s="71"/>
      <c r="E50" s="37">
        <v>-99882</v>
      </c>
      <c r="F50" s="256"/>
      <c r="G50" s="256"/>
      <c r="H50" s="174"/>
      <c r="I50" s="143"/>
      <c r="J50" s="143"/>
    </row>
    <row r="51" spans="1:10" ht="16.5">
      <c r="A51" s="32"/>
      <c r="B51" s="87"/>
      <c r="C51" s="32"/>
      <c r="D51" s="145"/>
      <c r="E51" s="158"/>
      <c r="F51" s="256"/>
      <c r="G51" s="256"/>
      <c r="H51" s="174"/>
      <c r="I51" s="143"/>
      <c r="J51" s="143"/>
    </row>
    <row r="52" spans="1:10" ht="16.5">
      <c r="A52" s="32"/>
      <c r="B52" s="78" t="s">
        <v>231</v>
      </c>
      <c r="C52" s="36" t="s">
        <v>804</v>
      </c>
      <c r="D52" s="145"/>
      <c r="E52" s="155"/>
      <c r="F52" s="256"/>
      <c r="G52" s="256"/>
      <c r="H52" s="174"/>
      <c r="I52" s="143"/>
      <c r="J52" s="143"/>
    </row>
    <row r="53" spans="1:10" ht="12.75" customHeight="1">
      <c r="A53" s="32"/>
      <c r="B53" s="85"/>
      <c r="C53" s="32"/>
      <c r="D53" s="145"/>
      <c r="E53" s="158"/>
      <c r="F53" s="256"/>
      <c r="G53" s="256"/>
      <c r="H53" s="174"/>
      <c r="I53" s="143"/>
      <c r="J53" s="143"/>
    </row>
    <row r="54" spans="1:10" ht="16.5">
      <c r="A54" s="32"/>
      <c r="B54" s="78" t="s">
        <v>16</v>
      </c>
      <c r="C54" s="32" t="s">
        <v>232</v>
      </c>
      <c r="D54" s="145"/>
      <c r="E54" s="37">
        <f>SUM(E56:E61)</f>
        <v>163279</v>
      </c>
      <c r="F54" s="256"/>
      <c r="G54" s="256"/>
      <c r="H54" s="174"/>
      <c r="I54" s="143"/>
      <c r="J54" s="143"/>
    </row>
    <row r="55" spans="1:10" ht="12.75" customHeight="1">
      <c r="A55" s="32"/>
      <c r="B55" s="78"/>
      <c r="C55" s="32"/>
      <c r="D55" s="145"/>
      <c r="E55" s="37"/>
      <c r="F55" s="256"/>
      <c r="G55" s="256"/>
      <c r="H55" s="174"/>
      <c r="I55" s="143"/>
      <c r="J55" s="143"/>
    </row>
    <row r="56" spans="1:10" ht="15.75" customHeight="1">
      <c r="A56" s="32"/>
      <c r="B56" s="87" t="s">
        <v>80</v>
      </c>
      <c r="C56" s="32" t="s">
        <v>233</v>
      </c>
      <c r="D56" s="145"/>
      <c r="E56" s="37">
        <v>1250166</v>
      </c>
      <c r="F56" s="256"/>
      <c r="G56" s="256"/>
      <c r="H56" s="174"/>
      <c r="I56" s="143"/>
      <c r="J56" s="143"/>
    </row>
    <row r="57" spans="1:10" ht="15.75" customHeight="1">
      <c r="A57" s="32"/>
      <c r="B57" s="87" t="s">
        <v>84</v>
      </c>
      <c r="C57" s="32" t="s">
        <v>234</v>
      </c>
      <c r="D57" s="145"/>
      <c r="E57" s="37">
        <v>-697913</v>
      </c>
      <c r="F57" s="256"/>
      <c r="G57" s="256"/>
      <c r="H57" s="174"/>
      <c r="I57" s="143"/>
      <c r="J57" s="143"/>
    </row>
    <row r="58" spans="1:10" ht="15.75" customHeight="1">
      <c r="A58" s="32"/>
      <c r="B58" s="87" t="s">
        <v>235</v>
      </c>
      <c r="C58" s="32" t="s">
        <v>311</v>
      </c>
      <c r="D58" s="145"/>
      <c r="E58" s="37">
        <v>0</v>
      </c>
      <c r="F58" s="256"/>
      <c r="G58" s="256"/>
      <c r="H58" s="174"/>
      <c r="I58" s="143"/>
      <c r="J58" s="143"/>
    </row>
    <row r="59" spans="1:10" ht="15.75" customHeight="1">
      <c r="A59" s="32"/>
      <c r="B59" s="87" t="s">
        <v>236</v>
      </c>
      <c r="C59" s="32" t="s">
        <v>312</v>
      </c>
      <c r="D59" s="145"/>
      <c r="E59" s="157">
        <v>-388974</v>
      </c>
      <c r="F59" s="256"/>
      <c r="G59" s="256"/>
      <c r="H59" s="174"/>
      <c r="I59" s="143"/>
      <c r="J59" s="143"/>
    </row>
    <row r="60" spans="1:10" ht="15.75" customHeight="1">
      <c r="A60" s="32"/>
      <c r="B60" s="87" t="s">
        <v>237</v>
      </c>
      <c r="C60" s="32" t="s">
        <v>238</v>
      </c>
      <c r="D60" s="145"/>
      <c r="E60" s="37">
        <v>0</v>
      </c>
      <c r="F60" s="256"/>
      <c r="G60" s="256"/>
      <c r="H60" s="174"/>
      <c r="I60" s="143"/>
      <c r="J60" s="143"/>
    </row>
    <row r="61" spans="1:10" ht="15.75" customHeight="1">
      <c r="A61" s="32"/>
      <c r="B61" s="87" t="s">
        <v>239</v>
      </c>
      <c r="C61" s="32" t="s">
        <v>197</v>
      </c>
      <c r="D61" s="71"/>
      <c r="E61" s="37">
        <v>0</v>
      </c>
      <c r="F61" s="256"/>
      <c r="G61" s="256"/>
      <c r="H61" s="174"/>
      <c r="I61" s="143"/>
      <c r="J61" s="143"/>
    </row>
    <row r="62" spans="1:10" ht="12.75" customHeight="1">
      <c r="A62" s="32"/>
      <c r="B62" s="87"/>
      <c r="C62" s="32"/>
      <c r="D62" s="145"/>
      <c r="E62" s="37"/>
      <c r="F62" s="256"/>
      <c r="G62" s="256"/>
      <c r="H62" s="174"/>
      <c r="I62" s="143"/>
      <c r="J62" s="143"/>
    </row>
    <row r="63" spans="1:10" ht="16.5">
      <c r="A63" s="32"/>
      <c r="B63" s="78" t="s">
        <v>17</v>
      </c>
      <c r="C63" s="32" t="s">
        <v>805</v>
      </c>
      <c r="D63" s="71"/>
      <c r="E63" s="37">
        <v>457621</v>
      </c>
      <c r="F63" s="256"/>
      <c r="G63" s="256"/>
      <c r="H63" s="174"/>
      <c r="I63" s="143"/>
      <c r="J63" s="143"/>
    </row>
    <row r="64" spans="1:10" ht="12.75" customHeight="1">
      <c r="A64" s="32"/>
      <c r="B64" s="85"/>
      <c r="C64" s="32"/>
      <c r="D64" s="32"/>
      <c r="E64" s="35"/>
      <c r="F64" s="256"/>
      <c r="G64" s="256"/>
      <c r="H64" s="174"/>
      <c r="I64" s="143"/>
      <c r="J64" s="143"/>
    </row>
    <row r="65" spans="1:10" ht="16.5">
      <c r="A65" s="32"/>
      <c r="B65" s="78" t="s">
        <v>20</v>
      </c>
      <c r="C65" s="32" t="s">
        <v>317</v>
      </c>
      <c r="D65" s="88"/>
      <c r="E65" s="37">
        <f>+E36+E40+E54+E63</f>
        <v>-5425714</v>
      </c>
      <c r="F65" s="256"/>
      <c r="G65" s="256"/>
      <c r="H65" s="174"/>
      <c r="I65" s="143"/>
      <c r="J65" s="143"/>
    </row>
    <row r="66" spans="1:10" ht="12.75" customHeight="1">
      <c r="A66" s="32"/>
      <c r="B66" s="78"/>
      <c r="C66" s="36"/>
      <c r="D66" s="88"/>
      <c r="E66" s="37"/>
      <c r="F66" s="256"/>
      <c r="G66" s="256"/>
      <c r="H66" s="174"/>
      <c r="I66" s="143"/>
      <c r="J66" s="143"/>
    </row>
    <row r="67" spans="1:10" ht="20.25">
      <c r="A67" s="32"/>
      <c r="B67" s="78" t="s">
        <v>23</v>
      </c>
      <c r="C67" s="32" t="s">
        <v>393</v>
      </c>
      <c r="D67" s="71" t="s">
        <v>403</v>
      </c>
      <c r="E67" s="37">
        <v>12827451</v>
      </c>
      <c r="F67" s="256"/>
      <c r="G67" s="256"/>
      <c r="H67" s="174"/>
      <c r="I67" s="143"/>
      <c r="J67" s="143"/>
    </row>
    <row r="68" spans="1:10" ht="12.75" customHeight="1">
      <c r="A68" s="32"/>
      <c r="B68" s="78"/>
      <c r="C68" s="32"/>
      <c r="D68" s="145"/>
      <c r="E68" s="37"/>
      <c r="F68" s="256"/>
      <c r="G68" s="256"/>
      <c r="H68" s="174"/>
      <c r="I68" s="143"/>
      <c r="J68" s="143"/>
    </row>
    <row r="69" spans="1:10" ht="16.5">
      <c r="A69" s="32"/>
      <c r="B69" s="78" t="s">
        <v>26</v>
      </c>
      <c r="C69" s="32" t="s">
        <v>240</v>
      </c>
      <c r="D69" s="71" t="s">
        <v>403</v>
      </c>
      <c r="E69" s="37">
        <f>E65+E67</f>
        <v>7401737</v>
      </c>
      <c r="F69" s="256"/>
      <c r="G69" s="256"/>
      <c r="H69" s="174"/>
      <c r="I69" s="143"/>
      <c r="J69" s="143"/>
    </row>
    <row r="70" spans="1:9" s="16" customFormat="1" ht="16.5">
      <c r="A70" s="2"/>
      <c r="B70" s="38"/>
      <c r="C70" s="39"/>
      <c r="D70" s="49"/>
      <c r="E70" s="46"/>
      <c r="G70" s="256"/>
      <c r="I70" s="143"/>
    </row>
    <row r="71" spans="1:9" s="16" customFormat="1" ht="16.5">
      <c r="A71" s="2"/>
      <c r="B71" s="2"/>
      <c r="C71" s="8"/>
      <c r="D71" s="18"/>
      <c r="E71" s="3"/>
      <c r="G71" s="258"/>
      <c r="I71" s="143"/>
    </row>
    <row r="72" spans="1:9" s="16" customFormat="1" ht="33.75" customHeight="1">
      <c r="A72" s="2"/>
      <c r="B72" s="262" t="s">
        <v>813</v>
      </c>
      <c r="C72" s="262"/>
      <c r="D72" s="262"/>
      <c r="E72" s="262"/>
      <c r="I72" s="143"/>
    </row>
    <row r="73" spans="1:9" s="16" customFormat="1" ht="16.5">
      <c r="A73" s="2"/>
      <c r="B73" s="2"/>
      <c r="C73" s="8"/>
      <c r="D73" s="18"/>
      <c r="E73" s="37"/>
      <c r="I73" s="143"/>
    </row>
    <row r="74" spans="1:9" s="16" customFormat="1" ht="16.5">
      <c r="A74" s="2"/>
      <c r="B74" s="2"/>
      <c r="C74" s="8"/>
      <c r="D74" s="18"/>
      <c r="E74" s="37"/>
      <c r="I74" s="143"/>
    </row>
    <row r="75" spans="1:9" s="16" customFormat="1" ht="16.5">
      <c r="A75" s="2"/>
      <c r="B75" s="2"/>
      <c r="C75" s="8"/>
      <c r="D75" s="18"/>
      <c r="E75" s="3"/>
      <c r="I75" s="143"/>
    </row>
    <row r="76" spans="1:9" s="16" customFormat="1" ht="16.5">
      <c r="A76" s="2"/>
      <c r="B76" s="2"/>
      <c r="C76" s="8"/>
      <c r="D76" s="18"/>
      <c r="E76" s="3"/>
      <c r="I76" s="143"/>
    </row>
    <row r="77" spans="1:9" ht="15.75">
      <c r="A77" s="268" t="s">
        <v>322</v>
      </c>
      <c r="B77" s="266"/>
      <c r="C77" s="266"/>
      <c r="D77" s="266"/>
      <c r="E77" s="266"/>
      <c r="I77" s="143"/>
    </row>
    <row r="78" spans="1:9" s="16" customFormat="1" ht="16.5">
      <c r="A78" s="2"/>
      <c r="B78" s="2"/>
      <c r="C78" s="8"/>
      <c r="D78" s="18"/>
      <c r="E78" s="3"/>
      <c r="I78" s="143"/>
    </row>
    <row r="79" spans="1:9" s="16" customFormat="1" ht="16.5">
      <c r="A79" s="2"/>
      <c r="B79" s="2"/>
      <c r="C79" s="8"/>
      <c r="D79" s="18"/>
      <c r="E79" s="3"/>
      <c r="I79" s="143"/>
    </row>
    <row r="80" spans="1:9" s="16" customFormat="1" ht="16.5">
      <c r="A80" s="2"/>
      <c r="B80" s="2"/>
      <c r="C80" s="8"/>
      <c r="D80" s="18"/>
      <c r="E80" s="3"/>
      <c r="I80" s="143"/>
    </row>
    <row r="81" spans="1:5" s="16" customFormat="1" ht="16.5">
      <c r="A81" s="2"/>
      <c r="B81" s="2"/>
      <c r="C81" s="8"/>
      <c r="D81" s="18"/>
      <c r="E81" s="3"/>
    </row>
    <row r="82" spans="1:5" s="16" customFormat="1" ht="16.5">
      <c r="A82" s="2"/>
      <c r="B82" s="2"/>
      <c r="C82" s="8"/>
      <c r="D82" s="18"/>
      <c r="E82" s="3"/>
    </row>
    <row r="83" spans="1:5" s="16" customFormat="1" ht="16.5">
      <c r="A83" s="2"/>
      <c r="B83" s="2"/>
      <c r="C83" s="8"/>
      <c r="D83" s="18"/>
      <c r="E83" s="3"/>
    </row>
    <row r="84" spans="1:5" s="16" customFormat="1" ht="16.5">
      <c r="A84" s="2"/>
      <c r="B84" s="2"/>
      <c r="C84" s="8"/>
      <c r="D84" s="18"/>
      <c r="E84" s="3"/>
    </row>
    <row r="85" spans="1:5" s="16" customFormat="1" ht="16.5">
      <c r="A85" s="2"/>
      <c r="B85" s="2"/>
      <c r="C85" s="8"/>
      <c r="D85" s="18"/>
      <c r="E85" s="3"/>
    </row>
    <row r="86" spans="1:5" s="16" customFormat="1" ht="16.5">
      <c r="A86" s="38"/>
      <c r="B86" s="38"/>
      <c r="C86" s="39"/>
      <c r="D86" s="49"/>
      <c r="E86" s="46"/>
    </row>
  </sheetData>
  <sheetProtection password="CB7D" sheet="1" formatCells="0" formatColumns="0" formatRows="0" insertColumns="0" insertRows="0" insertHyperlinks="0" deleteColumns="0" deleteRows="0" sort="0" autoFilter="0" pivotTables="0"/>
  <mergeCells count="2">
    <mergeCell ref="A77:E77"/>
    <mergeCell ref="B72:E72"/>
  </mergeCells>
  <printOptions horizontalCentered="1"/>
  <pageMargins left="0.2755905511811024" right="0.2362204724409449" top="0.6692913385826772" bottom="0.5905511811023623" header="0.5118110236220472" footer="0.5905511811023623"/>
  <pageSetup horizontalDpi="600" verticalDpi="600" orientation="portrait" paperSize="9" scale="55" r:id="rId1"/>
  <headerFooter alignWithMargins="0">
    <oddFooter>&amp;C&amp;"DINPro-Medium,Regular"&amp;12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23.140625" style="19" bestFit="1" customWidth="1"/>
    <col min="5" max="7" width="20.140625" style="1" bestFit="1" customWidth="1"/>
    <col min="8" max="8" width="1.7109375" style="1" customWidth="1"/>
    <col min="9" max="9" width="16.57421875" style="1" bestFit="1" customWidth="1"/>
    <col min="10" max="10" width="9.140625" style="1" customWidth="1"/>
    <col min="11" max="11" width="14.421875" style="1" bestFit="1" customWidth="1"/>
    <col min="12" max="12" width="9.7109375" style="1" bestFit="1" customWidth="1"/>
    <col min="13" max="16384" width="9.140625" style="1" customWidth="1"/>
  </cols>
  <sheetData>
    <row r="1" ht="17.25" customHeight="1">
      <c r="F1" s="2"/>
    </row>
    <row r="2" spans="2:8" s="54" customFormat="1" ht="17.25" customHeight="1">
      <c r="B2" s="51" t="s">
        <v>0</v>
      </c>
      <c r="C2" s="52"/>
      <c r="D2" s="53"/>
      <c r="E2" s="52"/>
      <c r="F2" s="52"/>
      <c r="G2" s="52"/>
      <c r="H2" s="52"/>
    </row>
    <row r="3" spans="2:4" s="54" customFormat="1" ht="17.25" customHeight="1">
      <c r="B3" s="55" t="s">
        <v>578</v>
      </c>
      <c r="D3" s="56"/>
    </row>
    <row r="4" spans="2:8" ht="17.25" customHeight="1">
      <c r="B4" s="57" t="s">
        <v>392</v>
      </c>
      <c r="C4" s="4"/>
      <c r="E4" s="7"/>
      <c r="F4" s="7"/>
      <c r="G4" s="5"/>
      <c r="H4" s="5"/>
    </row>
    <row r="5" spans="5:8" ht="17.25" customHeight="1">
      <c r="E5" s="5"/>
      <c r="F5" s="5"/>
      <c r="G5" s="5"/>
      <c r="H5" s="5"/>
    </row>
    <row r="6" spans="4:8" s="58" customFormat="1" ht="15.75" customHeight="1">
      <c r="D6" s="59"/>
      <c r="E6" s="60"/>
      <c r="F6" s="60" t="s">
        <v>76</v>
      </c>
      <c r="G6" s="61"/>
      <c r="H6" s="62"/>
    </row>
    <row r="7" spans="3:8" s="58" customFormat="1" ht="15.75" customHeight="1">
      <c r="C7" s="63" t="s">
        <v>579</v>
      </c>
      <c r="D7" s="59" t="s">
        <v>1</v>
      </c>
      <c r="E7" s="60"/>
      <c r="F7" s="60" t="s">
        <v>396</v>
      </c>
      <c r="G7" s="133"/>
      <c r="H7" s="64"/>
    </row>
    <row r="8" spans="2:8" s="58" customFormat="1" ht="15.75" customHeight="1">
      <c r="B8" s="65"/>
      <c r="C8" s="66"/>
      <c r="D8" s="67" t="s">
        <v>77</v>
      </c>
      <c r="E8" s="68" t="s">
        <v>2</v>
      </c>
      <c r="F8" s="68" t="s">
        <v>3</v>
      </c>
      <c r="G8" s="68" t="s">
        <v>78</v>
      </c>
      <c r="H8" s="69"/>
    </row>
    <row r="9" spans="2:13" s="70" customFormat="1" ht="16.5">
      <c r="B9" s="70" t="s">
        <v>4</v>
      </c>
      <c r="C9" s="70" t="s">
        <v>580</v>
      </c>
      <c r="D9" s="71" t="s">
        <v>581</v>
      </c>
      <c r="E9" s="72">
        <v>8461584</v>
      </c>
      <c r="F9" s="72">
        <v>26901592</v>
      </c>
      <c r="G9" s="72">
        <f aca="true" t="shared" si="0" ref="G9:G68">E9+F9</f>
        <v>35363176</v>
      </c>
      <c r="H9" s="216"/>
      <c r="I9" s="72"/>
      <c r="J9" s="72"/>
      <c r="K9" s="72"/>
      <c r="L9" s="72"/>
      <c r="M9" s="72"/>
    </row>
    <row r="10" spans="2:13" s="70" customFormat="1" ht="16.5">
      <c r="B10" s="70" t="s">
        <v>8</v>
      </c>
      <c r="C10" s="73" t="s">
        <v>582</v>
      </c>
      <c r="D10" s="71" t="s">
        <v>583</v>
      </c>
      <c r="E10" s="72">
        <f>E11+E16</f>
        <v>5433943</v>
      </c>
      <c r="F10" s="72">
        <f>F11+F16</f>
        <v>2921996</v>
      </c>
      <c r="G10" s="72">
        <f t="shared" si="0"/>
        <v>8355939</v>
      </c>
      <c r="H10" s="216"/>
      <c r="I10" s="72"/>
      <c r="J10" s="72"/>
      <c r="K10" s="72"/>
      <c r="L10" s="72"/>
      <c r="M10" s="72"/>
    </row>
    <row r="11" spans="2:13" ht="16.5">
      <c r="B11" s="9" t="s">
        <v>9</v>
      </c>
      <c r="C11" s="1" t="s">
        <v>584</v>
      </c>
      <c r="E11" s="10">
        <f>+SUM(E12:E15)</f>
        <v>5433943</v>
      </c>
      <c r="F11" s="10">
        <f>+SUM(F12:F15)</f>
        <v>2921996</v>
      </c>
      <c r="G11" s="10">
        <f t="shared" si="0"/>
        <v>8355939</v>
      </c>
      <c r="H11" s="7"/>
      <c r="I11" s="72"/>
      <c r="J11" s="72"/>
      <c r="K11" s="72"/>
      <c r="L11" s="72"/>
      <c r="M11" s="72"/>
    </row>
    <row r="12" spans="2:13" ht="16.5">
      <c r="B12" s="9" t="s">
        <v>10</v>
      </c>
      <c r="C12" s="1" t="s">
        <v>79</v>
      </c>
      <c r="E12" s="10">
        <v>9525</v>
      </c>
      <c r="F12" s="10">
        <v>0</v>
      </c>
      <c r="G12" s="10">
        <f t="shared" si="0"/>
        <v>9525</v>
      </c>
      <c r="H12" s="7"/>
      <c r="I12" s="72"/>
      <c r="J12" s="72"/>
      <c r="K12" s="72"/>
      <c r="L12" s="72"/>
      <c r="M12" s="72"/>
    </row>
    <row r="13" spans="2:13" ht="16.5">
      <c r="B13" s="9" t="s">
        <v>11</v>
      </c>
      <c r="C13" s="1" t="s">
        <v>248</v>
      </c>
      <c r="E13" s="10">
        <v>23431</v>
      </c>
      <c r="F13" s="10">
        <v>0</v>
      </c>
      <c r="G13" s="10">
        <f t="shared" si="0"/>
        <v>23431</v>
      </c>
      <c r="H13" s="7"/>
      <c r="I13" s="72"/>
      <c r="J13" s="72"/>
      <c r="K13" s="72"/>
      <c r="L13" s="72"/>
      <c r="M13" s="72"/>
    </row>
    <row r="14" spans="2:13" ht="16.5">
      <c r="B14" s="9" t="s">
        <v>12</v>
      </c>
      <c r="C14" s="1" t="s">
        <v>585</v>
      </c>
      <c r="E14" s="10">
        <v>5394053</v>
      </c>
      <c r="F14" s="10">
        <v>2921996</v>
      </c>
      <c r="G14" s="10">
        <f t="shared" si="0"/>
        <v>8316049</v>
      </c>
      <c r="H14" s="7"/>
      <c r="I14" s="72"/>
      <c r="J14" s="72"/>
      <c r="K14" s="72"/>
      <c r="L14" s="72"/>
      <c r="M14" s="72"/>
    </row>
    <row r="15" spans="2:13" ht="16.5">
      <c r="B15" s="9" t="s">
        <v>371</v>
      </c>
      <c r="C15" s="1" t="s">
        <v>586</v>
      </c>
      <c r="E15" s="10">
        <v>6934</v>
      </c>
      <c r="F15" s="10">
        <v>0</v>
      </c>
      <c r="G15" s="10">
        <f t="shared" si="0"/>
        <v>6934</v>
      </c>
      <c r="H15" s="7"/>
      <c r="I15" s="72"/>
      <c r="J15" s="72"/>
      <c r="K15" s="72"/>
      <c r="L15" s="72"/>
      <c r="M15" s="72"/>
    </row>
    <row r="16" spans="2:13" ht="16.5">
      <c r="B16" s="9" t="s">
        <v>14</v>
      </c>
      <c r="C16" s="1" t="s">
        <v>587</v>
      </c>
      <c r="E16" s="10">
        <f>SUM(E17:E20)</f>
        <v>0</v>
      </c>
      <c r="F16" s="10">
        <f>SUM(F17:F20)</f>
        <v>0</v>
      </c>
      <c r="G16" s="10">
        <f t="shared" si="0"/>
        <v>0</v>
      </c>
      <c r="H16" s="7"/>
      <c r="I16" s="72"/>
      <c r="J16" s="72"/>
      <c r="K16" s="72"/>
      <c r="L16" s="72"/>
      <c r="M16" s="72"/>
    </row>
    <row r="17" spans="2:13" ht="16.5">
      <c r="B17" s="9" t="s">
        <v>249</v>
      </c>
      <c r="C17" s="1" t="s">
        <v>79</v>
      </c>
      <c r="E17" s="10">
        <v>0</v>
      </c>
      <c r="F17" s="10">
        <v>0</v>
      </c>
      <c r="G17" s="10">
        <f t="shared" si="0"/>
        <v>0</v>
      </c>
      <c r="H17" s="7"/>
      <c r="I17" s="72"/>
      <c r="J17" s="72"/>
      <c r="K17" s="72"/>
      <c r="L17" s="72"/>
      <c r="M17" s="72"/>
    </row>
    <row r="18" spans="2:13" ht="16.5">
      <c r="B18" s="9" t="s">
        <v>250</v>
      </c>
      <c r="C18" s="1" t="s">
        <v>248</v>
      </c>
      <c r="E18" s="10">
        <v>0</v>
      </c>
      <c r="F18" s="10">
        <v>0</v>
      </c>
      <c r="G18" s="10">
        <f t="shared" si="0"/>
        <v>0</v>
      </c>
      <c r="H18" s="7"/>
      <c r="I18" s="72"/>
      <c r="J18" s="72"/>
      <c r="K18" s="72"/>
      <c r="L18" s="72"/>
      <c r="M18" s="72"/>
    </row>
    <row r="19" spans="2:13" ht="16.5">
      <c r="B19" s="9" t="s">
        <v>251</v>
      </c>
      <c r="C19" s="1" t="s">
        <v>252</v>
      </c>
      <c r="E19" s="10">
        <v>0</v>
      </c>
      <c r="F19" s="10">
        <v>0</v>
      </c>
      <c r="G19" s="10">
        <f t="shared" si="0"/>
        <v>0</v>
      </c>
      <c r="H19" s="7"/>
      <c r="I19" s="72"/>
      <c r="J19" s="72"/>
      <c r="K19" s="72"/>
      <c r="L19" s="72"/>
      <c r="M19" s="72"/>
    </row>
    <row r="20" spans="2:13" ht="16.5">
      <c r="B20" s="9" t="s">
        <v>573</v>
      </c>
      <c r="C20" s="1" t="s">
        <v>586</v>
      </c>
      <c r="E20" s="10">
        <v>0</v>
      </c>
      <c r="F20" s="10">
        <v>0</v>
      </c>
      <c r="G20" s="10">
        <f t="shared" si="0"/>
        <v>0</v>
      </c>
      <c r="H20" s="7"/>
      <c r="I20" s="72"/>
      <c r="J20" s="72"/>
      <c r="K20" s="72"/>
      <c r="L20" s="72"/>
      <c r="M20" s="72"/>
    </row>
    <row r="21" spans="2:13" s="70" customFormat="1" ht="16.5">
      <c r="B21" s="70" t="s">
        <v>16</v>
      </c>
      <c r="C21" s="73" t="s">
        <v>588</v>
      </c>
      <c r="D21" s="71" t="s">
        <v>594</v>
      </c>
      <c r="E21" s="72">
        <v>289699</v>
      </c>
      <c r="F21" s="72">
        <v>9740030</v>
      </c>
      <c r="G21" s="72">
        <f t="shared" si="0"/>
        <v>10029729</v>
      </c>
      <c r="H21" s="216"/>
      <c r="I21" s="72"/>
      <c r="J21" s="72"/>
      <c r="K21" s="72"/>
      <c r="L21" s="72"/>
      <c r="M21" s="72"/>
    </row>
    <row r="22" spans="2:13" s="70" customFormat="1" ht="16.5">
      <c r="B22" s="70" t="s">
        <v>17</v>
      </c>
      <c r="C22" s="73" t="s">
        <v>589</v>
      </c>
      <c r="D22" s="71"/>
      <c r="E22" s="72">
        <f>SUM(E23:E25)</f>
        <v>1552346</v>
      </c>
      <c r="F22" s="72">
        <f>SUM(F23:F25)</f>
        <v>0</v>
      </c>
      <c r="G22" s="72">
        <f t="shared" si="0"/>
        <v>1552346</v>
      </c>
      <c r="H22" s="216"/>
      <c r="I22" s="72"/>
      <c r="J22" s="72"/>
      <c r="K22" s="72"/>
      <c r="L22" s="72"/>
      <c r="M22" s="72"/>
    </row>
    <row r="23" spans="1:13" ht="16.5">
      <c r="A23" s="2"/>
      <c r="B23" s="11" t="s">
        <v>18</v>
      </c>
      <c r="C23" s="12" t="s">
        <v>590</v>
      </c>
      <c r="D23" s="139"/>
      <c r="E23" s="10">
        <v>185</v>
      </c>
      <c r="F23" s="10">
        <v>0</v>
      </c>
      <c r="G23" s="10">
        <f t="shared" si="0"/>
        <v>185</v>
      </c>
      <c r="H23" s="7"/>
      <c r="I23" s="72"/>
      <c r="J23" s="72"/>
      <c r="K23" s="72"/>
      <c r="L23" s="72"/>
      <c r="M23" s="72"/>
    </row>
    <row r="24" spans="1:13" ht="16.5">
      <c r="A24" s="2"/>
      <c r="B24" s="13" t="s">
        <v>19</v>
      </c>
      <c r="C24" s="12" t="s">
        <v>591</v>
      </c>
      <c r="D24" s="139"/>
      <c r="E24" s="10">
        <v>1552161</v>
      </c>
      <c r="F24" s="10">
        <v>0</v>
      </c>
      <c r="G24" s="10">
        <f t="shared" si="0"/>
        <v>1552161</v>
      </c>
      <c r="H24" s="7"/>
      <c r="I24" s="72"/>
      <c r="J24" s="72"/>
      <c r="K24" s="72"/>
      <c r="L24" s="72"/>
      <c r="M24" s="72"/>
    </row>
    <row r="25" spans="1:13" ht="16.5">
      <c r="A25" s="2"/>
      <c r="B25" s="9" t="s">
        <v>85</v>
      </c>
      <c r="C25" s="12" t="s">
        <v>592</v>
      </c>
      <c r="D25" s="139"/>
      <c r="E25" s="10">
        <v>0</v>
      </c>
      <c r="F25" s="10">
        <v>0</v>
      </c>
      <c r="G25" s="10">
        <f t="shared" si="0"/>
        <v>0</v>
      </c>
      <c r="H25" s="7"/>
      <c r="I25" s="72"/>
      <c r="J25" s="72"/>
      <c r="K25" s="72"/>
      <c r="L25" s="72"/>
      <c r="M25" s="72"/>
    </row>
    <row r="26" spans="2:13" s="70" customFormat="1" ht="16.5">
      <c r="B26" s="70" t="s">
        <v>20</v>
      </c>
      <c r="C26" s="73" t="s">
        <v>593</v>
      </c>
      <c r="D26" s="71" t="s">
        <v>597</v>
      </c>
      <c r="E26" s="72">
        <f>SUM(E27:E29)</f>
        <v>23452703</v>
      </c>
      <c r="F26" s="72">
        <f>SUM(F27:F29)</f>
        <v>19377085</v>
      </c>
      <c r="G26" s="72">
        <f t="shared" si="0"/>
        <v>42829788</v>
      </c>
      <c r="H26" s="216"/>
      <c r="I26" s="72"/>
      <c r="J26" s="72"/>
      <c r="K26" s="72"/>
      <c r="L26" s="72"/>
      <c r="M26" s="72"/>
    </row>
    <row r="27" spans="1:13" ht="16.5">
      <c r="A27" s="2"/>
      <c r="B27" s="9" t="s">
        <v>21</v>
      </c>
      <c r="C27" s="12" t="s">
        <v>248</v>
      </c>
      <c r="D27" s="139"/>
      <c r="E27" s="10">
        <v>13013</v>
      </c>
      <c r="F27" s="10">
        <v>85027</v>
      </c>
      <c r="G27" s="10">
        <f t="shared" si="0"/>
        <v>98040</v>
      </c>
      <c r="H27" s="7"/>
      <c r="I27" s="72"/>
      <c r="J27" s="72"/>
      <c r="K27" s="72"/>
      <c r="L27" s="72"/>
      <c r="M27" s="72"/>
    </row>
    <row r="28" spans="1:13" ht="16.5">
      <c r="A28" s="2"/>
      <c r="B28" s="9" t="s">
        <v>22</v>
      </c>
      <c r="C28" s="12" t="s">
        <v>79</v>
      </c>
      <c r="D28" s="139"/>
      <c r="E28" s="10">
        <v>23159176</v>
      </c>
      <c r="F28" s="10">
        <v>13657443</v>
      </c>
      <c r="G28" s="10">
        <f t="shared" si="0"/>
        <v>36816619</v>
      </c>
      <c r="H28" s="7"/>
      <c r="I28" s="72"/>
      <c r="J28" s="72"/>
      <c r="K28" s="72"/>
      <c r="L28" s="72"/>
      <c r="M28" s="72"/>
    </row>
    <row r="29" spans="2:13" ht="16.5">
      <c r="B29" s="9" t="s">
        <v>200</v>
      </c>
      <c r="C29" s="14" t="s">
        <v>595</v>
      </c>
      <c r="D29" s="139"/>
      <c r="E29" s="10">
        <v>280514</v>
      </c>
      <c r="F29" s="10">
        <v>5634615</v>
      </c>
      <c r="G29" s="10">
        <f t="shared" si="0"/>
        <v>5915129</v>
      </c>
      <c r="H29" s="7"/>
      <c r="I29" s="72"/>
      <c r="J29" s="72"/>
      <c r="K29" s="72"/>
      <c r="L29" s="72"/>
      <c r="M29" s="72"/>
    </row>
    <row r="30" spans="2:13" s="70" customFormat="1" ht="16.5">
      <c r="B30" s="70" t="s">
        <v>23</v>
      </c>
      <c r="C30" s="74" t="s">
        <v>596</v>
      </c>
      <c r="D30" s="71" t="s">
        <v>609</v>
      </c>
      <c r="E30" s="72">
        <f>+E31+E35-E36</f>
        <v>134438198</v>
      </c>
      <c r="F30" s="72">
        <f>+F31+F35-F36</f>
        <v>75040191</v>
      </c>
      <c r="G30" s="72">
        <f t="shared" si="0"/>
        <v>209478389</v>
      </c>
      <c r="H30" s="72"/>
      <c r="I30" s="72"/>
      <c r="J30" s="72"/>
      <c r="K30" s="72"/>
      <c r="L30" s="72"/>
      <c r="M30" s="72"/>
    </row>
    <row r="31" spans="2:13" ht="16.5">
      <c r="B31" s="9" t="s">
        <v>24</v>
      </c>
      <c r="C31" s="1" t="s">
        <v>598</v>
      </c>
      <c r="E31" s="10">
        <f>+SUM(E32:E34)</f>
        <v>134285579</v>
      </c>
      <c r="F31" s="10">
        <f>+SUM(F32:F34)</f>
        <v>75040191</v>
      </c>
      <c r="G31" s="10">
        <f t="shared" si="0"/>
        <v>209325770</v>
      </c>
      <c r="H31" s="10"/>
      <c r="I31" s="72"/>
      <c r="J31" s="72"/>
      <c r="K31" s="72"/>
      <c r="L31" s="72"/>
      <c r="M31" s="72"/>
    </row>
    <row r="32" spans="2:13" ht="16.5">
      <c r="B32" s="9" t="s">
        <v>599</v>
      </c>
      <c r="C32" s="1" t="s">
        <v>600</v>
      </c>
      <c r="D32" s="71" t="s">
        <v>601</v>
      </c>
      <c r="E32" s="10">
        <v>3676732</v>
      </c>
      <c r="F32" s="10">
        <v>1929246</v>
      </c>
      <c r="G32" s="10">
        <f t="shared" si="0"/>
        <v>5605978</v>
      </c>
      <c r="H32" s="10"/>
      <c r="I32" s="72"/>
      <c r="J32" s="72"/>
      <c r="K32" s="72"/>
      <c r="L32" s="72"/>
      <c r="M32" s="72"/>
    </row>
    <row r="33" spans="2:13" ht="16.5">
      <c r="B33" s="9" t="s">
        <v>602</v>
      </c>
      <c r="C33" s="1" t="s">
        <v>79</v>
      </c>
      <c r="E33" s="10">
        <v>0</v>
      </c>
      <c r="F33" s="10">
        <v>0</v>
      </c>
      <c r="G33" s="10">
        <f t="shared" si="0"/>
        <v>0</v>
      </c>
      <c r="H33" s="10"/>
      <c r="I33" s="72"/>
      <c r="J33" s="72"/>
      <c r="K33" s="72"/>
      <c r="L33" s="72"/>
      <c r="M33" s="72"/>
    </row>
    <row r="34" spans="2:13" ht="16.5">
      <c r="B34" s="9" t="s">
        <v>603</v>
      </c>
      <c r="C34" s="1" t="s">
        <v>13</v>
      </c>
      <c r="E34" s="10">
        <v>130608847</v>
      </c>
      <c r="F34" s="10">
        <v>73110945</v>
      </c>
      <c r="G34" s="10">
        <f t="shared" si="0"/>
        <v>203719792</v>
      </c>
      <c r="H34" s="10"/>
      <c r="I34" s="72"/>
      <c r="J34" s="72"/>
      <c r="K34" s="72"/>
      <c r="L34" s="72"/>
      <c r="M34" s="72"/>
    </row>
    <row r="35" spans="2:13" ht="16.5">
      <c r="B35" s="9" t="s">
        <v>25</v>
      </c>
      <c r="C35" s="1" t="s">
        <v>604</v>
      </c>
      <c r="E35" s="10">
        <v>4532711</v>
      </c>
      <c r="F35" s="10">
        <v>0</v>
      </c>
      <c r="G35" s="10">
        <f t="shared" si="0"/>
        <v>4532711</v>
      </c>
      <c r="H35" s="10"/>
      <c r="I35" s="72"/>
      <c r="J35" s="72"/>
      <c r="K35" s="72"/>
      <c r="L35" s="72"/>
      <c r="M35" s="72"/>
    </row>
    <row r="36" spans="2:13" ht="16.5">
      <c r="B36" s="9" t="s">
        <v>605</v>
      </c>
      <c r="C36" s="1" t="s">
        <v>606</v>
      </c>
      <c r="E36" s="10">
        <v>4380092</v>
      </c>
      <c r="F36" s="10">
        <v>0</v>
      </c>
      <c r="G36" s="10">
        <f t="shared" si="0"/>
        <v>4380092</v>
      </c>
      <c r="H36" s="10"/>
      <c r="I36" s="72"/>
      <c r="J36" s="72"/>
      <c r="K36" s="72"/>
      <c r="L36" s="72"/>
      <c r="M36" s="72"/>
    </row>
    <row r="37" spans="2:13" s="70" customFormat="1" ht="16.5">
      <c r="B37" s="70" t="s">
        <v>26</v>
      </c>
      <c r="C37" s="70" t="s">
        <v>607</v>
      </c>
      <c r="D37" s="71"/>
      <c r="E37" s="123">
        <v>0</v>
      </c>
      <c r="F37" s="123">
        <v>0</v>
      </c>
      <c r="G37" s="6">
        <f t="shared" si="0"/>
        <v>0</v>
      </c>
      <c r="H37" s="72"/>
      <c r="I37" s="72"/>
      <c r="J37" s="72"/>
      <c r="K37" s="72"/>
      <c r="L37" s="72"/>
      <c r="M37" s="72"/>
    </row>
    <row r="38" spans="2:13" s="70" customFormat="1" ht="16.5">
      <c r="B38" s="70" t="s">
        <v>27</v>
      </c>
      <c r="C38" s="73" t="s">
        <v>608</v>
      </c>
      <c r="D38" s="71" t="s">
        <v>613</v>
      </c>
      <c r="E38" s="72">
        <f>SUM(E39:E40)</f>
        <v>5995041</v>
      </c>
      <c r="F38" s="72">
        <f>SUM(F39:F40)</f>
        <v>12887991</v>
      </c>
      <c r="G38" s="72">
        <f t="shared" si="0"/>
        <v>18883032</v>
      </c>
      <c r="H38" s="72"/>
      <c r="I38" s="72"/>
      <c r="J38" s="72"/>
      <c r="K38" s="72"/>
      <c r="L38" s="72"/>
      <c r="M38" s="72"/>
    </row>
    <row r="39" spans="2:13" ht="16.5">
      <c r="B39" s="9" t="s">
        <v>610</v>
      </c>
      <c r="C39" s="1" t="s">
        <v>79</v>
      </c>
      <c r="E39" s="10">
        <v>5995041</v>
      </c>
      <c r="F39" s="10">
        <v>10148338</v>
      </c>
      <c r="G39" s="10">
        <f t="shared" si="0"/>
        <v>16143379</v>
      </c>
      <c r="H39" s="10"/>
      <c r="I39" s="72"/>
      <c r="J39" s="72"/>
      <c r="K39" s="72"/>
      <c r="L39" s="72"/>
      <c r="M39" s="72"/>
    </row>
    <row r="40" spans="2:13" ht="16.5">
      <c r="B40" s="9" t="s">
        <v>611</v>
      </c>
      <c r="C40" s="1" t="s">
        <v>586</v>
      </c>
      <c r="E40" s="10">
        <v>0</v>
      </c>
      <c r="F40" s="10">
        <v>2739653</v>
      </c>
      <c r="G40" s="10">
        <f t="shared" si="0"/>
        <v>2739653</v>
      </c>
      <c r="H40" s="10"/>
      <c r="I40" s="72"/>
      <c r="J40" s="72"/>
      <c r="K40" s="72"/>
      <c r="L40" s="72"/>
      <c r="M40" s="72"/>
    </row>
    <row r="41" spans="2:13" s="70" customFormat="1" ht="16.5">
      <c r="B41" s="73" t="s">
        <v>28</v>
      </c>
      <c r="C41" s="73" t="s">
        <v>612</v>
      </c>
      <c r="D41" s="71" t="s">
        <v>620</v>
      </c>
      <c r="E41" s="72">
        <f>SUM(E42:E43)</f>
        <v>3923</v>
      </c>
      <c r="F41" s="72">
        <f>SUM(F42:F43)</f>
        <v>0</v>
      </c>
      <c r="G41" s="72">
        <f t="shared" si="0"/>
        <v>3923</v>
      </c>
      <c r="H41" s="72"/>
      <c r="I41" s="72"/>
      <c r="J41" s="72"/>
      <c r="K41" s="72"/>
      <c r="L41" s="72"/>
      <c r="M41" s="72"/>
    </row>
    <row r="42" spans="2:13" ht="16.5">
      <c r="B42" s="9" t="s">
        <v>86</v>
      </c>
      <c r="C42" s="1" t="s">
        <v>614</v>
      </c>
      <c r="E42" s="10">
        <v>0</v>
      </c>
      <c r="F42" s="10">
        <v>0</v>
      </c>
      <c r="G42" s="10">
        <f t="shared" si="0"/>
        <v>0</v>
      </c>
      <c r="H42" s="10"/>
      <c r="I42" s="72"/>
      <c r="J42" s="72"/>
      <c r="K42" s="72"/>
      <c r="L42" s="72"/>
      <c r="M42" s="72"/>
    </row>
    <row r="43" spans="2:13" ht="16.5">
      <c r="B43" s="9" t="s">
        <v>87</v>
      </c>
      <c r="C43" s="1" t="s">
        <v>253</v>
      </c>
      <c r="E43" s="10">
        <f>SUM(E44:E45)</f>
        <v>3923</v>
      </c>
      <c r="F43" s="10">
        <f>SUM(F44:F45)</f>
        <v>0</v>
      </c>
      <c r="G43" s="10">
        <f t="shared" si="0"/>
        <v>3923</v>
      </c>
      <c r="H43" s="10"/>
      <c r="I43" s="72"/>
      <c r="J43" s="72"/>
      <c r="K43" s="72"/>
      <c r="L43" s="72"/>
      <c r="M43" s="72"/>
    </row>
    <row r="44" spans="2:13" ht="16.5">
      <c r="B44" s="9" t="s">
        <v>615</v>
      </c>
      <c r="C44" s="1" t="s">
        <v>616</v>
      </c>
      <c r="E44" s="10">
        <v>0</v>
      </c>
      <c r="F44" s="10">
        <v>0</v>
      </c>
      <c r="G44" s="10">
        <f t="shared" si="0"/>
        <v>0</v>
      </c>
      <c r="H44" s="10"/>
      <c r="I44" s="72"/>
      <c r="J44" s="72"/>
      <c r="K44" s="72"/>
      <c r="L44" s="72"/>
      <c r="M44" s="72"/>
    </row>
    <row r="45" spans="2:13" ht="16.5">
      <c r="B45" s="9" t="s">
        <v>617</v>
      </c>
      <c r="C45" s="1" t="s">
        <v>618</v>
      </c>
      <c r="E45" s="10">
        <v>3923</v>
      </c>
      <c r="F45" s="10">
        <v>0</v>
      </c>
      <c r="G45" s="10">
        <f t="shared" si="0"/>
        <v>3923</v>
      </c>
      <c r="H45" s="10"/>
      <c r="I45" s="72"/>
      <c r="J45" s="72"/>
      <c r="K45" s="72"/>
      <c r="L45" s="72"/>
      <c r="M45" s="72"/>
    </row>
    <row r="46" spans="2:13" s="70" customFormat="1" ht="16.5">
      <c r="B46" s="73" t="s">
        <v>29</v>
      </c>
      <c r="C46" s="73" t="s">
        <v>619</v>
      </c>
      <c r="D46" s="71" t="s">
        <v>627</v>
      </c>
      <c r="E46" s="72">
        <f>SUM(E47:E48)</f>
        <v>0</v>
      </c>
      <c r="F46" s="72">
        <f>SUM(F47:F48)</f>
        <v>0</v>
      </c>
      <c r="G46" s="72">
        <f t="shared" si="0"/>
        <v>0</v>
      </c>
      <c r="H46" s="72"/>
      <c r="I46" s="72"/>
      <c r="J46" s="72"/>
      <c r="K46" s="72"/>
      <c r="L46" s="72"/>
      <c r="M46" s="72"/>
    </row>
    <row r="47" spans="2:13" ht="16.5">
      <c r="B47" s="9" t="s">
        <v>88</v>
      </c>
      <c r="C47" s="1" t="s">
        <v>319</v>
      </c>
      <c r="E47" s="10">
        <v>0</v>
      </c>
      <c r="F47" s="10">
        <v>0</v>
      </c>
      <c r="G47" s="10">
        <f t="shared" si="0"/>
        <v>0</v>
      </c>
      <c r="H47" s="10"/>
      <c r="I47" s="72"/>
      <c r="J47" s="72"/>
      <c r="K47" s="72"/>
      <c r="L47" s="72"/>
      <c r="M47" s="72"/>
    </row>
    <row r="48" spans="2:13" ht="16.5">
      <c r="B48" s="9" t="s">
        <v>89</v>
      </c>
      <c r="C48" s="1" t="s">
        <v>320</v>
      </c>
      <c r="E48" s="10">
        <v>0</v>
      </c>
      <c r="F48" s="10">
        <v>0</v>
      </c>
      <c r="G48" s="10">
        <f t="shared" si="0"/>
        <v>0</v>
      </c>
      <c r="H48" s="10"/>
      <c r="I48" s="72"/>
      <c r="J48" s="72"/>
      <c r="K48" s="72"/>
      <c r="L48" s="72"/>
      <c r="M48" s="72"/>
    </row>
    <row r="49" spans="2:13" s="70" customFormat="1" ht="16.5">
      <c r="B49" s="73" t="s">
        <v>30</v>
      </c>
      <c r="C49" s="73" t="s">
        <v>621</v>
      </c>
      <c r="D49" s="71"/>
      <c r="E49" s="72">
        <f>+E50+E51</f>
        <v>0</v>
      </c>
      <c r="F49" s="72">
        <f>+F50+F51</f>
        <v>0</v>
      </c>
      <c r="G49" s="72">
        <f t="shared" si="0"/>
        <v>0</v>
      </c>
      <c r="H49" s="72"/>
      <c r="I49" s="72"/>
      <c r="J49" s="72"/>
      <c r="K49" s="72"/>
      <c r="L49" s="72"/>
      <c r="M49" s="72"/>
    </row>
    <row r="50" spans="2:13" ht="16.5">
      <c r="B50" s="9" t="s">
        <v>107</v>
      </c>
      <c r="C50" s="1" t="s">
        <v>614</v>
      </c>
      <c r="E50" s="10">
        <v>0</v>
      </c>
      <c r="F50" s="10">
        <v>0</v>
      </c>
      <c r="G50" s="10">
        <f t="shared" si="0"/>
        <v>0</v>
      </c>
      <c r="H50" s="10"/>
      <c r="I50" s="72"/>
      <c r="J50" s="72"/>
      <c r="K50" s="72"/>
      <c r="L50" s="72"/>
      <c r="M50" s="72"/>
    </row>
    <row r="51" spans="2:13" ht="16.5">
      <c r="B51" s="9" t="s">
        <v>108</v>
      </c>
      <c r="C51" s="1" t="s">
        <v>253</v>
      </c>
      <c r="E51" s="10">
        <f>SUM(E52:E53)</f>
        <v>0</v>
      </c>
      <c r="F51" s="10">
        <f>SUM(F52:F53)</f>
        <v>0</v>
      </c>
      <c r="G51" s="10">
        <f t="shared" si="0"/>
        <v>0</v>
      </c>
      <c r="H51" s="10"/>
      <c r="I51" s="72"/>
      <c r="J51" s="72"/>
      <c r="K51" s="72"/>
      <c r="L51" s="72"/>
      <c r="M51" s="72"/>
    </row>
    <row r="52" spans="2:13" ht="16.5">
      <c r="B52" s="9" t="s">
        <v>622</v>
      </c>
      <c r="C52" s="1" t="s">
        <v>623</v>
      </c>
      <c r="E52" s="10">
        <v>0</v>
      </c>
      <c r="F52" s="10">
        <v>0</v>
      </c>
      <c r="G52" s="10">
        <f t="shared" si="0"/>
        <v>0</v>
      </c>
      <c r="H52" s="10"/>
      <c r="I52" s="72"/>
      <c r="J52" s="72"/>
      <c r="K52" s="72"/>
      <c r="L52" s="72"/>
      <c r="M52" s="72"/>
    </row>
    <row r="53" spans="2:13" ht="16.5">
      <c r="B53" s="9" t="s">
        <v>624</v>
      </c>
      <c r="C53" s="1" t="s">
        <v>625</v>
      </c>
      <c r="E53" s="10">
        <v>0</v>
      </c>
      <c r="F53" s="10">
        <v>0</v>
      </c>
      <c r="G53" s="10">
        <f t="shared" si="0"/>
        <v>0</v>
      </c>
      <c r="H53" s="10"/>
      <c r="I53" s="72"/>
      <c r="J53" s="72"/>
      <c r="K53" s="72"/>
      <c r="L53" s="72"/>
      <c r="M53" s="72"/>
    </row>
    <row r="54" spans="2:13" s="70" customFormat="1" ht="16.5">
      <c r="B54" s="70" t="s">
        <v>31</v>
      </c>
      <c r="C54" s="73" t="s">
        <v>626</v>
      </c>
      <c r="D54" s="71" t="s">
        <v>633</v>
      </c>
      <c r="E54" s="72">
        <f>SUM(E55:E57)-E58</f>
        <v>1530515</v>
      </c>
      <c r="F54" s="72">
        <f>SUM(F55:F57)-F58</f>
        <v>4334903</v>
      </c>
      <c r="G54" s="72">
        <f t="shared" si="0"/>
        <v>5865418</v>
      </c>
      <c r="H54" s="72"/>
      <c r="I54" s="72"/>
      <c r="J54" s="72"/>
      <c r="K54" s="72"/>
      <c r="L54" s="72"/>
      <c r="M54" s="72"/>
    </row>
    <row r="55" spans="2:13" ht="16.5">
      <c r="B55" s="9" t="s">
        <v>628</v>
      </c>
      <c r="C55" s="1" t="s">
        <v>90</v>
      </c>
      <c r="E55" s="10">
        <v>1856087</v>
      </c>
      <c r="F55" s="10">
        <v>4885676</v>
      </c>
      <c r="G55" s="10">
        <f t="shared" si="0"/>
        <v>6741763</v>
      </c>
      <c r="H55" s="10"/>
      <c r="I55" s="72"/>
      <c r="J55" s="72"/>
      <c r="K55" s="72"/>
      <c r="L55" s="72"/>
      <c r="M55" s="72"/>
    </row>
    <row r="56" spans="2:13" ht="16.5">
      <c r="B56" s="9" t="s">
        <v>629</v>
      </c>
      <c r="C56" s="1" t="s">
        <v>254</v>
      </c>
      <c r="E56" s="10">
        <v>0</v>
      </c>
      <c r="F56" s="10">
        <v>0</v>
      </c>
      <c r="G56" s="10">
        <f t="shared" si="0"/>
        <v>0</v>
      </c>
      <c r="H56" s="10"/>
      <c r="I56" s="72"/>
      <c r="J56" s="72"/>
      <c r="K56" s="72"/>
      <c r="L56" s="72"/>
      <c r="M56" s="72"/>
    </row>
    <row r="57" spans="2:13" ht="16.5">
      <c r="B57" s="9" t="s">
        <v>630</v>
      </c>
      <c r="C57" s="1" t="s">
        <v>197</v>
      </c>
      <c r="E57" s="10">
        <v>0</v>
      </c>
      <c r="F57" s="10">
        <v>0</v>
      </c>
      <c r="G57" s="10">
        <f t="shared" si="0"/>
        <v>0</v>
      </c>
      <c r="H57" s="10"/>
      <c r="I57" s="72"/>
      <c r="J57" s="72"/>
      <c r="K57" s="72"/>
      <c r="L57" s="72"/>
      <c r="M57" s="72"/>
    </row>
    <row r="58" spans="2:13" ht="16.5">
      <c r="B58" s="9" t="s">
        <v>631</v>
      </c>
      <c r="C58" s="1" t="s">
        <v>247</v>
      </c>
      <c r="E58" s="10">
        <v>325572</v>
      </c>
      <c r="F58" s="10">
        <v>550773</v>
      </c>
      <c r="G58" s="10">
        <f t="shared" si="0"/>
        <v>876345</v>
      </c>
      <c r="H58" s="10"/>
      <c r="I58" s="72"/>
      <c r="J58" s="72"/>
      <c r="K58" s="72"/>
      <c r="L58" s="72"/>
      <c r="M58" s="72"/>
    </row>
    <row r="59" spans="2:13" s="70" customFormat="1" ht="16.5">
      <c r="B59" s="70" t="s">
        <v>32</v>
      </c>
      <c r="C59" s="73" t="s">
        <v>632</v>
      </c>
      <c r="D59" s="71" t="s">
        <v>638</v>
      </c>
      <c r="E59" s="72">
        <f>SUM(E60:E62)</f>
        <v>973630</v>
      </c>
      <c r="F59" s="72">
        <f>SUM(F60:F62)</f>
        <v>162654</v>
      </c>
      <c r="G59" s="72">
        <f t="shared" si="0"/>
        <v>1136284</v>
      </c>
      <c r="H59" s="72"/>
      <c r="I59" s="72"/>
      <c r="J59" s="72"/>
      <c r="K59" s="72"/>
      <c r="L59" s="72"/>
      <c r="M59" s="72"/>
    </row>
    <row r="60" spans="1:13" ht="16.5">
      <c r="A60" s="2"/>
      <c r="B60" s="9" t="s">
        <v>255</v>
      </c>
      <c r="C60" s="1" t="s">
        <v>634</v>
      </c>
      <c r="E60" s="10">
        <v>973630</v>
      </c>
      <c r="F60" s="10">
        <v>31206</v>
      </c>
      <c r="G60" s="10">
        <f t="shared" si="0"/>
        <v>1004836</v>
      </c>
      <c r="H60" s="10"/>
      <c r="I60" s="72"/>
      <c r="J60" s="72"/>
      <c r="K60" s="72"/>
      <c r="L60" s="72"/>
      <c r="M60" s="72"/>
    </row>
    <row r="61" spans="1:13" ht="16.5">
      <c r="A61" s="2"/>
      <c r="B61" s="9" t="s">
        <v>256</v>
      </c>
      <c r="C61" s="1" t="s">
        <v>635</v>
      </c>
      <c r="E61" s="10">
        <v>0</v>
      </c>
      <c r="F61" s="10">
        <v>131448</v>
      </c>
      <c r="G61" s="10">
        <f t="shared" si="0"/>
        <v>131448</v>
      </c>
      <c r="H61" s="10"/>
      <c r="I61" s="72"/>
      <c r="J61" s="72"/>
      <c r="K61" s="72"/>
      <c r="L61" s="72"/>
      <c r="M61" s="72"/>
    </row>
    <row r="62" spans="1:13" ht="16.5">
      <c r="A62" s="2"/>
      <c r="B62" s="9" t="s">
        <v>636</v>
      </c>
      <c r="C62" s="1" t="s">
        <v>637</v>
      </c>
      <c r="D62" s="139"/>
      <c r="E62" s="10">
        <v>0</v>
      </c>
      <c r="F62" s="10">
        <v>0</v>
      </c>
      <c r="G62" s="10">
        <f t="shared" si="0"/>
        <v>0</v>
      </c>
      <c r="H62" s="10"/>
      <c r="I62" s="72"/>
      <c r="J62" s="72"/>
      <c r="K62" s="72"/>
      <c r="L62" s="72"/>
      <c r="M62" s="72"/>
    </row>
    <row r="63" spans="2:13" s="70" customFormat="1" ht="16.5">
      <c r="B63" s="73" t="s">
        <v>33</v>
      </c>
      <c r="C63" s="73" t="s">
        <v>91</v>
      </c>
      <c r="D63" s="71"/>
      <c r="E63" s="72">
        <v>3418021</v>
      </c>
      <c r="F63" s="72">
        <v>7895</v>
      </c>
      <c r="G63" s="72">
        <f t="shared" si="0"/>
        <v>3425916</v>
      </c>
      <c r="H63" s="72"/>
      <c r="I63" s="72"/>
      <c r="J63" s="72"/>
      <c r="K63" s="72"/>
      <c r="L63" s="72"/>
      <c r="M63" s="72"/>
    </row>
    <row r="64" spans="2:13" s="70" customFormat="1" ht="16.5">
      <c r="B64" s="70" t="s">
        <v>34</v>
      </c>
      <c r="C64" s="73" t="s">
        <v>94</v>
      </c>
      <c r="D64" s="71"/>
      <c r="E64" s="72">
        <f>SUM(E65:E66)</f>
        <v>476470</v>
      </c>
      <c r="F64" s="72">
        <f>SUM(F65:F66)</f>
        <v>2072</v>
      </c>
      <c r="G64" s="72">
        <f t="shared" si="0"/>
        <v>478542</v>
      </c>
      <c r="H64" s="72"/>
      <c r="I64" s="72"/>
      <c r="J64" s="72"/>
      <c r="K64" s="72"/>
      <c r="L64" s="72"/>
      <c r="M64" s="72"/>
    </row>
    <row r="65" spans="2:13" ht="16.5">
      <c r="B65" s="9" t="s">
        <v>640</v>
      </c>
      <c r="C65" s="12" t="s">
        <v>95</v>
      </c>
      <c r="E65" s="10">
        <v>0</v>
      </c>
      <c r="F65" s="10">
        <v>0</v>
      </c>
      <c r="G65" s="10">
        <f t="shared" si="0"/>
        <v>0</v>
      </c>
      <c r="H65" s="10"/>
      <c r="I65" s="72"/>
      <c r="J65" s="72"/>
      <c r="K65" s="72"/>
      <c r="L65" s="72"/>
      <c r="M65" s="72"/>
    </row>
    <row r="66" spans="2:13" ht="16.5">
      <c r="B66" s="9" t="s">
        <v>641</v>
      </c>
      <c r="C66" s="12" t="s">
        <v>13</v>
      </c>
      <c r="E66" s="10">
        <v>476470</v>
      </c>
      <c r="F66" s="10">
        <v>2072</v>
      </c>
      <c r="G66" s="10">
        <f t="shared" si="0"/>
        <v>478542</v>
      </c>
      <c r="H66" s="10"/>
      <c r="I66" s="72"/>
      <c r="J66" s="72"/>
      <c r="K66" s="72"/>
      <c r="L66" s="72"/>
      <c r="M66" s="72"/>
    </row>
    <row r="67" spans="2:13" s="70" customFormat="1" ht="16.5">
      <c r="B67" s="70" t="s">
        <v>35</v>
      </c>
      <c r="C67" s="73" t="s">
        <v>324</v>
      </c>
      <c r="D67" s="71" t="s">
        <v>639</v>
      </c>
      <c r="E67" s="123">
        <v>0</v>
      </c>
      <c r="F67" s="123">
        <v>0</v>
      </c>
      <c r="G67" s="72">
        <f t="shared" si="0"/>
        <v>0</v>
      </c>
      <c r="H67" s="72"/>
      <c r="I67" s="72"/>
      <c r="J67" s="72"/>
      <c r="K67" s="72"/>
      <c r="L67" s="72"/>
      <c r="M67" s="72"/>
    </row>
    <row r="68" spans="2:13" s="70" customFormat="1" ht="16.5">
      <c r="B68" s="70" t="s">
        <v>36</v>
      </c>
      <c r="C68" s="73" t="s">
        <v>643</v>
      </c>
      <c r="D68" s="71"/>
      <c r="E68" s="72">
        <f>SUM(E69:E70)</f>
        <v>28148</v>
      </c>
      <c r="F68" s="72">
        <f>SUM(F69:F70)</f>
        <v>9377</v>
      </c>
      <c r="G68" s="72">
        <f t="shared" si="0"/>
        <v>37525</v>
      </c>
      <c r="H68" s="72"/>
      <c r="I68" s="72"/>
      <c r="J68" s="72"/>
      <c r="K68" s="72"/>
      <c r="L68" s="72"/>
      <c r="M68" s="72"/>
    </row>
    <row r="69" spans="2:13" ht="16.5">
      <c r="B69" s="9" t="s">
        <v>363</v>
      </c>
      <c r="C69" s="12" t="s">
        <v>644</v>
      </c>
      <c r="E69" s="10">
        <v>0</v>
      </c>
      <c r="F69" s="10">
        <v>0</v>
      </c>
      <c r="G69" s="10">
        <f>E69+F69</f>
        <v>0</v>
      </c>
      <c r="H69" s="10"/>
      <c r="I69" s="72"/>
      <c r="J69" s="72"/>
      <c r="K69" s="72"/>
      <c r="L69" s="72"/>
      <c r="M69" s="72"/>
    </row>
    <row r="70" spans="2:13" ht="16.5">
      <c r="B70" s="9" t="s">
        <v>364</v>
      </c>
      <c r="C70" s="12" t="s">
        <v>645</v>
      </c>
      <c r="D70" s="71" t="s">
        <v>642</v>
      </c>
      <c r="E70" s="10">
        <v>28148</v>
      </c>
      <c r="F70" s="10">
        <v>9377</v>
      </c>
      <c r="G70" s="10">
        <f>E70+F70</f>
        <v>37525</v>
      </c>
      <c r="H70" s="10"/>
      <c r="I70" s="72"/>
      <c r="J70" s="72"/>
      <c r="K70" s="72"/>
      <c r="L70" s="72"/>
      <c r="M70" s="72"/>
    </row>
    <row r="71" spans="2:13" s="70" customFormat="1" ht="16.5">
      <c r="B71" s="70" t="s">
        <v>37</v>
      </c>
      <c r="C71" s="73" t="s">
        <v>647</v>
      </c>
      <c r="D71" s="71"/>
      <c r="E71" s="123"/>
      <c r="F71" s="123"/>
      <c r="G71" s="123"/>
      <c r="H71" s="72"/>
      <c r="I71" s="72"/>
      <c r="J71" s="72"/>
      <c r="K71" s="72"/>
      <c r="L71" s="72"/>
      <c r="M71" s="72"/>
    </row>
    <row r="72" spans="3:13" s="70" customFormat="1" ht="16.5">
      <c r="C72" s="73" t="s">
        <v>325</v>
      </c>
      <c r="D72" s="71" t="s">
        <v>646</v>
      </c>
      <c r="E72" s="72">
        <f>+SUM(E73:E74)</f>
        <v>133515</v>
      </c>
      <c r="F72" s="72">
        <f>+SUM(F73:F74)</f>
        <v>0</v>
      </c>
      <c r="G72" s="72">
        <f>E72+F72</f>
        <v>133515</v>
      </c>
      <c r="H72" s="72"/>
      <c r="I72" s="72"/>
      <c r="J72" s="72"/>
      <c r="K72" s="72"/>
      <c r="L72" s="72"/>
      <c r="M72" s="72"/>
    </row>
    <row r="73" spans="2:13" ht="16.5">
      <c r="B73" s="1" t="s">
        <v>649</v>
      </c>
      <c r="C73" s="12" t="s">
        <v>326</v>
      </c>
      <c r="D73" s="139"/>
      <c r="E73" s="10">
        <v>133515</v>
      </c>
      <c r="F73" s="10">
        <v>0</v>
      </c>
      <c r="G73" s="10">
        <f>E73+F73</f>
        <v>133515</v>
      </c>
      <c r="H73" s="6"/>
      <c r="I73" s="72"/>
      <c r="J73" s="72"/>
      <c r="K73" s="72"/>
      <c r="L73" s="72"/>
      <c r="M73" s="72"/>
    </row>
    <row r="74" spans="2:13" ht="16.5">
      <c r="B74" s="1" t="s">
        <v>650</v>
      </c>
      <c r="C74" s="12" t="s">
        <v>327</v>
      </c>
      <c r="D74" s="139"/>
      <c r="E74" s="10">
        <v>0</v>
      </c>
      <c r="F74" s="10">
        <v>0</v>
      </c>
      <c r="G74" s="10">
        <f>E74+F74</f>
        <v>0</v>
      </c>
      <c r="H74" s="6"/>
      <c r="I74" s="72"/>
      <c r="J74" s="72"/>
      <c r="K74" s="72"/>
      <c r="L74" s="72"/>
      <c r="M74" s="72"/>
    </row>
    <row r="75" spans="2:13" s="70" customFormat="1" ht="16.5">
      <c r="B75" s="73" t="s">
        <v>328</v>
      </c>
      <c r="C75" s="73" t="s">
        <v>96</v>
      </c>
      <c r="D75" s="71" t="s">
        <v>648</v>
      </c>
      <c r="E75" s="72">
        <v>1754630</v>
      </c>
      <c r="F75" s="72">
        <v>2281805</v>
      </c>
      <c r="G75" s="72">
        <f>E75+F75</f>
        <v>4036435</v>
      </c>
      <c r="H75" s="72"/>
      <c r="I75" s="72"/>
      <c r="J75" s="72"/>
      <c r="K75" s="72"/>
      <c r="L75" s="72"/>
      <c r="M75" s="72"/>
    </row>
    <row r="76" spans="3:13" ht="16.5">
      <c r="C76" s="12"/>
      <c r="E76" s="10"/>
      <c r="F76" s="10"/>
      <c r="G76" s="10"/>
      <c r="H76" s="6"/>
      <c r="I76" s="72"/>
      <c r="J76" s="72"/>
      <c r="K76" s="72"/>
      <c r="L76" s="72"/>
      <c r="M76" s="72"/>
    </row>
    <row r="77" spans="2:13" s="70" customFormat="1" ht="16.5">
      <c r="B77" s="75"/>
      <c r="C77" s="76" t="s">
        <v>651</v>
      </c>
      <c r="D77" s="134"/>
      <c r="E77" s="77">
        <f>E75+E64+E63+E59+E54+E49+E46+E41+E38+E37+E30+E26+E22+E21+E10+E9+E68+E72+E67</f>
        <v>187942366</v>
      </c>
      <c r="F77" s="77">
        <f>F75+F64+F63+F59+F54+F49+F46+F41+F38+F37+F30+F26+F22+F21+F10+F9+F68+F72+F67</f>
        <v>153667591</v>
      </c>
      <c r="G77" s="77">
        <f>G75+G64+G63+G59+G54+G49+G46+G41+G38+G37+G30+G26+G22+G21+G10+G9+G68+G72+G67</f>
        <v>341609957</v>
      </c>
      <c r="H77" s="77"/>
      <c r="I77" s="72"/>
      <c r="J77" s="72"/>
      <c r="K77" s="72"/>
      <c r="L77" s="72"/>
      <c r="M77" s="72"/>
    </row>
    <row r="78" spans="1:12" ht="15.75" customHeight="1">
      <c r="A78" s="2"/>
      <c r="B78" s="2"/>
      <c r="C78" s="8"/>
      <c r="D78" s="20"/>
      <c r="I78" s="72"/>
      <c r="J78" s="72"/>
      <c r="K78" s="70"/>
      <c r="L78" s="173"/>
    </row>
    <row r="79" spans="1:9" ht="33.75" customHeight="1">
      <c r="A79" s="2"/>
      <c r="B79" s="262" t="s">
        <v>813</v>
      </c>
      <c r="C79" s="262"/>
      <c r="D79" s="262"/>
      <c r="E79" s="262"/>
      <c r="F79" s="262"/>
      <c r="G79" s="262"/>
      <c r="I79" s="72"/>
    </row>
    <row r="80" spans="1:9" ht="15.75" customHeight="1">
      <c r="A80" s="2"/>
      <c r="B80" s="2"/>
      <c r="C80" s="8"/>
      <c r="D80" s="20"/>
      <c r="E80" s="10"/>
      <c r="F80" s="10"/>
      <c r="G80" s="10"/>
      <c r="I80" s="72"/>
    </row>
    <row r="81" spans="1:9" ht="16.5">
      <c r="A81" s="2"/>
      <c r="B81" s="2"/>
      <c r="C81" s="8"/>
      <c r="D81" s="20"/>
      <c r="I81" s="72"/>
    </row>
    <row r="82" spans="1:9" ht="16.5">
      <c r="A82" s="2"/>
      <c r="B82" s="2"/>
      <c r="C82" s="8"/>
      <c r="D82" s="20"/>
      <c r="I82" s="72"/>
    </row>
    <row r="83" spans="1:4" ht="16.5">
      <c r="A83" s="2"/>
      <c r="B83" s="2"/>
      <c r="C83" s="8"/>
      <c r="D83" s="20"/>
    </row>
    <row r="84" spans="1:4" ht="16.5">
      <c r="A84" s="2"/>
      <c r="B84" s="2"/>
      <c r="C84" s="8"/>
      <c r="D84" s="20"/>
    </row>
    <row r="85" spans="1:4" ht="16.5">
      <c r="A85" s="2"/>
      <c r="B85" s="2"/>
      <c r="C85" s="8"/>
      <c r="D85" s="20"/>
    </row>
    <row r="86" spans="1:4" ht="16.5">
      <c r="A86" s="2"/>
      <c r="B86" s="2"/>
      <c r="C86" s="8"/>
      <c r="D86" s="20"/>
    </row>
    <row r="87" spans="1:8" ht="15.75">
      <c r="A87" s="263" t="s">
        <v>322</v>
      </c>
      <c r="B87" s="263"/>
      <c r="C87" s="263"/>
      <c r="D87" s="263"/>
      <c r="E87" s="263"/>
      <c r="F87" s="263"/>
      <c r="G87" s="263"/>
      <c r="H87" s="263"/>
    </row>
    <row r="88" spans="1:4" ht="16.5">
      <c r="A88" s="2"/>
      <c r="B88" s="2"/>
      <c r="C88" s="8"/>
      <c r="D88" s="20"/>
    </row>
    <row r="89" spans="1:4" ht="16.5">
      <c r="A89" s="2"/>
      <c r="B89" s="2"/>
      <c r="C89" s="8"/>
      <c r="D89" s="20"/>
    </row>
    <row r="90" spans="1:4" ht="16.5">
      <c r="A90" s="2"/>
      <c r="B90" s="2"/>
      <c r="C90" s="8"/>
      <c r="D90" s="20"/>
    </row>
    <row r="91" spans="1:4" ht="16.5">
      <c r="A91" s="2"/>
      <c r="B91" s="2"/>
      <c r="C91" s="8"/>
      <c r="D91" s="20"/>
    </row>
    <row r="92" spans="1:4" ht="16.5">
      <c r="A92" s="2"/>
      <c r="B92" s="2"/>
      <c r="C92" s="8"/>
      <c r="D92" s="20"/>
    </row>
    <row r="93" spans="1:4" ht="16.5">
      <c r="A93" s="2"/>
      <c r="B93" s="2"/>
      <c r="C93" s="8"/>
      <c r="D93" s="20"/>
    </row>
    <row r="94" spans="1:4" ht="16.5">
      <c r="A94" s="2"/>
      <c r="B94" s="2"/>
      <c r="C94" s="8"/>
      <c r="D94" s="20"/>
    </row>
    <row r="95" spans="1:4" ht="16.5">
      <c r="A95" s="2"/>
      <c r="B95" s="2"/>
      <c r="C95" s="8"/>
      <c r="D95" s="20"/>
    </row>
    <row r="96" spans="1:4" ht="16.5">
      <c r="A96" s="2"/>
      <c r="B96" s="2"/>
      <c r="C96" s="8"/>
      <c r="D96" s="20"/>
    </row>
    <row r="97" spans="1:4" ht="16.5">
      <c r="A97" s="2"/>
      <c r="B97" s="2"/>
      <c r="C97" s="8"/>
      <c r="D97" s="20"/>
    </row>
    <row r="100" spans="1:8" ht="15.75">
      <c r="A100" s="41"/>
      <c r="B100" s="41"/>
      <c r="C100" s="41"/>
      <c r="D100" s="42"/>
      <c r="E100" s="41"/>
      <c r="F100" s="41"/>
      <c r="G100" s="41"/>
      <c r="H100" s="41"/>
    </row>
    <row r="106" spans="1:8" ht="15.75">
      <c r="A106" s="41"/>
      <c r="B106" s="41"/>
      <c r="C106" s="41"/>
      <c r="D106" s="42"/>
      <c r="E106" s="41"/>
      <c r="F106" s="41"/>
      <c r="G106" s="41"/>
      <c r="H106" s="41"/>
    </row>
  </sheetData>
  <sheetProtection password="CB7D" sheet="1" formatCells="0" formatColumns="0" formatRows="0" insertColumns="0" insertRows="0" insertHyperlinks="0" deleteColumns="0" deleteRows="0" sort="0" autoFilter="0" pivotTables="0"/>
  <mergeCells count="2">
    <mergeCell ref="A87:H87"/>
    <mergeCell ref="B79:G79"/>
  </mergeCells>
  <printOptions horizontalCentered="1"/>
  <pageMargins left="0.4724409448818898" right="0.2755905511811024" top="0.8267716535433072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&amp;C&amp;"DINPro-Medium,Regular"&amp;14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140625" defaultRowHeight="12.75"/>
  <cols>
    <col min="1" max="1" width="3.7109375" style="3" customWidth="1"/>
    <col min="2" max="2" width="7.8515625" style="3" customWidth="1"/>
    <col min="3" max="3" width="82.7109375" style="3" customWidth="1"/>
    <col min="4" max="4" width="23.140625" style="25" bestFit="1" customWidth="1"/>
    <col min="5" max="7" width="20.140625" style="3" bestFit="1" customWidth="1"/>
    <col min="8" max="8" width="1.28515625" style="3" customWidth="1"/>
    <col min="9" max="9" width="19.421875" style="3" bestFit="1" customWidth="1"/>
    <col min="10" max="11" width="17.7109375" style="3" bestFit="1" customWidth="1"/>
    <col min="12" max="12" width="9.140625" style="3" customWidth="1"/>
    <col min="13" max="13" width="17.7109375" style="3" bestFit="1" customWidth="1"/>
    <col min="14" max="16384" width="9.140625" style="3" customWidth="1"/>
  </cols>
  <sheetData>
    <row r="1" spans="1:8" ht="17.25" customHeight="1">
      <c r="A1" s="1"/>
      <c r="B1" s="1"/>
      <c r="C1" s="1"/>
      <c r="D1" s="19"/>
      <c r="E1" s="1"/>
      <c r="F1" s="2"/>
      <c r="G1" s="1"/>
      <c r="H1" s="1"/>
    </row>
    <row r="2" spans="2:8" s="54" customFormat="1" ht="17.25" customHeight="1">
      <c r="B2" s="51" t="s">
        <v>0</v>
      </c>
      <c r="C2" s="52"/>
      <c r="D2" s="53"/>
      <c r="E2" s="52"/>
      <c r="F2" s="52"/>
      <c r="G2" s="52"/>
      <c r="H2" s="52"/>
    </row>
    <row r="3" spans="2:4" s="54" customFormat="1" ht="17.25" customHeight="1">
      <c r="B3" s="55" t="s">
        <v>397</v>
      </c>
      <c r="D3" s="56"/>
    </row>
    <row r="4" spans="1:8" s="81" customFormat="1" ht="17.25" customHeight="1">
      <c r="A4" s="79"/>
      <c r="B4" s="57" t="s">
        <v>392</v>
      </c>
      <c r="C4" s="57"/>
      <c r="D4" s="111"/>
      <c r="E4" s="122"/>
      <c r="F4" s="122"/>
      <c r="G4" s="80"/>
      <c r="H4" s="80"/>
    </row>
    <row r="5" spans="1:8" ht="17.25" customHeight="1">
      <c r="A5" s="1"/>
      <c r="B5" s="1"/>
      <c r="C5" s="1"/>
      <c r="D5" s="19"/>
      <c r="E5" s="5"/>
      <c r="F5" s="5"/>
      <c r="G5" s="5"/>
      <c r="H5" s="5"/>
    </row>
    <row r="6" spans="1:8" s="113" customFormat="1" ht="15.75" customHeight="1">
      <c r="A6" s="58"/>
      <c r="B6" s="58"/>
      <c r="C6" s="58"/>
      <c r="D6" s="59"/>
      <c r="E6" s="61"/>
      <c r="F6" s="60" t="s">
        <v>75</v>
      </c>
      <c r="G6" s="61"/>
      <c r="H6" s="62"/>
    </row>
    <row r="7" spans="1:8" s="113" customFormat="1" ht="15.75" customHeight="1">
      <c r="A7" s="58"/>
      <c r="B7" s="58"/>
      <c r="C7" s="63" t="s">
        <v>563</v>
      </c>
      <c r="D7" s="59" t="s">
        <v>1</v>
      </c>
      <c r="E7" s="61"/>
      <c r="F7" s="60" t="s">
        <v>398</v>
      </c>
      <c r="G7" s="133"/>
      <c r="H7" s="64"/>
    </row>
    <row r="8" spans="1:8" s="113" customFormat="1" ht="15.75" customHeight="1">
      <c r="A8" s="58"/>
      <c r="B8" s="65"/>
      <c r="C8" s="66"/>
      <c r="D8" s="67" t="s">
        <v>77</v>
      </c>
      <c r="E8" s="68" t="s">
        <v>2</v>
      </c>
      <c r="F8" s="68" t="s">
        <v>3</v>
      </c>
      <c r="G8" s="68" t="s">
        <v>78</v>
      </c>
      <c r="H8" s="68"/>
    </row>
    <row r="9" spans="1:16" s="79" customFormat="1" ht="16.5">
      <c r="A9" s="70"/>
      <c r="B9" s="70" t="s">
        <v>4</v>
      </c>
      <c r="C9" s="70" t="s">
        <v>97</v>
      </c>
      <c r="D9" s="135" t="s">
        <v>654</v>
      </c>
      <c r="E9" s="72">
        <v>93464478</v>
      </c>
      <c r="F9" s="72">
        <v>117708469</v>
      </c>
      <c r="G9" s="72">
        <f>E9+F9</f>
        <v>211172947</v>
      </c>
      <c r="H9" s="72"/>
      <c r="I9" s="175"/>
      <c r="J9" s="123"/>
      <c r="K9" s="123"/>
      <c r="L9" s="123"/>
      <c r="M9" s="123"/>
      <c r="N9" s="123"/>
      <c r="O9" s="123"/>
      <c r="P9" s="123"/>
    </row>
    <row r="10" spans="1:16" s="79" customFormat="1" ht="16.5">
      <c r="A10" s="70"/>
      <c r="B10" s="70" t="s">
        <v>8</v>
      </c>
      <c r="C10" s="73" t="s">
        <v>99</v>
      </c>
      <c r="D10" s="135" t="s">
        <v>814</v>
      </c>
      <c r="E10" s="72">
        <v>725787</v>
      </c>
      <c r="F10" s="72">
        <v>34685152</v>
      </c>
      <c r="G10" s="72">
        <f aca="true" t="shared" si="0" ref="G10:G58">E10+F10</f>
        <v>35410939</v>
      </c>
      <c r="H10" s="72"/>
      <c r="I10" s="175"/>
      <c r="J10" s="123"/>
      <c r="K10" s="123"/>
      <c r="L10" s="123"/>
      <c r="M10" s="123"/>
      <c r="N10" s="123"/>
      <c r="O10" s="123"/>
      <c r="P10" s="123"/>
    </row>
    <row r="11" spans="1:16" s="79" customFormat="1" ht="16.5">
      <c r="A11" s="70"/>
      <c r="B11" s="70" t="s">
        <v>16</v>
      </c>
      <c r="C11" s="73" t="s">
        <v>257</v>
      </c>
      <c r="D11" s="135"/>
      <c r="E11" s="72">
        <v>4975069</v>
      </c>
      <c r="F11" s="72">
        <v>21117791</v>
      </c>
      <c r="G11" s="72">
        <f t="shared" si="0"/>
        <v>26092860</v>
      </c>
      <c r="H11" s="72"/>
      <c r="I11" s="175"/>
      <c r="J11" s="123"/>
      <c r="K11" s="123"/>
      <c r="L11" s="123"/>
      <c r="M11" s="123"/>
      <c r="N11" s="123"/>
      <c r="O11" s="123"/>
      <c r="P11" s="123"/>
    </row>
    <row r="12" spans="1:16" s="79" customFormat="1" ht="16.5">
      <c r="A12" s="70"/>
      <c r="B12" s="70" t="s">
        <v>17</v>
      </c>
      <c r="C12" s="73" t="s">
        <v>102</v>
      </c>
      <c r="D12" s="135" t="s">
        <v>815</v>
      </c>
      <c r="E12" s="72">
        <f>SUM(E13:E15)</f>
        <v>6355106</v>
      </c>
      <c r="F12" s="72">
        <f>SUM(F13:F15)</f>
        <v>7155925</v>
      </c>
      <c r="G12" s="72">
        <f t="shared" si="0"/>
        <v>13511031</v>
      </c>
      <c r="H12" s="72"/>
      <c r="I12" s="175"/>
      <c r="J12" s="123"/>
      <c r="K12" s="123"/>
      <c r="L12" s="123"/>
      <c r="M12" s="123"/>
      <c r="N12" s="123"/>
      <c r="O12" s="123"/>
      <c r="P12" s="123"/>
    </row>
    <row r="13" spans="2:16" s="1" customFormat="1" ht="16.5">
      <c r="B13" s="9" t="s">
        <v>18</v>
      </c>
      <c r="C13" s="1" t="s">
        <v>103</v>
      </c>
      <c r="D13" s="135"/>
      <c r="E13" s="10">
        <v>3832901</v>
      </c>
      <c r="F13" s="10">
        <v>0</v>
      </c>
      <c r="G13" s="10">
        <f t="shared" si="0"/>
        <v>3832901</v>
      </c>
      <c r="H13" s="10"/>
      <c r="I13" s="175"/>
      <c r="J13" s="123"/>
      <c r="K13" s="123"/>
      <c r="L13" s="123"/>
      <c r="M13" s="123"/>
      <c r="N13" s="123"/>
      <c r="O13" s="123"/>
      <c r="P13" s="123"/>
    </row>
    <row r="14" spans="2:16" s="1" customFormat="1" ht="15.75">
      <c r="B14" s="9" t="s">
        <v>19</v>
      </c>
      <c r="C14" s="1" t="s">
        <v>104</v>
      </c>
      <c r="D14" s="140"/>
      <c r="E14" s="10">
        <v>0</v>
      </c>
      <c r="F14" s="10">
        <v>0</v>
      </c>
      <c r="G14" s="10">
        <f t="shared" si="0"/>
        <v>0</v>
      </c>
      <c r="H14" s="10"/>
      <c r="I14" s="175"/>
      <c r="J14" s="123"/>
      <c r="K14" s="123"/>
      <c r="L14" s="123"/>
      <c r="M14" s="123"/>
      <c r="N14" s="123"/>
      <c r="O14" s="123"/>
      <c r="P14" s="123"/>
    </row>
    <row r="15" spans="2:16" s="1" customFormat="1" ht="15.75">
      <c r="B15" s="9" t="s">
        <v>85</v>
      </c>
      <c r="C15" s="1" t="s">
        <v>105</v>
      </c>
      <c r="D15" s="140"/>
      <c r="E15" s="10">
        <v>2522205</v>
      </c>
      <c r="F15" s="10">
        <v>7155925</v>
      </c>
      <c r="G15" s="10">
        <f t="shared" si="0"/>
        <v>9678130</v>
      </c>
      <c r="H15" s="10"/>
      <c r="I15" s="175"/>
      <c r="J15" s="123"/>
      <c r="K15" s="123"/>
      <c r="L15" s="123"/>
      <c r="M15" s="123"/>
      <c r="N15" s="123"/>
      <c r="O15" s="123"/>
      <c r="P15" s="123"/>
    </row>
    <row r="16" spans="1:16" s="79" customFormat="1" ht="16.5">
      <c r="A16" s="70"/>
      <c r="B16" s="70" t="s">
        <v>20</v>
      </c>
      <c r="C16" s="73" t="s">
        <v>106</v>
      </c>
      <c r="D16" s="177"/>
      <c r="E16" s="72">
        <f>SUM(E17:E18)</f>
        <v>0</v>
      </c>
      <c r="F16" s="72">
        <f>SUM(F17:F18)</f>
        <v>0</v>
      </c>
      <c r="G16" s="72">
        <f t="shared" si="0"/>
        <v>0</v>
      </c>
      <c r="H16" s="72"/>
      <c r="I16" s="175"/>
      <c r="J16" s="123"/>
      <c r="K16" s="123"/>
      <c r="L16" s="123"/>
      <c r="M16" s="123"/>
      <c r="N16" s="123"/>
      <c r="O16" s="123"/>
      <c r="P16" s="123"/>
    </row>
    <row r="17" spans="1:16" s="1" customFormat="1" ht="16.5">
      <c r="A17" s="2"/>
      <c r="B17" s="1" t="s">
        <v>21</v>
      </c>
      <c r="C17" s="12" t="s">
        <v>329</v>
      </c>
      <c r="D17" s="20"/>
      <c r="E17" s="10">
        <v>0</v>
      </c>
      <c r="F17" s="10">
        <v>0</v>
      </c>
      <c r="G17" s="10">
        <f t="shared" si="0"/>
        <v>0</v>
      </c>
      <c r="H17" s="10"/>
      <c r="I17" s="175"/>
      <c r="J17" s="123"/>
      <c r="K17" s="123"/>
      <c r="L17" s="123"/>
      <c r="M17" s="123"/>
      <c r="N17" s="123"/>
      <c r="O17" s="123"/>
      <c r="P17" s="123"/>
    </row>
    <row r="18" spans="1:16" s="1" customFormat="1" ht="16.5">
      <c r="A18" s="2"/>
      <c r="B18" s="1" t="s">
        <v>22</v>
      </c>
      <c r="C18" s="12" t="s">
        <v>13</v>
      </c>
      <c r="D18" s="135"/>
      <c r="E18" s="10">
        <v>0</v>
      </c>
      <c r="F18" s="10">
        <v>0</v>
      </c>
      <c r="G18" s="10">
        <f t="shared" si="0"/>
        <v>0</v>
      </c>
      <c r="H18" s="10"/>
      <c r="I18" s="175"/>
      <c r="J18" s="123"/>
      <c r="K18" s="123"/>
      <c r="L18" s="123"/>
      <c r="M18" s="123"/>
      <c r="N18" s="123"/>
      <c r="O18" s="123"/>
      <c r="P18" s="123"/>
    </row>
    <row r="19" spans="1:16" s="79" customFormat="1" ht="16.5">
      <c r="A19" s="1"/>
      <c r="B19" s="70" t="s">
        <v>23</v>
      </c>
      <c r="C19" s="73" t="s">
        <v>457</v>
      </c>
      <c r="D19" s="177"/>
      <c r="E19" s="72">
        <v>0</v>
      </c>
      <c r="F19" s="72">
        <v>0</v>
      </c>
      <c r="G19" s="72">
        <f t="shared" si="0"/>
        <v>0</v>
      </c>
      <c r="H19" s="72"/>
      <c r="I19" s="175"/>
      <c r="J19" s="123"/>
      <c r="K19" s="123"/>
      <c r="L19" s="123"/>
      <c r="M19" s="123"/>
      <c r="N19" s="123"/>
      <c r="O19" s="123"/>
      <c r="P19" s="123"/>
    </row>
    <row r="20" spans="1:16" s="79" customFormat="1" ht="16.5">
      <c r="A20" s="1"/>
      <c r="B20" s="70" t="s">
        <v>26</v>
      </c>
      <c r="C20" s="74" t="s">
        <v>458</v>
      </c>
      <c r="D20" s="135"/>
      <c r="E20" s="72">
        <f>+SUM(E21+E22)</f>
        <v>4428252</v>
      </c>
      <c r="F20" s="72">
        <f>+SUM(F21+F22)</f>
        <v>1634375</v>
      </c>
      <c r="G20" s="72">
        <f t="shared" si="0"/>
        <v>6062627</v>
      </c>
      <c r="H20" s="72"/>
      <c r="I20" s="175"/>
      <c r="J20" s="123"/>
      <c r="K20" s="123"/>
      <c r="L20" s="123"/>
      <c r="M20" s="123"/>
      <c r="N20" s="123"/>
      <c r="O20" s="123"/>
      <c r="P20" s="123"/>
    </row>
    <row r="21" spans="2:16" s="1" customFormat="1" ht="15.75">
      <c r="B21" s="9" t="s">
        <v>459</v>
      </c>
      <c r="C21" s="1" t="s">
        <v>460</v>
      </c>
      <c r="D21" s="140"/>
      <c r="E21" s="10">
        <v>4418817</v>
      </c>
      <c r="F21" s="10">
        <v>1634375</v>
      </c>
      <c r="G21" s="10">
        <f t="shared" si="0"/>
        <v>6053192</v>
      </c>
      <c r="H21" s="10"/>
      <c r="I21" s="175"/>
      <c r="J21" s="123"/>
      <c r="K21" s="123"/>
      <c r="L21" s="123"/>
      <c r="M21" s="123"/>
      <c r="N21" s="123"/>
      <c r="O21" s="123"/>
      <c r="P21" s="123"/>
    </row>
    <row r="22" spans="2:16" s="1" customFormat="1" ht="16.5">
      <c r="B22" s="9" t="s">
        <v>461</v>
      </c>
      <c r="C22" s="1" t="s">
        <v>462</v>
      </c>
      <c r="D22" s="135" t="s">
        <v>673</v>
      </c>
      <c r="E22" s="10">
        <v>9435</v>
      </c>
      <c r="F22" s="10">
        <v>0</v>
      </c>
      <c r="G22" s="10">
        <f t="shared" si="0"/>
        <v>9435</v>
      </c>
      <c r="H22" s="10"/>
      <c r="I22" s="175"/>
      <c r="J22" s="123"/>
      <c r="K22" s="123"/>
      <c r="L22" s="123"/>
      <c r="M22" s="123"/>
      <c r="N22" s="123"/>
      <c r="O22" s="123"/>
      <c r="P22" s="123"/>
    </row>
    <row r="23" spans="2:16" s="1" customFormat="1" ht="16.5">
      <c r="B23" s="70" t="s">
        <v>27</v>
      </c>
      <c r="C23" s="74" t="s">
        <v>463</v>
      </c>
      <c r="D23" s="140"/>
      <c r="E23" s="10">
        <v>0</v>
      </c>
      <c r="F23" s="10">
        <v>0</v>
      </c>
      <c r="G23" s="10">
        <f t="shared" si="0"/>
        <v>0</v>
      </c>
      <c r="H23" s="10"/>
      <c r="I23" s="175"/>
      <c r="J23" s="123"/>
      <c r="K23" s="123"/>
      <c r="L23" s="123"/>
      <c r="M23" s="123"/>
      <c r="N23" s="123"/>
      <c r="O23" s="123"/>
      <c r="P23" s="123"/>
    </row>
    <row r="24" spans="1:16" s="79" customFormat="1" ht="16.5">
      <c r="A24" s="70"/>
      <c r="B24" s="70" t="s">
        <v>28</v>
      </c>
      <c r="C24" s="74" t="s">
        <v>464</v>
      </c>
      <c r="D24" s="135" t="s">
        <v>668</v>
      </c>
      <c r="E24" s="72">
        <f>SUM(E25:E27)-E28</f>
        <v>0</v>
      </c>
      <c r="F24" s="72">
        <f>SUM(F25:F27)-F28</f>
        <v>0</v>
      </c>
      <c r="G24" s="72">
        <f t="shared" si="0"/>
        <v>0</v>
      </c>
      <c r="H24" s="72"/>
      <c r="I24" s="175"/>
      <c r="J24" s="123"/>
      <c r="K24" s="123"/>
      <c r="L24" s="123"/>
      <c r="M24" s="123"/>
      <c r="N24" s="123"/>
      <c r="O24" s="123"/>
      <c r="P24" s="123"/>
    </row>
    <row r="25" spans="2:16" s="1" customFormat="1" ht="15.75">
      <c r="B25" s="9" t="s">
        <v>86</v>
      </c>
      <c r="C25" s="1" t="s">
        <v>465</v>
      </c>
      <c r="D25" s="140"/>
      <c r="E25" s="10">
        <v>0</v>
      </c>
      <c r="F25" s="10">
        <v>0</v>
      </c>
      <c r="G25" s="10">
        <f t="shared" si="0"/>
        <v>0</v>
      </c>
      <c r="H25" s="10"/>
      <c r="I25" s="175"/>
      <c r="J25" s="123"/>
      <c r="K25" s="123"/>
      <c r="L25" s="123"/>
      <c r="M25" s="123"/>
      <c r="N25" s="123"/>
      <c r="O25" s="123"/>
      <c r="P25" s="123"/>
    </row>
    <row r="26" spans="2:16" s="1" customFormat="1" ht="16.5">
      <c r="B26" s="9" t="s">
        <v>87</v>
      </c>
      <c r="C26" s="1" t="s">
        <v>466</v>
      </c>
      <c r="D26" s="135"/>
      <c r="E26" s="10">
        <v>0</v>
      </c>
      <c r="F26" s="10">
        <v>0</v>
      </c>
      <c r="G26" s="10">
        <f t="shared" si="0"/>
        <v>0</v>
      </c>
      <c r="H26" s="10"/>
      <c r="I26" s="175"/>
      <c r="J26" s="123"/>
      <c r="K26" s="123"/>
      <c r="L26" s="123"/>
      <c r="M26" s="123"/>
      <c r="N26" s="123"/>
      <c r="O26" s="123"/>
      <c r="P26" s="123"/>
    </row>
    <row r="27" spans="2:16" s="1" customFormat="1" ht="15.75">
      <c r="B27" s="9" t="s">
        <v>467</v>
      </c>
      <c r="C27" s="1" t="s">
        <v>13</v>
      </c>
      <c r="D27" s="140"/>
      <c r="E27" s="10">
        <v>0</v>
      </c>
      <c r="F27" s="10">
        <v>0</v>
      </c>
      <c r="G27" s="10">
        <f t="shared" si="0"/>
        <v>0</v>
      </c>
      <c r="H27" s="10"/>
      <c r="I27" s="175"/>
      <c r="J27" s="123"/>
      <c r="K27" s="123"/>
      <c r="L27" s="123"/>
      <c r="M27" s="123"/>
      <c r="N27" s="123"/>
      <c r="O27" s="123"/>
      <c r="P27" s="123"/>
    </row>
    <row r="28" spans="2:16" s="1" customFormat="1" ht="16.5">
      <c r="B28" s="9" t="s">
        <v>468</v>
      </c>
      <c r="C28" s="1" t="s">
        <v>395</v>
      </c>
      <c r="D28" s="135"/>
      <c r="E28" s="10">
        <v>0</v>
      </c>
      <c r="F28" s="10">
        <v>0</v>
      </c>
      <c r="G28" s="10">
        <f t="shared" si="0"/>
        <v>0</v>
      </c>
      <c r="H28" s="10"/>
      <c r="I28" s="175"/>
      <c r="J28" s="123"/>
      <c r="K28" s="123"/>
      <c r="L28" s="123"/>
      <c r="M28" s="123"/>
      <c r="N28" s="123"/>
      <c r="O28" s="123"/>
      <c r="P28" s="123"/>
    </row>
    <row r="29" spans="1:16" s="79" customFormat="1" ht="18" customHeight="1">
      <c r="A29" s="70"/>
      <c r="B29" s="70" t="s">
        <v>469</v>
      </c>
      <c r="C29" s="73" t="s">
        <v>110</v>
      </c>
      <c r="D29" s="135" t="s">
        <v>675</v>
      </c>
      <c r="E29" s="72">
        <f>SUM(E30:E33)</f>
        <v>1233654</v>
      </c>
      <c r="F29" s="72">
        <f>SUM(F30:F33)</f>
        <v>14222</v>
      </c>
      <c r="G29" s="72">
        <f t="shared" si="0"/>
        <v>1247876</v>
      </c>
      <c r="H29" s="72"/>
      <c r="I29" s="175"/>
      <c r="J29" s="123"/>
      <c r="K29" s="123"/>
      <c r="L29" s="123"/>
      <c r="M29" s="123"/>
      <c r="N29" s="123"/>
      <c r="O29" s="123"/>
      <c r="P29" s="123"/>
    </row>
    <row r="30" spans="2:16" s="1" customFormat="1" ht="15.75">
      <c r="B30" s="9" t="s">
        <v>88</v>
      </c>
      <c r="C30" s="12" t="s">
        <v>258</v>
      </c>
      <c r="D30" s="20"/>
      <c r="E30" s="10">
        <v>0</v>
      </c>
      <c r="F30" s="10">
        <v>0</v>
      </c>
      <c r="G30" s="10">
        <f t="shared" si="0"/>
        <v>0</v>
      </c>
      <c r="H30" s="10"/>
      <c r="I30" s="175"/>
      <c r="J30" s="123"/>
      <c r="K30" s="123"/>
      <c r="L30" s="123"/>
      <c r="M30" s="123"/>
      <c r="N30" s="123"/>
      <c r="O30" s="123"/>
      <c r="P30" s="123"/>
    </row>
    <row r="31" spans="2:16" s="1" customFormat="1" ht="15.75">
      <c r="B31" s="9" t="s">
        <v>89</v>
      </c>
      <c r="C31" s="1" t="s">
        <v>259</v>
      </c>
      <c r="D31" s="140"/>
      <c r="E31" s="10">
        <v>306646</v>
      </c>
      <c r="F31" s="10">
        <v>92</v>
      </c>
      <c r="G31" s="10">
        <f t="shared" si="0"/>
        <v>306738</v>
      </c>
      <c r="H31" s="10"/>
      <c r="I31" s="175"/>
      <c r="J31" s="123"/>
      <c r="K31" s="123"/>
      <c r="L31" s="123"/>
      <c r="M31" s="123"/>
      <c r="N31" s="123"/>
      <c r="O31" s="123"/>
      <c r="P31" s="123"/>
    </row>
    <row r="32" spans="2:16" s="1" customFormat="1" ht="15.75">
      <c r="B32" s="9" t="s">
        <v>242</v>
      </c>
      <c r="C32" s="1" t="s">
        <v>111</v>
      </c>
      <c r="D32" s="20"/>
      <c r="E32" s="10">
        <v>0</v>
      </c>
      <c r="F32" s="10">
        <v>0</v>
      </c>
      <c r="G32" s="10">
        <f t="shared" si="0"/>
        <v>0</v>
      </c>
      <c r="H32" s="10"/>
      <c r="I32" s="175"/>
      <c r="J32" s="123"/>
      <c r="K32" s="123"/>
      <c r="L32" s="123"/>
      <c r="M32" s="123"/>
      <c r="N32" s="123"/>
      <c r="O32" s="123"/>
      <c r="P32" s="123"/>
    </row>
    <row r="33" spans="2:16" s="1" customFormat="1" ht="16.5">
      <c r="B33" s="9" t="s">
        <v>243</v>
      </c>
      <c r="C33" s="1" t="s">
        <v>112</v>
      </c>
      <c r="D33" s="135"/>
      <c r="E33" s="10">
        <v>927008</v>
      </c>
      <c r="F33" s="10">
        <v>14130</v>
      </c>
      <c r="G33" s="10">
        <f t="shared" si="0"/>
        <v>941138</v>
      </c>
      <c r="H33" s="10"/>
      <c r="I33" s="175"/>
      <c r="J33" s="123"/>
      <c r="K33" s="123"/>
      <c r="L33" s="123"/>
      <c r="M33" s="123"/>
      <c r="N33" s="123"/>
      <c r="O33" s="123"/>
      <c r="P33" s="123"/>
    </row>
    <row r="34" spans="2:16" s="79" customFormat="1" ht="16.5">
      <c r="B34" s="70" t="s">
        <v>30</v>
      </c>
      <c r="C34" s="70" t="s">
        <v>470</v>
      </c>
      <c r="D34" s="135" t="s">
        <v>679</v>
      </c>
      <c r="E34" s="72">
        <v>1011210</v>
      </c>
      <c r="F34" s="72">
        <v>91690</v>
      </c>
      <c r="G34" s="72">
        <f t="shared" si="0"/>
        <v>1102900</v>
      </c>
      <c r="H34" s="72"/>
      <c r="I34" s="175"/>
      <c r="J34" s="123"/>
      <c r="K34" s="123"/>
      <c r="L34" s="123"/>
      <c r="M34" s="123"/>
      <c r="N34" s="123"/>
      <c r="O34" s="123"/>
      <c r="P34" s="123"/>
    </row>
    <row r="35" spans="2:16" s="79" customFormat="1" ht="16.5">
      <c r="B35" s="70" t="s">
        <v>31</v>
      </c>
      <c r="C35" s="70" t="s">
        <v>471</v>
      </c>
      <c r="D35" s="135" t="s">
        <v>679</v>
      </c>
      <c r="E35" s="72">
        <v>0</v>
      </c>
      <c r="F35" s="72">
        <v>101895</v>
      </c>
      <c r="G35" s="72">
        <f t="shared" si="0"/>
        <v>101895</v>
      </c>
      <c r="H35" s="72"/>
      <c r="I35" s="175"/>
      <c r="J35" s="123"/>
      <c r="K35" s="123"/>
      <c r="L35" s="123"/>
      <c r="M35" s="123"/>
      <c r="N35" s="123"/>
      <c r="O35" s="123"/>
      <c r="P35" s="123"/>
    </row>
    <row r="36" spans="2:16" s="79" customFormat="1" ht="15.75" customHeight="1">
      <c r="B36" s="70" t="s">
        <v>32</v>
      </c>
      <c r="C36" s="70" t="s">
        <v>330</v>
      </c>
      <c r="D36" s="177"/>
      <c r="E36" s="72"/>
      <c r="F36" s="72"/>
      <c r="G36" s="72"/>
      <c r="H36" s="72"/>
      <c r="I36" s="175"/>
      <c r="J36" s="123"/>
      <c r="K36" s="123"/>
      <c r="L36" s="123"/>
      <c r="M36" s="123"/>
      <c r="N36" s="123"/>
      <c r="O36" s="123"/>
      <c r="P36" s="123"/>
    </row>
    <row r="37" spans="2:16" s="79" customFormat="1" ht="15.75" customHeight="1">
      <c r="B37" s="70"/>
      <c r="C37" s="70" t="s">
        <v>331</v>
      </c>
      <c r="D37" s="135"/>
      <c r="E37" s="72">
        <f>+SUM(E38:E39)</f>
        <v>0</v>
      </c>
      <c r="F37" s="72">
        <f>+SUM(F38:F39)</f>
        <v>0</v>
      </c>
      <c r="G37" s="72">
        <f>E37+F37</f>
        <v>0</v>
      </c>
      <c r="H37" s="72"/>
      <c r="I37" s="175"/>
      <c r="J37" s="123"/>
      <c r="K37" s="123"/>
      <c r="L37" s="123"/>
      <c r="M37" s="123"/>
      <c r="N37" s="123"/>
      <c r="O37" s="123"/>
      <c r="P37" s="123"/>
    </row>
    <row r="38" spans="2:16" s="1" customFormat="1" ht="15.75" customHeight="1">
      <c r="B38" s="1" t="s">
        <v>255</v>
      </c>
      <c r="C38" s="1" t="s">
        <v>326</v>
      </c>
      <c r="D38" s="20"/>
      <c r="E38" s="10">
        <v>0</v>
      </c>
      <c r="F38" s="10">
        <v>0</v>
      </c>
      <c r="G38" s="10">
        <f>E38+F38</f>
        <v>0</v>
      </c>
      <c r="H38" s="10"/>
      <c r="I38" s="175"/>
      <c r="J38" s="123"/>
      <c r="K38" s="123"/>
      <c r="L38" s="123"/>
      <c r="M38" s="123"/>
      <c r="N38" s="123"/>
      <c r="O38" s="123"/>
      <c r="P38" s="123"/>
    </row>
    <row r="39" spans="2:16" s="1" customFormat="1" ht="15.75" customHeight="1">
      <c r="B39" s="1" t="s">
        <v>256</v>
      </c>
      <c r="C39" s="1" t="s">
        <v>327</v>
      </c>
      <c r="D39" s="20"/>
      <c r="E39" s="10">
        <v>0</v>
      </c>
      <c r="F39" s="10">
        <v>0</v>
      </c>
      <c r="G39" s="10">
        <f>E39+F39</f>
        <v>0</v>
      </c>
      <c r="H39" s="10"/>
      <c r="I39" s="175"/>
      <c r="J39" s="123"/>
      <c r="K39" s="123"/>
      <c r="L39" s="123"/>
      <c r="M39" s="123"/>
      <c r="N39" s="123"/>
      <c r="O39" s="123"/>
      <c r="P39" s="123"/>
    </row>
    <row r="40" spans="2:16" s="79" customFormat="1" ht="16.5">
      <c r="B40" s="70" t="s">
        <v>33</v>
      </c>
      <c r="C40" s="70" t="s">
        <v>472</v>
      </c>
      <c r="D40" s="135" t="s">
        <v>684</v>
      </c>
      <c r="E40" s="72">
        <f>+SUM(E41:E42)</f>
        <v>0</v>
      </c>
      <c r="F40" s="72">
        <f>+SUM(F41:F42)</f>
        <v>3527461</v>
      </c>
      <c r="G40" s="72">
        <f t="shared" si="0"/>
        <v>3527461</v>
      </c>
      <c r="H40" s="72"/>
      <c r="I40" s="175"/>
      <c r="J40" s="123"/>
      <c r="K40" s="123"/>
      <c r="L40" s="123"/>
      <c r="M40" s="123"/>
      <c r="N40" s="123"/>
      <c r="O40" s="123"/>
      <c r="P40" s="123"/>
    </row>
    <row r="41" spans="2:16" s="1" customFormat="1" ht="15.75" customHeight="1">
      <c r="B41" s="1" t="s">
        <v>332</v>
      </c>
      <c r="C41" s="1" t="s">
        <v>252</v>
      </c>
      <c r="D41" s="20"/>
      <c r="E41" s="10">
        <v>0</v>
      </c>
      <c r="F41" s="10">
        <v>0</v>
      </c>
      <c r="G41" s="10">
        <f t="shared" si="0"/>
        <v>0</v>
      </c>
      <c r="H41" s="10"/>
      <c r="I41" s="175"/>
      <c r="J41" s="123"/>
      <c r="K41" s="123"/>
      <c r="L41" s="123"/>
      <c r="M41" s="123"/>
      <c r="N41" s="123"/>
      <c r="O41" s="123"/>
      <c r="P41" s="123"/>
    </row>
    <row r="42" spans="2:16" s="1" customFormat="1" ht="15.75" customHeight="1">
      <c r="B42" s="1" t="s">
        <v>333</v>
      </c>
      <c r="C42" s="1" t="s">
        <v>473</v>
      </c>
      <c r="D42" s="20"/>
      <c r="E42" s="10">
        <v>0</v>
      </c>
      <c r="F42" s="10">
        <v>3527461</v>
      </c>
      <c r="G42" s="10">
        <f t="shared" si="0"/>
        <v>3527461</v>
      </c>
      <c r="H42" s="10"/>
      <c r="I42" s="175"/>
      <c r="J42" s="123"/>
      <c r="K42" s="123"/>
      <c r="L42" s="123"/>
      <c r="M42" s="123"/>
      <c r="N42" s="123"/>
      <c r="O42" s="123"/>
      <c r="P42" s="123"/>
    </row>
    <row r="43" spans="2:16" s="79" customFormat="1" ht="16.5">
      <c r="B43" s="70" t="s">
        <v>34</v>
      </c>
      <c r="C43" s="70" t="s">
        <v>474</v>
      </c>
      <c r="D43" s="135"/>
      <c r="E43" s="72">
        <v>6331705</v>
      </c>
      <c r="F43" s="72">
        <v>2732443</v>
      </c>
      <c r="G43" s="72">
        <f t="shared" si="0"/>
        <v>9064148</v>
      </c>
      <c r="H43" s="72"/>
      <c r="I43" s="175"/>
      <c r="J43" s="123"/>
      <c r="K43" s="123"/>
      <c r="L43" s="123"/>
      <c r="M43" s="123"/>
      <c r="N43" s="123"/>
      <c r="O43" s="123"/>
      <c r="P43" s="123"/>
    </row>
    <row r="44" spans="2:16" s="79" customFormat="1" ht="16.5">
      <c r="B44" s="70" t="s">
        <v>35</v>
      </c>
      <c r="C44" s="70" t="s">
        <v>313</v>
      </c>
      <c r="D44" s="135" t="s">
        <v>685</v>
      </c>
      <c r="E44" s="72">
        <f>+E45+E46+E50+E51+E52+E57+E60</f>
        <v>41303974</v>
      </c>
      <c r="F44" s="109">
        <f>+F45+F46+F50+F51+F52+F57+F60</f>
        <v>-144350</v>
      </c>
      <c r="G44" s="72">
        <f t="shared" si="0"/>
        <v>41159624</v>
      </c>
      <c r="H44" s="72"/>
      <c r="I44" s="175"/>
      <c r="J44" s="123"/>
      <c r="K44" s="123"/>
      <c r="L44" s="123"/>
      <c r="M44" s="123"/>
      <c r="N44" s="123"/>
      <c r="O44" s="123"/>
      <c r="P44" s="123"/>
    </row>
    <row r="45" spans="2:16" s="1" customFormat="1" ht="15.75">
      <c r="B45" s="9" t="s">
        <v>92</v>
      </c>
      <c r="C45" s="1" t="s">
        <v>241</v>
      </c>
      <c r="D45" s="140"/>
      <c r="E45" s="22">
        <v>4000000</v>
      </c>
      <c r="F45" s="22">
        <v>0</v>
      </c>
      <c r="G45" s="10">
        <f t="shared" si="0"/>
        <v>4000000</v>
      </c>
      <c r="H45" s="10"/>
      <c r="I45" s="175"/>
      <c r="J45" s="123"/>
      <c r="K45" s="123"/>
      <c r="L45" s="123"/>
      <c r="M45" s="123"/>
      <c r="N45" s="123"/>
      <c r="O45" s="123"/>
      <c r="P45" s="123"/>
    </row>
    <row r="46" spans="2:16" s="1" customFormat="1" ht="15.75">
      <c r="B46" s="9" t="s">
        <v>93</v>
      </c>
      <c r="C46" s="1" t="s">
        <v>113</v>
      </c>
      <c r="D46" s="20"/>
      <c r="E46" s="10">
        <f>SUM(E47:E49)</f>
        <v>3607551</v>
      </c>
      <c r="F46" s="22">
        <f>SUM(F47:F49)</f>
        <v>0</v>
      </c>
      <c r="G46" s="10">
        <f t="shared" si="0"/>
        <v>3607551</v>
      </c>
      <c r="H46" s="10"/>
      <c r="I46" s="175"/>
      <c r="J46" s="123"/>
      <c r="K46" s="123"/>
      <c r="L46" s="123"/>
      <c r="M46" s="123"/>
      <c r="N46" s="123"/>
      <c r="O46" s="123"/>
      <c r="P46" s="123"/>
    </row>
    <row r="47" spans="2:16" s="1" customFormat="1" ht="15.75">
      <c r="B47" s="9" t="s">
        <v>260</v>
      </c>
      <c r="C47" s="1" t="s">
        <v>114</v>
      </c>
      <c r="D47" s="20"/>
      <c r="E47" s="22">
        <v>1700000</v>
      </c>
      <c r="F47" s="22">
        <v>0</v>
      </c>
      <c r="G47" s="10">
        <f t="shared" si="0"/>
        <v>1700000</v>
      </c>
      <c r="H47" s="10"/>
      <c r="I47" s="175"/>
      <c r="J47" s="123"/>
      <c r="K47" s="123"/>
      <c r="L47" s="123"/>
      <c r="M47" s="123"/>
      <c r="N47" s="123"/>
      <c r="O47" s="123"/>
      <c r="P47" s="123"/>
    </row>
    <row r="48" spans="2:16" s="1" customFormat="1" ht="15.75">
      <c r="B48" s="9" t="s">
        <v>261</v>
      </c>
      <c r="C48" s="1" t="s">
        <v>262</v>
      </c>
      <c r="D48" s="140"/>
      <c r="E48" s="22">
        <v>0</v>
      </c>
      <c r="F48" s="22">
        <v>0</v>
      </c>
      <c r="G48" s="10">
        <f t="shared" si="0"/>
        <v>0</v>
      </c>
      <c r="H48" s="10"/>
      <c r="I48" s="175"/>
      <c r="J48" s="123"/>
      <c r="K48" s="123"/>
      <c r="L48" s="123"/>
      <c r="M48" s="123"/>
      <c r="N48" s="123"/>
      <c r="O48" s="123"/>
      <c r="P48" s="123"/>
    </row>
    <row r="49" spans="2:16" s="1" customFormat="1" ht="15.75">
      <c r="B49" s="23" t="s">
        <v>263</v>
      </c>
      <c r="C49" s="24" t="s">
        <v>115</v>
      </c>
      <c r="D49" s="140"/>
      <c r="E49" s="22">
        <v>1907551</v>
      </c>
      <c r="F49" s="22">
        <v>0</v>
      </c>
      <c r="G49" s="10">
        <f t="shared" si="0"/>
        <v>1907551</v>
      </c>
      <c r="H49" s="10"/>
      <c r="I49" s="175"/>
      <c r="J49" s="123"/>
      <c r="K49" s="123"/>
      <c r="L49" s="123"/>
      <c r="M49" s="123"/>
      <c r="N49" s="123"/>
      <c r="O49" s="123"/>
      <c r="P49" s="123"/>
    </row>
    <row r="50" spans="2:16" s="1" customFormat="1" ht="16.5">
      <c r="B50" s="9" t="s">
        <v>264</v>
      </c>
      <c r="C50" s="1" t="s">
        <v>475</v>
      </c>
      <c r="D50" s="135"/>
      <c r="E50" s="10">
        <v>2093817</v>
      </c>
      <c r="F50" s="10">
        <v>6055</v>
      </c>
      <c r="G50" s="10">
        <f t="shared" si="0"/>
        <v>2099872</v>
      </c>
      <c r="H50" s="10"/>
      <c r="I50" s="175"/>
      <c r="J50" s="123"/>
      <c r="K50" s="123"/>
      <c r="L50" s="123"/>
      <c r="M50" s="123"/>
      <c r="N50" s="123"/>
      <c r="O50" s="123"/>
      <c r="P50" s="123"/>
    </row>
    <row r="51" spans="2:16" s="1" customFormat="1" ht="16.5">
      <c r="B51" s="9" t="s">
        <v>267</v>
      </c>
      <c r="C51" s="1" t="s">
        <v>476</v>
      </c>
      <c r="D51" s="135"/>
      <c r="E51" s="10">
        <v>278975</v>
      </c>
      <c r="F51" s="10">
        <v>-150405</v>
      </c>
      <c r="G51" s="10">
        <f t="shared" si="0"/>
        <v>128570</v>
      </c>
      <c r="H51" s="10"/>
      <c r="I51" s="175"/>
      <c r="J51" s="123"/>
      <c r="K51" s="123"/>
      <c r="L51" s="123"/>
      <c r="M51" s="123"/>
      <c r="N51" s="123"/>
      <c r="O51" s="123"/>
      <c r="P51" s="123"/>
    </row>
    <row r="52" spans="2:16" s="1" customFormat="1" ht="15.75">
      <c r="B52" s="9" t="s">
        <v>318</v>
      </c>
      <c r="C52" s="1" t="s">
        <v>265</v>
      </c>
      <c r="D52" s="140"/>
      <c r="E52" s="10">
        <f>+SUM(E53:E56)</f>
        <v>28956789</v>
      </c>
      <c r="F52" s="10">
        <f>+SUM(F53:F56)</f>
        <v>0</v>
      </c>
      <c r="G52" s="10">
        <f t="shared" si="0"/>
        <v>28956789</v>
      </c>
      <c r="H52" s="10"/>
      <c r="I52" s="175"/>
      <c r="J52" s="123"/>
      <c r="K52" s="123"/>
      <c r="L52" s="123"/>
      <c r="M52" s="123"/>
      <c r="N52" s="123"/>
      <c r="O52" s="123"/>
      <c r="P52" s="123"/>
    </row>
    <row r="53" spans="2:16" s="1" customFormat="1" ht="15.75">
      <c r="B53" s="9" t="s">
        <v>477</v>
      </c>
      <c r="C53" s="1" t="s">
        <v>117</v>
      </c>
      <c r="D53" s="140"/>
      <c r="E53" s="10">
        <v>1621374</v>
      </c>
      <c r="F53" s="10">
        <v>0</v>
      </c>
      <c r="G53" s="10">
        <f t="shared" si="0"/>
        <v>1621374</v>
      </c>
      <c r="H53" s="10"/>
      <c r="I53" s="175"/>
      <c r="J53" s="123"/>
      <c r="K53" s="123"/>
      <c r="L53" s="123"/>
      <c r="M53" s="123"/>
      <c r="N53" s="123"/>
      <c r="O53" s="123"/>
      <c r="P53" s="123"/>
    </row>
    <row r="54" spans="2:16" s="1" customFormat="1" ht="15.75">
      <c r="B54" s="9" t="s">
        <v>478</v>
      </c>
      <c r="C54" s="1" t="s">
        <v>118</v>
      </c>
      <c r="D54" s="140"/>
      <c r="E54" s="10">
        <v>0</v>
      </c>
      <c r="F54" s="10">
        <v>0</v>
      </c>
      <c r="G54" s="10">
        <f t="shared" si="0"/>
        <v>0</v>
      </c>
      <c r="H54" s="10"/>
      <c r="I54" s="175"/>
      <c r="J54" s="123"/>
      <c r="K54" s="123"/>
      <c r="L54" s="123"/>
      <c r="M54" s="123"/>
      <c r="N54" s="123"/>
      <c r="O54" s="123"/>
      <c r="P54" s="123"/>
    </row>
    <row r="55" spans="2:16" s="1" customFormat="1" ht="15.75">
      <c r="B55" s="9" t="s">
        <v>479</v>
      </c>
      <c r="C55" s="1" t="s">
        <v>119</v>
      </c>
      <c r="D55" s="140"/>
      <c r="E55" s="10">
        <v>27065472</v>
      </c>
      <c r="F55" s="10">
        <v>0</v>
      </c>
      <c r="G55" s="10">
        <f t="shared" si="0"/>
        <v>27065472</v>
      </c>
      <c r="H55" s="10"/>
      <c r="I55" s="175"/>
      <c r="J55" s="123"/>
      <c r="K55" s="123"/>
      <c r="L55" s="123"/>
      <c r="M55" s="123"/>
      <c r="N55" s="123"/>
      <c r="O55" s="123"/>
      <c r="P55" s="123"/>
    </row>
    <row r="56" spans="2:16" s="1" customFormat="1" ht="15.75">
      <c r="B56" s="9" t="s">
        <v>480</v>
      </c>
      <c r="C56" s="1" t="s">
        <v>266</v>
      </c>
      <c r="D56" s="140"/>
      <c r="E56" s="10">
        <v>269943</v>
      </c>
      <c r="F56" s="10">
        <v>0</v>
      </c>
      <c r="G56" s="10">
        <f t="shared" si="0"/>
        <v>269943</v>
      </c>
      <c r="H56" s="10"/>
      <c r="I56" s="175"/>
      <c r="J56" s="123"/>
      <c r="K56" s="123"/>
      <c r="L56" s="123"/>
      <c r="M56" s="123"/>
      <c r="N56" s="123"/>
      <c r="O56" s="123"/>
      <c r="P56" s="123"/>
    </row>
    <row r="57" spans="2:16" s="1" customFormat="1" ht="15.75">
      <c r="B57" s="9" t="s">
        <v>481</v>
      </c>
      <c r="C57" s="1" t="s">
        <v>268</v>
      </c>
      <c r="D57" s="140"/>
      <c r="E57" s="10">
        <f>+SUM(E58:E59)</f>
        <v>2366699</v>
      </c>
      <c r="F57" s="10">
        <f>+SUM(F58:F59)</f>
        <v>0</v>
      </c>
      <c r="G57" s="10">
        <f t="shared" si="0"/>
        <v>2366699</v>
      </c>
      <c r="H57" s="10"/>
      <c r="I57" s="175"/>
      <c r="J57" s="123"/>
      <c r="K57" s="123"/>
      <c r="L57" s="123"/>
      <c r="M57" s="123"/>
      <c r="N57" s="123"/>
      <c r="O57" s="123"/>
      <c r="P57" s="123"/>
    </row>
    <row r="58" spans="2:16" s="1" customFormat="1" ht="15.75">
      <c r="B58" s="9" t="s">
        <v>482</v>
      </c>
      <c r="C58" s="12" t="s">
        <v>483</v>
      </c>
      <c r="D58" s="20"/>
      <c r="E58" s="22">
        <v>672839</v>
      </c>
      <c r="F58" s="22">
        <v>0</v>
      </c>
      <c r="G58" s="10">
        <f t="shared" si="0"/>
        <v>672839</v>
      </c>
      <c r="H58" s="10"/>
      <c r="I58" s="175"/>
      <c r="J58" s="123"/>
      <c r="K58" s="123"/>
      <c r="L58" s="123"/>
      <c r="M58" s="123"/>
      <c r="N58" s="123"/>
      <c r="O58" s="123"/>
      <c r="P58" s="123"/>
    </row>
    <row r="59" spans="2:16" s="1" customFormat="1" ht="15.75">
      <c r="B59" s="9" t="s">
        <v>484</v>
      </c>
      <c r="C59" s="12" t="s">
        <v>485</v>
      </c>
      <c r="D59" s="20"/>
      <c r="E59" s="22">
        <v>1693860</v>
      </c>
      <c r="F59" s="22">
        <v>0</v>
      </c>
      <c r="G59" s="10">
        <f>E59+F59</f>
        <v>1693860</v>
      </c>
      <c r="H59" s="10"/>
      <c r="I59" s="175"/>
      <c r="J59" s="123"/>
      <c r="K59" s="123"/>
      <c r="L59" s="123"/>
      <c r="M59" s="123"/>
      <c r="N59" s="123"/>
      <c r="O59" s="123"/>
      <c r="P59" s="123"/>
    </row>
    <row r="60" spans="2:16" s="1" customFormat="1" ht="16.5">
      <c r="B60" s="9" t="s">
        <v>486</v>
      </c>
      <c r="C60" s="1" t="s">
        <v>334</v>
      </c>
      <c r="D60" s="135" t="s">
        <v>709</v>
      </c>
      <c r="E60" s="10">
        <v>143</v>
      </c>
      <c r="F60" s="10">
        <v>0</v>
      </c>
      <c r="G60" s="10">
        <f>E60+F60</f>
        <v>143</v>
      </c>
      <c r="H60" s="10"/>
      <c r="I60" s="175"/>
      <c r="J60" s="123"/>
      <c r="K60" s="123"/>
      <c r="L60" s="123"/>
      <c r="M60" s="123"/>
      <c r="N60" s="123"/>
      <c r="O60" s="123"/>
      <c r="P60" s="123"/>
    </row>
    <row r="61" spans="1:14" ht="16.5">
      <c r="A61" s="1"/>
      <c r="B61" s="1"/>
      <c r="C61" s="12"/>
      <c r="D61" s="140"/>
      <c r="E61" s="128"/>
      <c r="F61" s="128"/>
      <c r="G61" s="128"/>
      <c r="H61" s="6"/>
      <c r="I61" s="175"/>
      <c r="J61" s="123"/>
      <c r="K61" s="123"/>
      <c r="L61" s="171"/>
      <c r="M61" s="171"/>
      <c r="N61" s="171"/>
    </row>
    <row r="62" spans="1:14" s="116" customFormat="1" ht="16.5">
      <c r="A62" s="70"/>
      <c r="B62" s="75"/>
      <c r="C62" s="76" t="s">
        <v>564</v>
      </c>
      <c r="D62" s="137"/>
      <c r="E62" s="77">
        <f>+E9+E10+E11+E12+E16+E20+E23+E24+E29+E34+E35+E37+E40+E43+E44</f>
        <v>159829235</v>
      </c>
      <c r="F62" s="77">
        <f>+F9+F10+F11+F12+F16+F20+F23+F24+F29+F34+F35+F37+F40+F43+F44</f>
        <v>188625073</v>
      </c>
      <c r="G62" s="77">
        <f>+E62+F62</f>
        <v>348454308</v>
      </c>
      <c r="H62" s="6"/>
      <c r="I62" s="168"/>
      <c r="J62" s="171"/>
      <c r="K62" s="171"/>
      <c r="L62" s="171"/>
      <c r="M62" s="171"/>
      <c r="N62" s="171"/>
    </row>
    <row r="63" spans="1:14" ht="16.5">
      <c r="A63" s="16"/>
      <c r="B63" s="16"/>
      <c r="C63" s="17"/>
      <c r="D63" s="26"/>
      <c r="H63" s="6"/>
      <c r="I63" s="168"/>
      <c r="J63" s="171"/>
      <c r="K63" s="171"/>
      <c r="L63" s="171"/>
      <c r="M63" s="171"/>
      <c r="N63" s="171"/>
    </row>
    <row r="64" spans="1:14" ht="33.75" customHeight="1">
      <c r="A64" s="16"/>
      <c r="B64" s="262" t="s">
        <v>813</v>
      </c>
      <c r="C64" s="262"/>
      <c r="D64" s="262"/>
      <c r="E64" s="262"/>
      <c r="F64" s="262"/>
      <c r="G64" s="262"/>
      <c r="I64" s="168"/>
      <c r="J64" s="171"/>
      <c r="K64" s="171"/>
      <c r="L64" s="171"/>
      <c r="M64" s="171"/>
      <c r="N64" s="171"/>
    </row>
    <row r="65" spans="1:14" ht="13.5">
      <c r="A65" s="16"/>
      <c r="B65" s="16"/>
      <c r="C65" s="17"/>
      <c r="D65" s="26"/>
      <c r="I65" s="168"/>
      <c r="J65" s="171"/>
      <c r="L65" s="171"/>
      <c r="M65" s="171"/>
      <c r="N65" s="171"/>
    </row>
    <row r="66" spans="1:14" ht="13.5">
      <c r="A66" s="16"/>
      <c r="B66" s="16"/>
      <c r="C66" s="17"/>
      <c r="D66" s="26"/>
      <c r="I66" s="169"/>
      <c r="J66" s="171"/>
      <c r="L66" s="171"/>
      <c r="M66" s="171"/>
      <c r="N66" s="171"/>
    </row>
    <row r="67" spans="1:14" ht="13.5">
      <c r="A67" s="16"/>
      <c r="B67" s="16"/>
      <c r="C67" s="17"/>
      <c r="D67" s="26"/>
      <c r="I67" s="169"/>
      <c r="J67" s="171"/>
      <c r="L67" s="171"/>
      <c r="M67" s="171"/>
      <c r="N67" s="171"/>
    </row>
    <row r="68" spans="1:10" ht="13.5">
      <c r="A68" s="16"/>
      <c r="B68" s="16"/>
      <c r="C68" s="17"/>
      <c r="D68" s="26"/>
      <c r="I68" s="169"/>
      <c r="J68" s="171"/>
    </row>
    <row r="69" spans="1:10" ht="13.5">
      <c r="A69" s="16"/>
      <c r="B69" s="16"/>
      <c r="C69" s="17"/>
      <c r="D69" s="26"/>
      <c r="I69" s="169"/>
      <c r="J69" s="171"/>
    </row>
    <row r="70" spans="1:10" ht="13.5">
      <c r="A70" s="16"/>
      <c r="B70" s="16"/>
      <c r="C70" s="17"/>
      <c r="D70" s="26"/>
      <c r="I70" s="169"/>
      <c r="J70" s="171"/>
    </row>
    <row r="71" spans="1:10" ht="13.5">
      <c r="A71" s="16"/>
      <c r="B71" s="16"/>
      <c r="C71" s="17"/>
      <c r="D71" s="26"/>
      <c r="I71" s="169"/>
      <c r="J71" s="171"/>
    </row>
    <row r="72" spans="1:10" ht="15.75">
      <c r="A72" s="261" t="s">
        <v>576</v>
      </c>
      <c r="B72" s="261"/>
      <c r="C72" s="261"/>
      <c r="D72" s="261"/>
      <c r="E72" s="261"/>
      <c r="F72" s="261"/>
      <c r="G72" s="261"/>
      <c r="H72" s="261"/>
      <c r="I72" s="169"/>
      <c r="J72" s="171"/>
    </row>
    <row r="73" spans="1:9" ht="15.75" customHeight="1">
      <c r="A73" s="16"/>
      <c r="B73" s="16"/>
      <c r="C73" s="17"/>
      <c r="D73" s="26"/>
      <c r="I73" s="169"/>
    </row>
    <row r="74" spans="1:9" ht="15.75" customHeight="1">
      <c r="A74" s="16"/>
      <c r="B74" s="16"/>
      <c r="C74" s="17"/>
      <c r="D74" s="26"/>
      <c r="I74" s="169"/>
    </row>
    <row r="75" spans="1:4" ht="15.75" customHeight="1">
      <c r="A75" s="16"/>
      <c r="B75" s="16"/>
      <c r="C75" s="17"/>
      <c r="D75" s="26"/>
    </row>
    <row r="76" spans="1:9" ht="15.75" customHeight="1">
      <c r="A76" s="16"/>
      <c r="B76" s="16"/>
      <c r="C76" s="17"/>
      <c r="D76" s="26"/>
      <c r="I76" s="116"/>
    </row>
    <row r="77" spans="1:4" ht="15.75" customHeight="1">
      <c r="A77" s="16"/>
      <c r="B77" s="16"/>
      <c r="C77" s="17"/>
      <c r="D77" s="26"/>
    </row>
    <row r="78" spans="1:4" ht="15.75" customHeight="1">
      <c r="A78" s="16"/>
      <c r="B78" s="16"/>
      <c r="C78" s="17"/>
      <c r="D78" s="26"/>
    </row>
    <row r="79" spans="1:4" ht="15.75" customHeight="1">
      <c r="A79" s="16"/>
      <c r="B79" s="16"/>
      <c r="C79" s="17"/>
      <c r="D79" s="26"/>
    </row>
    <row r="80" spans="1:4" ht="15.75" customHeight="1">
      <c r="A80" s="16"/>
      <c r="B80" s="16"/>
      <c r="C80" s="17"/>
      <c r="D80" s="26"/>
    </row>
    <row r="81" spans="1:4" ht="15.75" customHeight="1">
      <c r="A81" s="16"/>
      <c r="B81" s="16"/>
      <c r="C81" s="17"/>
      <c r="D81" s="26"/>
    </row>
    <row r="82" spans="1:4" ht="15.75" customHeight="1">
      <c r="A82" s="16"/>
      <c r="B82" s="16"/>
      <c r="C82" s="17"/>
      <c r="D82" s="26"/>
    </row>
    <row r="83" spans="1:4" ht="15.75" customHeight="1">
      <c r="A83" s="16"/>
      <c r="B83" s="16"/>
      <c r="C83" s="17"/>
      <c r="D83" s="26"/>
    </row>
    <row r="84" spans="1:4" ht="15.75" customHeight="1">
      <c r="A84" s="16"/>
      <c r="B84" s="16"/>
      <c r="C84" s="17"/>
      <c r="D84" s="26"/>
    </row>
    <row r="85" spans="1:4" ht="15.75" customHeight="1">
      <c r="A85" s="16"/>
      <c r="B85" s="16"/>
      <c r="C85" s="17"/>
      <c r="D85" s="26"/>
    </row>
    <row r="86" spans="1:4" ht="15.75" customHeight="1">
      <c r="A86" s="16"/>
      <c r="B86" s="16"/>
      <c r="C86" s="17"/>
      <c r="D86" s="26"/>
    </row>
    <row r="87" spans="1:4" ht="15.75" customHeight="1">
      <c r="A87" s="16"/>
      <c r="B87" s="16"/>
      <c r="C87" s="17"/>
      <c r="D87" s="26"/>
    </row>
    <row r="89" spans="1:8" ht="13.5">
      <c r="A89" s="46"/>
      <c r="B89" s="46"/>
      <c r="C89" s="46"/>
      <c r="D89" s="47"/>
      <c r="E89" s="46"/>
      <c r="F89" s="46"/>
      <c r="G89" s="46"/>
      <c r="H89" s="46"/>
    </row>
  </sheetData>
  <sheetProtection password="CB7D" sheet="1" formatCells="0" formatColumns="0" formatRows="0" insertColumns="0" insertRows="0" insertHyperlinks="0" deleteColumns="0" deleteRows="0" sort="0" autoFilter="0" pivotTables="0"/>
  <mergeCells count="2">
    <mergeCell ref="A72:H72"/>
    <mergeCell ref="B64:G64"/>
  </mergeCells>
  <printOptions horizontalCentered="1"/>
  <pageMargins left="0.3937007874015748" right="0.2362204724409449" top="0.7480314960629921" bottom="0.5905511811023623" header="0.4724409448818898" footer="0.5905511811023623"/>
  <pageSetup fitToHeight="1" fitToWidth="1" horizontalDpi="600" verticalDpi="600" orientation="portrait" paperSize="9" scale="52" r:id="rId1"/>
  <headerFooter alignWithMargins="0">
    <oddFooter xml:space="preserve">&amp;C&amp;"DINPro-Medium,Regular"&amp;14 5&amp;R&amp;"DINPro-Medium,Italic"&amp;11  &amp;"Times New Roman,İtalik"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140625" defaultRowHeight="12.75"/>
  <cols>
    <col min="1" max="1" width="3.7109375" style="3" customWidth="1"/>
    <col min="2" max="2" width="7.8515625" style="3" customWidth="1"/>
    <col min="3" max="3" width="82.7109375" style="3" customWidth="1"/>
    <col min="4" max="4" width="23.140625" style="25" bestFit="1" customWidth="1"/>
    <col min="5" max="7" width="20.140625" style="3" bestFit="1" customWidth="1"/>
    <col min="8" max="8" width="1.28515625" style="3" customWidth="1"/>
    <col min="9" max="9" width="17.7109375" style="3" bestFit="1" customWidth="1"/>
    <col min="10" max="16384" width="9.140625" style="3" customWidth="1"/>
  </cols>
  <sheetData>
    <row r="1" spans="1:8" ht="17.25" customHeight="1">
      <c r="A1" s="1"/>
      <c r="B1" s="1"/>
      <c r="C1" s="1"/>
      <c r="D1" s="19"/>
      <c r="E1" s="1"/>
      <c r="F1" s="2"/>
      <c r="G1" s="1"/>
      <c r="H1" s="1"/>
    </row>
    <row r="2" spans="2:8" s="54" customFormat="1" ht="17.25" customHeight="1">
      <c r="B2" s="51" t="s">
        <v>0</v>
      </c>
      <c r="C2" s="52"/>
      <c r="D2" s="53"/>
      <c r="E2" s="52"/>
      <c r="F2" s="52"/>
      <c r="G2" s="52"/>
      <c r="H2" s="52"/>
    </row>
    <row r="3" spans="2:4" s="54" customFormat="1" ht="17.25" customHeight="1">
      <c r="B3" s="55" t="s">
        <v>652</v>
      </c>
      <c r="D3" s="56"/>
    </row>
    <row r="4" spans="1:8" s="81" customFormat="1" ht="17.25" customHeight="1">
      <c r="A4" s="79"/>
      <c r="B4" s="57" t="s">
        <v>392</v>
      </c>
      <c r="C4" s="57"/>
      <c r="D4" s="111"/>
      <c r="E4" s="122"/>
      <c r="F4" s="122"/>
      <c r="G4" s="80"/>
      <c r="H4" s="80"/>
    </row>
    <row r="5" spans="1:8" ht="17.25" customHeight="1">
      <c r="A5" s="1"/>
      <c r="B5" s="1"/>
      <c r="C5" s="1"/>
      <c r="D5" s="19"/>
      <c r="E5" s="5"/>
      <c r="F5" s="5"/>
      <c r="G5" s="5"/>
      <c r="H5" s="5"/>
    </row>
    <row r="6" spans="1:8" s="113" customFormat="1" ht="15.75" customHeight="1">
      <c r="A6" s="58"/>
      <c r="B6" s="58"/>
      <c r="C6" s="58"/>
      <c r="D6" s="59"/>
      <c r="E6" s="61"/>
      <c r="F6" s="60" t="s">
        <v>76</v>
      </c>
      <c r="G6" s="61"/>
      <c r="H6" s="62"/>
    </row>
    <row r="7" spans="1:8" s="113" customFormat="1" ht="15.75" customHeight="1">
      <c r="A7" s="58"/>
      <c r="B7" s="58"/>
      <c r="C7" s="63" t="s">
        <v>653</v>
      </c>
      <c r="D7" s="59" t="s">
        <v>1</v>
      </c>
      <c r="E7" s="61"/>
      <c r="F7" s="60" t="s">
        <v>396</v>
      </c>
      <c r="G7" s="133"/>
      <c r="H7" s="64"/>
    </row>
    <row r="8" spans="1:8" s="113" customFormat="1" ht="15.75" customHeight="1">
      <c r="A8" s="58"/>
      <c r="B8" s="65"/>
      <c r="C8" s="66"/>
      <c r="D8" s="67" t="s">
        <v>77</v>
      </c>
      <c r="E8" s="68" t="s">
        <v>2</v>
      </c>
      <c r="F8" s="68" t="s">
        <v>3</v>
      </c>
      <c r="G8" s="68" t="s">
        <v>78</v>
      </c>
      <c r="H8" s="68"/>
    </row>
    <row r="9" spans="1:10" s="116" customFormat="1" ht="16.5">
      <c r="A9" s="70"/>
      <c r="B9" s="70" t="s">
        <v>4</v>
      </c>
      <c r="C9" s="70" t="s">
        <v>97</v>
      </c>
      <c r="D9" s="135" t="s">
        <v>654</v>
      </c>
      <c r="E9" s="72">
        <f>+SUM(E10:E11)</f>
        <v>92792353</v>
      </c>
      <c r="F9" s="72">
        <f>+SUM(F10:F11)</f>
        <v>108663175</v>
      </c>
      <c r="G9" s="72">
        <f aca="true" t="shared" si="0" ref="G9:G45">E9+F9</f>
        <v>201455528</v>
      </c>
      <c r="H9" s="72"/>
      <c r="I9" s="171"/>
      <c r="J9" s="171"/>
    </row>
    <row r="10" spans="1:10" ht="16.5">
      <c r="A10" s="2"/>
      <c r="B10" s="1" t="s">
        <v>5</v>
      </c>
      <c r="C10" s="1" t="s">
        <v>655</v>
      </c>
      <c r="D10" s="135" t="s">
        <v>601</v>
      </c>
      <c r="E10" s="10">
        <v>2265188</v>
      </c>
      <c r="F10" s="10">
        <v>3120932</v>
      </c>
      <c r="G10" s="10">
        <f t="shared" si="0"/>
        <v>5386120</v>
      </c>
      <c r="H10" s="6"/>
      <c r="I10" s="171"/>
      <c r="J10" s="171"/>
    </row>
    <row r="11" spans="1:10" ht="16.5">
      <c r="A11" s="2"/>
      <c r="B11" s="1" t="s">
        <v>6</v>
      </c>
      <c r="C11" s="1" t="s">
        <v>13</v>
      </c>
      <c r="D11" s="20"/>
      <c r="E11" s="10">
        <v>90527165</v>
      </c>
      <c r="F11" s="10">
        <v>105542243</v>
      </c>
      <c r="G11" s="10">
        <f t="shared" si="0"/>
        <v>196069408</v>
      </c>
      <c r="H11" s="6"/>
      <c r="I11" s="171"/>
      <c r="J11" s="171"/>
    </row>
    <row r="12" spans="1:10" s="116" customFormat="1" ht="16.5">
      <c r="A12" s="70"/>
      <c r="B12" s="70" t="s">
        <v>8</v>
      </c>
      <c r="C12" s="73" t="s">
        <v>656</v>
      </c>
      <c r="D12" s="135" t="s">
        <v>657</v>
      </c>
      <c r="E12" s="72">
        <v>4170579</v>
      </c>
      <c r="F12" s="72">
        <v>1253249</v>
      </c>
      <c r="G12" s="72">
        <f t="shared" si="0"/>
        <v>5423828</v>
      </c>
      <c r="H12" s="72"/>
      <c r="I12" s="171"/>
      <c r="J12" s="171"/>
    </row>
    <row r="13" spans="1:10" s="116" customFormat="1" ht="16.5">
      <c r="A13" s="70"/>
      <c r="B13" s="70" t="s">
        <v>16</v>
      </c>
      <c r="C13" s="73" t="s">
        <v>99</v>
      </c>
      <c r="D13" s="135" t="s">
        <v>658</v>
      </c>
      <c r="E13" s="72">
        <v>375074</v>
      </c>
      <c r="F13" s="72">
        <v>33252125</v>
      </c>
      <c r="G13" s="72">
        <f t="shared" si="0"/>
        <v>33627199</v>
      </c>
      <c r="H13" s="72"/>
      <c r="I13" s="171"/>
      <c r="J13" s="171"/>
    </row>
    <row r="14" spans="1:10" s="116" customFormat="1" ht="16.5">
      <c r="A14" s="70"/>
      <c r="B14" s="70" t="s">
        <v>17</v>
      </c>
      <c r="C14" s="73" t="s">
        <v>257</v>
      </c>
      <c r="D14" s="135"/>
      <c r="E14" s="72">
        <f>SUM(E15:E17)</f>
        <v>4516895</v>
      </c>
      <c r="F14" s="72">
        <f>SUM(F15:F17)</f>
        <v>24840903</v>
      </c>
      <c r="G14" s="72">
        <f t="shared" si="0"/>
        <v>29357798</v>
      </c>
      <c r="H14" s="72"/>
      <c r="I14" s="171"/>
      <c r="J14" s="171"/>
    </row>
    <row r="15" spans="1:10" ht="16.5">
      <c r="A15" s="2"/>
      <c r="B15" s="9" t="s">
        <v>18</v>
      </c>
      <c r="C15" s="12" t="s">
        <v>659</v>
      </c>
      <c r="D15" s="20"/>
      <c r="E15" s="10">
        <v>507522</v>
      </c>
      <c r="F15" s="10">
        <v>0</v>
      </c>
      <c r="G15" s="10">
        <f t="shared" si="0"/>
        <v>507522</v>
      </c>
      <c r="H15" s="10"/>
      <c r="I15" s="171"/>
      <c r="J15" s="171"/>
    </row>
    <row r="16" spans="1:10" ht="16.5">
      <c r="A16" s="2"/>
      <c r="B16" s="9" t="s">
        <v>19</v>
      </c>
      <c r="C16" s="12" t="s">
        <v>660</v>
      </c>
      <c r="D16" s="20"/>
      <c r="E16" s="10">
        <v>0</v>
      </c>
      <c r="F16" s="10">
        <v>0</v>
      </c>
      <c r="G16" s="10">
        <f t="shared" si="0"/>
        <v>0</v>
      </c>
      <c r="H16" s="10"/>
      <c r="I16" s="171"/>
      <c r="J16" s="171"/>
    </row>
    <row r="17" spans="1:10" ht="16.5">
      <c r="A17" s="2"/>
      <c r="B17" s="9" t="s">
        <v>85</v>
      </c>
      <c r="C17" s="12" t="s">
        <v>661</v>
      </c>
      <c r="D17" s="20"/>
      <c r="E17" s="10">
        <v>4009373</v>
      </c>
      <c r="F17" s="10">
        <v>24840903</v>
      </c>
      <c r="G17" s="10">
        <f t="shared" si="0"/>
        <v>28850276</v>
      </c>
      <c r="H17" s="10"/>
      <c r="I17" s="171"/>
      <c r="J17" s="171"/>
    </row>
    <row r="18" spans="1:10" s="116" customFormat="1" ht="16.5">
      <c r="A18" s="70"/>
      <c r="B18" s="70" t="s">
        <v>20</v>
      </c>
      <c r="C18" s="73" t="s">
        <v>102</v>
      </c>
      <c r="D18" s="135" t="s">
        <v>662</v>
      </c>
      <c r="E18" s="72">
        <f>SUM(E19:E21)</f>
        <v>7137270</v>
      </c>
      <c r="F18" s="72">
        <f>SUM(F19:F21)</f>
        <v>8717955</v>
      </c>
      <c r="G18" s="72">
        <f t="shared" si="0"/>
        <v>15855225</v>
      </c>
      <c r="H18" s="72"/>
      <c r="I18" s="171"/>
      <c r="J18" s="171"/>
    </row>
    <row r="19" spans="1:10" ht="15.75">
      <c r="A19" s="1"/>
      <c r="B19" s="9" t="s">
        <v>21</v>
      </c>
      <c r="C19" s="1" t="s">
        <v>103</v>
      </c>
      <c r="D19" s="140"/>
      <c r="E19" s="10">
        <v>4012498</v>
      </c>
      <c r="F19" s="10">
        <v>0</v>
      </c>
      <c r="G19" s="10">
        <f t="shared" si="0"/>
        <v>4012498</v>
      </c>
      <c r="H19" s="10"/>
      <c r="I19" s="171"/>
      <c r="J19" s="171"/>
    </row>
    <row r="20" spans="1:10" ht="15.75">
      <c r="A20" s="1"/>
      <c r="B20" s="9" t="s">
        <v>22</v>
      </c>
      <c r="C20" s="1" t="s">
        <v>104</v>
      </c>
      <c r="D20" s="140"/>
      <c r="E20" s="10">
        <v>0</v>
      </c>
      <c r="F20" s="10">
        <v>0</v>
      </c>
      <c r="G20" s="10">
        <f t="shared" si="0"/>
        <v>0</v>
      </c>
      <c r="H20" s="10"/>
      <c r="I20" s="171"/>
      <c r="J20" s="171"/>
    </row>
    <row r="21" spans="1:10" ht="15.75">
      <c r="A21" s="1"/>
      <c r="B21" s="9" t="s">
        <v>200</v>
      </c>
      <c r="C21" s="1" t="s">
        <v>105</v>
      </c>
      <c r="D21" s="140"/>
      <c r="E21" s="10">
        <v>3124772</v>
      </c>
      <c r="F21" s="10">
        <v>8717955</v>
      </c>
      <c r="G21" s="10">
        <f t="shared" si="0"/>
        <v>11842727</v>
      </c>
      <c r="H21" s="10"/>
      <c r="I21" s="171"/>
      <c r="J21" s="171"/>
    </row>
    <row r="22" spans="1:10" s="116" customFormat="1" ht="16.5">
      <c r="A22" s="70"/>
      <c r="B22" s="70" t="s">
        <v>23</v>
      </c>
      <c r="C22" s="73" t="s">
        <v>106</v>
      </c>
      <c r="D22" s="135"/>
      <c r="E22" s="72">
        <f>+SUM(E23:E24)</f>
        <v>0</v>
      </c>
      <c r="F22" s="72">
        <f>+SUM(F23:F24)</f>
        <v>0</v>
      </c>
      <c r="G22" s="72">
        <f t="shared" si="0"/>
        <v>0</v>
      </c>
      <c r="H22" s="72"/>
      <c r="I22" s="171"/>
      <c r="J22" s="171"/>
    </row>
    <row r="23" spans="1:10" ht="16.5">
      <c r="A23" s="2"/>
      <c r="B23" s="1" t="s">
        <v>24</v>
      </c>
      <c r="C23" s="12" t="s">
        <v>329</v>
      </c>
      <c r="D23" s="20"/>
      <c r="E23" s="10">
        <v>0</v>
      </c>
      <c r="F23" s="10">
        <v>0</v>
      </c>
      <c r="G23" s="10">
        <f t="shared" si="0"/>
        <v>0</v>
      </c>
      <c r="H23" s="6"/>
      <c r="I23" s="171"/>
      <c r="J23" s="171"/>
    </row>
    <row r="24" spans="1:10" ht="16.5">
      <c r="A24" s="2"/>
      <c r="B24" s="1" t="s">
        <v>25</v>
      </c>
      <c r="C24" s="12" t="s">
        <v>13</v>
      </c>
      <c r="D24" s="20"/>
      <c r="E24" s="10">
        <v>0</v>
      </c>
      <c r="F24" s="10">
        <v>0</v>
      </c>
      <c r="G24" s="10">
        <f t="shared" si="0"/>
        <v>0</v>
      </c>
      <c r="H24" s="6"/>
      <c r="I24" s="171"/>
      <c r="J24" s="171"/>
    </row>
    <row r="25" spans="1:10" s="116" customFormat="1" ht="16.5">
      <c r="A25" s="70"/>
      <c r="B25" s="70" t="s">
        <v>26</v>
      </c>
      <c r="C25" s="73" t="s">
        <v>663</v>
      </c>
      <c r="D25" s="135"/>
      <c r="E25" s="72">
        <v>4911265</v>
      </c>
      <c r="F25" s="72">
        <v>1729825</v>
      </c>
      <c r="G25" s="72">
        <f t="shared" si="0"/>
        <v>6641090</v>
      </c>
      <c r="H25" s="72"/>
      <c r="I25" s="171"/>
      <c r="J25" s="171"/>
    </row>
    <row r="26" spans="1:10" s="116" customFormat="1" ht="16.5">
      <c r="A26" s="70"/>
      <c r="B26" s="70" t="s">
        <v>27</v>
      </c>
      <c r="C26" s="74" t="s">
        <v>664</v>
      </c>
      <c r="D26" s="135" t="s">
        <v>665</v>
      </c>
      <c r="E26" s="72">
        <v>940960</v>
      </c>
      <c r="F26" s="72">
        <v>237400</v>
      </c>
      <c r="G26" s="72">
        <f t="shared" si="0"/>
        <v>1178360</v>
      </c>
      <c r="H26" s="72"/>
      <c r="I26" s="171"/>
      <c r="J26" s="171"/>
    </row>
    <row r="27" spans="1:10" s="116" customFormat="1" ht="16.5">
      <c r="A27" s="70"/>
      <c r="B27" s="70" t="s">
        <v>28</v>
      </c>
      <c r="C27" s="73" t="s">
        <v>666</v>
      </c>
      <c r="D27" s="135"/>
      <c r="E27" s="72">
        <v>0</v>
      </c>
      <c r="F27" s="72">
        <v>0</v>
      </c>
      <c r="G27" s="72">
        <f t="shared" si="0"/>
        <v>0</v>
      </c>
      <c r="H27" s="72"/>
      <c r="I27" s="171"/>
      <c r="J27" s="171"/>
    </row>
    <row r="28" spans="1:10" s="116" customFormat="1" ht="16.5">
      <c r="A28" s="70"/>
      <c r="B28" s="70" t="s">
        <v>29</v>
      </c>
      <c r="C28" s="74" t="s">
        <v>667</v>
      </c>
      <c r="D28" s="135" t="s">
        <v>668</v>
      </c>
      <c r="E28" s="72">
        <f>SUM(E29:E31)-E32</f>
        <v>0</v>
      </c>
      <c r="F28" s="72">
        <f>SUM(F29:F31)-F32</f>
        <v>0</v>
      </c>
      <c r="G28" s="72">
        <f t="shared" si="0"/>
        <v>0</v>
      </c>
      <c r="H28" s="72"/>
      <c r="I28" s="171"/>
      <c r="J28" s="171"/>
    </row>
    <row r="29" spans="1:10" ht="15.75">
      <c r="A29" s="1"/>
      <c r="B29" s="9" t="s">
        <v>88</v>
      </c>
      <c r="C29" s="1" t="s">
        <v>669</v>
      </c>
      <c r="D29" s="140"/>
      <c r="E29" s="10">
        <v>0</v>
      </c>
      <c r="F29" s="10">
        <v>0</v>
      </c>
      <c r="G29" s="10">
        <f t="shared" si="0"/>
        <v>0</v>
      </c>
      <c r="H29" s="10"/>
      <c r="I29" s="171"/>
      <c r="J29" s="171"/>
    </row>
    <row r="30" spans="1:10" ht="15.75">
      <c r="A30" s="1"/>
      <c r="B30" s="9" t="s">
        <v>89</v>
      </c>
      <c r="C30" s="1" t="s">
        <v>670</v>
      </c>
      <c r="D30" s="140"/>
      <c r="E30" s="10">
        <v>0</v>
      </c>
      <c r="F30" s="10">
        <v>0</v>
      </c>
      <c r="G30" s="10">
        <f t="shared" si="0"/>
        <v>0</v>
      </c>
      <c r="H30" s="10"/>
      <c r="I30" s="171"/>
      <c r="J30" s="171"/>
    </row>
    <row r="31" spans="1:10" ht="15.75">
      <c r="A31" s="1"/>
      <c r="B31" s="9" t="s">
        <v>242</v>
      </c>
      <c r="C31" s="1" t="s">
        <v>13</v>
      </c>
      <c r="D31" s="140"/>
      <c r="E31" s="10">
        <v>0</v>
      </c>
      <c r="F31" s="10">
        <v>0</v>
      </c>
      <c r="G31" s="10">
        <f t="shared" si="0"/>
        <v>0</v>
      </c>
      <c r="H31" s="10"/>
      <c r="I31" s="171"/>
      <c r="J31" s="171"/>
    </row>
    <row r="32" spans="1:10" ht="15.75">
      <c r="A32" s="1"/>
      <c r="B32" s="9" t="s">
        <v>243</v>
      </c>
      <c r="C32" s="1" t="s">
        <v>395</v>
      </c>
      <c r="D32" s="140"/>
      <c r="E32" s="10">
        <v>0</v>
      </c>
      <c r="F32" s="10">
        <v>0</v>
      </c>
      <c r="G32" s="10">
        <f t="shared" si="0"/>
        <v>0</v>
      </c>
      <c r="H32" s="10"/>
      <c r="I32" s="171"/>
      <c r="J32" s="171"/>
    </row>
    <row r="33" spans="1:10" s="116" customFormat="1" ht="16.5">
      <c r="A33" s="70"/>
      <c r="B33" s="70" t="s">
        <v>671</v>
      </c>
      <c r="C33" s="74" t="s">
        <v>672</v>
      </c>
      <c r="D33" s="71" t="s">
        <v>673</v>
      </c>
      <c r="E33" s="72">
        <f>SUM(E34:E36)</f>
        <v>0</v>
      </c>
      <c r="F33" s="72">
        <f>SUM(F34:F36)</f>
        <v>74911</v>
      </c>
      <c r="G33" s="72">
        <f t="shared" si="0"/>
        <v>74911</v>
      </c>
      <c r="H33" s="72"/>
      <c r="I33" s="171"/>
      <c r="J33" s="171"/>
    </row>
    <row r="34" spans="1:10" ht="15.75">
      <c r="A34" s="1"/>
      <c r="B34" s="9" t="s">
        <v>107</v>
      </c>
      <c r="C34" s="1" t="s">
        <v>634</v>
      </c>
      <c r="D34" s="140"/>
      <c r="E34" s="10">
        <v>0</v>
      </c>
      <c r="F34" s="10">
        <v>74911</v>
      </c>
      <c r="G34" s="10">
        <f t="shared" si="0"/>
        <v>74911</v>
      </c>
      <c r="H34" s="10"/>
      <c r="I34" s="171"/>
      <c r="J34" s="171"/>
    </row>
    <row r="35" spans="1:10" ht="15.75">
      <c r="A35" s="1"/>
      <c r="B35" s="9" t="s">
        <v>108</v>
      </c>
      <c r="C35" s="1" t="s">
        <v>635</v>
      </c>
      <c r="D35" s="140"/>
      <c r="E35" s="10">
        <v>0</v>
      </c>
      <c r="F35" s="10">
        <v>0</v>
      </c>
      <c r="G35" s="10">
        <f t="shared" si="0"/>
        <v>0</v>
      </c>
      <c r="H35" s="10"/>
      <c r="I35" s="171"/>
      <c r="J35" s="171"/>
    </row>
    <row r="36" spans="1:10" ht="15.75">
      <c r="A36" s="1"/>
      <c r="B36" s="9" t="s">
        <v>109</v>
      </c>
      <c r="C36" s="1" t="s">
        <v>637</v>
      </c>
      <c r="D36" s="140"/>
      <c r="E36" s="10">
        <v>0</v>
      </c>
      <c r="F36" s="10">
        <v>0</v>
      </c>
      <c r="G36" s="10">
        <f t="shared" si="0"/>
        <v>0</v>
      </c>
      <c r="H36" s="10"/>
      <c r="I36" s="171"/>
      <c r="J36" s="171"/>
    </row>
    <row r="37" spans="1:10" s="116" customFormat="1" ht="17.25" customHeight="1">
      <c r="A37" s="70"/>
      <c r="B37" s="70" t="s">
        <v>674</v>
      </c>
      <c r="C37" s="73" t="s">
        <v>110</v>
      </c>
      <c r="D37" s="135" t="s">
        <v>675</v>
      </c>
      <c r="E37" s="72">
        <f>SUM(E38:E42)</f>
        <v>2896523</v>
      </c>
      <c r="F37" s="72">
        <f>SUM(F38:F42)</f>
        <v>964423</v>
      </c>
      <c r="G37" s="72">
        <f t="shared" si="0"/>
        <v>3860946</v>
      </c>
      <c r="H37" s="72"/>
      <c r="I37" s="171"/>
      <c r="J37" s="171"/>
    </row>
    <row r="38" spans="1:10" ht="15.75">
      <c r="A38" s="1"/>
      <c r="B38" s="9" t="s">
        <v>628</v>
      </c>
      <c r="C38" s="12" t="s">
        <v>676</v>
      </c>
      <c r="D38" s="20"/>
      <c r="E38" s="10">
        <v>1736416</v>
      </c>
      <c r="F38" s="10">
        <v>950455</v>
      </c>
      <c r="G38" s="10">
        <f t="shared" si="0"/>
        <v>2686871</v>
      </c>
      <c r="H38" s="10"/>
      <c r="I38" s="171"/>
      <c r="J38" s="171"/>
    </row>
    <row r="39" spans="1:10" ht="15.75">
      <c r="A39" s="1"/>
      <c r="B39" s="9" t="s">
        <v>629</v>
      </c>
      <c r="C39" s="1" t="s">
        <v>258</v>
      </c>
      <c r="D39" s="140"/>
      <c r="E39" s="10">
        <v>0</v>
      </c>
      <c r="F39" s="10">
        <v>0</v>
      </c>
      <c r="G39" s="10">
        <f t="shared" si="0"/>
        <v>0</v>
      </c>
      <c r="H39" s="10"/>
      <c r="I39" s="171"/>
      <c r="J39" s="171"/>
    </row>
    <row r="40" spans="1:10" ht="15.75">
      <c r="A40" s="1"/>
      <c r="B40" s="9" t="s">
        <v>630</v>
      </c>
      <c r="C40" s="1" t="s">
        <v>259</v>
      </c>
      <c r="D40" s="20"/>
      <c r="E40" s="10">
        <v>300792</v>
      </c>
      <c r="F40" s="10">
        <v>161</v>
      </c>
      <c r="G40" s="10">
        <f t="shared" si="0"/>
        <v>300953</v>
      </c>
      <c r="H40" s="10"/>
      <c r="I40" s="171"/>
      <c r="J40" s="171"/>
    </row>
    <row r="41" spans="1:10" ht="15.75">
      <c r="A41" s="1"/>
      <c r="B41" s="9" t="s">
        <v>631</v>
      </c>
      <c r="C41" s="1" t="s">
        <v>111</v>
      </c>
      <c r="D41" s="140"/>
      <c r="E41" s="10">
        <v>0</v>
      </c>
      <c r="F41" s="10">
        <v>0</v>
      </c>
      <c r="G41" s="10">
        <f t="shared" si="0"/>
        <v>0</v>
      </c>
      <c r="H41" s="10"/>
      <c r="I41" s="171"/>
      <c r="J41" s="171"/>
    </row>
    <row r="42" spans="1:10" ht="15.75">
      <c r="A42" s="1"/>
      <c r="B42" s="9" t="s">
        <v>677</v>
      </c>
      <c r="C42" s="1" t="s">
        <v>112</v>
      </c>
      <c r="D42" s="140"/>
      <c r="E42" s="10">
        <v>859315</v>
      </c>
      <c r="F42" s="10">
        <v>13807</v>
      </c>
      <c r="G42" s="10">
        <f t="shared" si="0"/>
        <v>873122</v>
      </c>
      <c r="H42" s="10"/>
      <c r="I42" s="171"/>
      <c r="J42" s="171"/>
    </row>
    <row r="43" spans="1:10" s="116" customFormat="1" ht="16.5">
      <c r="A43" s="70"/>
      <c r="B43" s="70" t="s">
        <v>32</v>
      </c>
      <c r="C43" s="70" t="s">
        <v>678</v>
      </c>
      <c r="D43" s="135" t="s">
        <v>679</v>
      </c>
      <c r="E43" s="72">
        <f>SUM(E44:E45)</f>
        <v>1432408</v>
      </c>
      <c r="F43" s="72">
        <f>SUM(F44:F45)</f>
        <v>188093</v>
      </c>
      <c r="G43" s="72">
        <f t="shared" si="0"/>
        <v>1620501</v>
      </c>
      <c r="H43" s="72"/>
      <c r="I43" s="171"/>
      <c r="J43" s="171"/>
    </row>
    <row r="44" spans="1:10" ht="15.75">
      <c r="A44" s="1"/>
      <c r="B44" s="9" t="s">
        <v>255</v>
      </c>
      <c r="C44" s="1" t="s">
        <v>680</v>
      </c>
      <c r="D44" s="140"/>
      <c r="E44" s="10">
        <v>1040244</v>
      </c>
      <c r="F44" s="10">
        <v>97421</v>
      </c>
      <c r="G44" s="10">
        <f t="shared" si="0"/>
        <v>1137665</v>
      </c>
      <c r="H44" s="10"/>
      <c r="I44" s="171"/>
      <c r="J44" s="171"/>
    </row>
    <row r="45" spans="1:10" ht="15.75">
      <c r="A45" s="1"/>
      <c r="B45" s="9" t="s">
        <v>256</v>
      </c>
      <c r="C45" s="1" t="s">
        <v>681</v>
      </c>
      <c r="D45" s="140"/>
      <c r="E45" s="10">
        <v>392164</v>
      </c>
      <c r="F45" s="10">
        <v>90672</v>
      </c>
      <c r="G45" s="10">
        <f t="shared" si="0"/>
        <v>482836</v>
      </c>
      <c r="H45" s="10"/>
      <c r="I45" s="171"/>
      <c r="J45" s="171"/>
    </row>
    <row r="46" spans="1:10" s="116" customFormat="1" ht="15.75" customHeight="1">
      <c r="A46" s="70"/>
      <c r="B46" s="70" t="s">
        <v>33</v>
      </c>
      <c r="C46" s="70" t="s">
        <v>330</v>
      </c>
      <c r="D46" s="135"/>
      <c r="E46" s="72"/>
      <c r="F46" s="72"/>
      <c r="G46" s="72"/>
      <c r="H46" s="72"/>
      <c r="I46" s="171"/>
      <c r="J46" s="171"/>
    </row>
    <row r="47" spans="1:10" s="116" customFormat="1" ht="15.75" customHeight="1">
      <c r="A47" s="70"/>
      <c r="B47" s="70"/>
      <c r="C47" s="70" t="s">
        <v>331</v>
      </c>
      <c r="D47" s="135"/>
      <c r="E47" s="72">
        <f>+SUM(E48:E49)</f>
        <v>0</v>
      </c>
      <c r="F47" s="72">
        <f>+SUM(F48:F49)</f>
        <v>0</v>
      </c>
      <c r="G47" s="72">
        <f aca="true" t="shared" si="1" ref="G47:G61">E47+F47</f>
        <v>0</v>
      </c>
      <c r="H47" s="72"/>
      <c r="I47" s="171"/>
      <c r="J47" s="171"/>
    </row>
    <row r="48" spans="1:10" ht="15.75" customHeight="1">
      <c r="A48" s="1"/>
      <c r="B48" s="1" t="s">
        <v>332</v>
      </c>
      <c r="C48" s="1" t="s">
        <v>326</v>
      </c>
      <c r="D48" s="20"/>
      <c r="E48" s="10">
        <v>0</v>
      </c>
      <c r="F48" s="10">
        <v>0</v>
      </c>
      <c r="G48" s="10">
        <f t="shared" si="1"/>
        <v>0</v>
      </c>
      <c r="H48" s="6"/>
      <c r="I48" s="171"/>
      <c r="J48" s="171"/>
    </row>
    <row r="49" spans="1:10" ht="15.75" customHeight="1">
      <c r="A49" s="1"/>
      <c r="B49" s="1" t="s">
        <v>333</v>
      </c>
      <c r="C49" s="1" t="s">
        <v>327</v>
      </c>
      <c r="D49" s="20"/>
      <c r="E49" s="10">
        <v>0</v>
      </c>
      <c r="F49" s="10">
        <v>0</v>
      </c>
      <c r="G49" s="10">
        <f t="shared" si="1"/>
        <v>0</v>
      </c>
      <c r="H49" s="6"/>
      <c r="I49" s="171"/>
      <c r="J49" s="171"/>
    </row>
    <row r="50" spans="1:10" s="116" customFormat="1" ht="16.5">
      <c r="A50" s="70"/>
      <c r="B50" s="70" t="s">
        <v>682</v>
      </c>
      <c r="C50" s="70" t="s">
        <v>683</v>
      </c>
      <c r="D50" s="135" t="s">
        <v>684</v>
      </c>
      <c r="E50" s="72">
        <v>0</v>
      </c>
      <c r="F50" s="72">
        <v>1900999</v>
      </c>
      <c r="G50" s="72">
        <f t="shared" si="1"/>
        <v>1900999</v>
      </c>
      <c r="H50" s="72"/>
      <c r="I50" s="171"/>
      <c r="J50" s="171"/>
    </row>
    <row r="51" spans="1:10" s="116" customFormat="1" ht="16.5">
      <c r="A51" s="70"/>
      <c r="B51" s="70" t="s">
        <v>35</v>
      </c>
      <c r="C51" s="70" t="s">
        <v>313</v>
      </c>
      <c r="D51" s="135" t="s">
        <v>685</v>
      </c>
      <c r="E51" s="72">
        <f>E52+E53+E65+E70+E73</f>
        <v>40688789</v>
      </c>
      <c r="F51" s="109">
        <f>F52+F53+F65+F70+F73</f>
        <v>-75217</v>
      </c>
      <c r="G51" s="72">
        <f t="shared" si="1"/>
        <v>40613572</v>
      </c>
      <c r="H51" s="72"/>
      <c r="I51" s="171"/>
      <c r="J51" s="171"/>
    </row>
    <row r="52" spans="1:10" ht="15.75">
      <c r="A52" s="1"/>
      <c r="B52" s="9" t="s">
        <v>92</v>
      </c>
      <c r="C52" s="1" t="s">
        <v>241</v>
      </c>
      <c r="D52" s="140"/>
      <c r="E52" s="22">
        <v>4000000</v>
      </c>
      <c r="F52" s="22">
        <v>0</v>
      </c>
      <c r="G52" s="10">
        <f t="shared" si="1"/>
        <v>4000000</v>
      </c>
      <c r="H52" s="10"/>
      <c r="I52" s="171"/>
      <c r="J52" s="171"/>
    </row>
    <row r="53" spans="1:10" ht="15.75">
      <c r="A53" s="1"/>
      <c r="B53" s="9" t="s">
        <v>93</v>
      </c>
      <c r="C53" s="1" t="s">
        <v>113</v>
      </c>
      <c r="D53" s="20"/>
      <c r="E53" s="10">
        <f>SUM(E54:E64)</f>
        <v>4171089</v>
      </c>
      <c r="F53" s="22">
        <f>SUM(F54:F64)</f>
        <v>-75217</v>
      </c>
      <c r="G53" s="10">
        <f t="shared" si="1"/>
        <v>4095872</v>
      </c>
      <c r="H53" s="10"/>
      <c r="I53" s="171"/>
      <c r="J53" s="171"/>
    </row>
    <row r="54" spans="1:10" ht="15.75">
      <c r="A54" s="1"/>
      <c r="B54" s="9" t="s">
        <v>260</v>
      </c>
      <c r="C54" s="1" t="s">
        <v>114</v>
      </c>
      <c r="D54" s="20"/>
      <c r="E54" s="22">
        <v>1700000</v>
      </c>
      <c r="F54" s="22">
        <v>0</v>
      </c>
      <c r="G54" s="10">
        <f t="shared" si="1"/>
        <v>1700000</v>
      </c>
      <c r="H54" s="10"/>
      <c r="I54" s="171"/>
      <c r="J54" s="171"/>
    </row>
    <row r="55" spans="1:10" ht="16.5">
      <c r="A55" s="1"/>
      <c r="B55" s="9" t="s">
        <v>261</v>
      </c>
      <c r="C55" s="1" t="s">
        <v>262</v>
      </c>
      <c r="D55" s="135"/>
      <c r="E55" s="22">
        <v>0</v>
      </c>
      <c r="F55" s="22">
        <v>0</v>
      </c>
      <c r="G55" s="10">
        <f t="shared" si="1"/>
        <v>0</v>
      </c>
      <c r="H55" s="10"/>
      <c r="I55" s="171"/>
      <c r="J55" s="171"/>
    </row>
    <row r="56" spans="1:10" ht="16.5">
      <c r="A56" s="1"/>
      <c r="B56" s="9" t="s">
        <v>263</v>
      </c>
      <c r="C56" s="1" t="s">
        <v>686</v>
      </c>
      <c r="D56" s="135"/>
      <c r="E56" s="22">
        <v>-600631</v>
      </c>
      <c r="F56" s="22">
        <v>-169489</v>
      </c>
      <c r="G56" s="10">
        <f t="shared" si="1"/>
        <v>-770120</v>
      </c>
      <c r="H56" s="10"/>
      <c r="I56" s="171"/>
      <c r="J56" s="171"/>
    </row>
    <row r="57" spans="1:10" ht="16.5">
      <c r="A57" s="1"/>
      <c r="B57" s="9" t="s">
        <v>687</v>
      </c>
      <c r="C57" s="1" t="s">
        <v>688</v>
      </c>
      <c r="D57" s="135"/>
      <c r="E57" s="22">
        <v>2343606</v>
      </c>
      <c r="F57" s="22">
        <v>5356</v>
      </c>
      <c r="G57" s="10">
        <f t="shared" si="1"/>
        <v>2348962</v>
      </c>
      <c r="H57" s="10"/>
      <c r="I57" s="171"/>
      <c r="J57" s="171"/>
    </row>
    <row r="58" spans="1:10" ht="16.5">
      <c r="A58" s="1"/>
      <c r="B58" s="9" t="s">
        <v>689</v>
      </c>
      <c r="C58" s="1" t="s">
        <v>690</v>
      </c>
      <c r="D58" s="135"/>
      <c r="E58" s="22">
        <v>0</v>
      </c>
      <c r="F58" s="22">
        <v>0</v>
      </c>
      <c r="G58" s="10">
        <f t="shared" si="1"/>
        <v>0</v>
      </c>
      <c r="H58" s="10"/>
      <c r="I58" s="171"/>
      <c r="J58" s="171"/>
    </row>
    <row r="59" spans="1:10" ht="16.5">
      <c r="A59" s="1"/>
      <c r="B59" s="9" t="s">
        <v>691</v>
      </c>
      <c r="C59" s="1" t="s">
        <v>692</v>
      </c>
      <c r="D59" s="135"/>
      <c r="E59" s="22">
        <v>0</v>
      </c>
      <c r="F59" s="22">
        <v>0</v>
      </c>
      <c r="G59" s="10">
        <f t="shared" si="1"/>
        <v>0</v>
      </c>
      <c r="H59" s="10"/>
      <c r="I59" s="171"/>
      <c r="J59" s="171"/>
    </row>
    <row r="60" spans="1:10" ht="15.75" customHeight="1">
      <c r="A60" s="1"/>
      <c r="B60" s="23" t="s">
        <v>693</v>
      </c>
      <c r="C60" s="24" t="s">
        <v>694</v>
      </c>
      <c r="D60" s="135"/>
      <c r="E60" s="22">
        <v>3895</v>
      </c>
      <c r="F60" s="22">
        <v>0</v>
      </c>
      <c r="G60" s="10">
        <f t="shared" si="1"/>
        <v>3895</v>
      </c>
      <c r="H60" s="10"/>
      <c r="I60" s="171"/>
      <c r="J60" s="171"/>
    </row>
    <row r="61" spans="1:10" ht="16.5">
      <c r="A61" s="1"/>
      <c r="B61" s="23" t="s">
        <v>695</v>
      </c>
      <c r="C61" s="24" t="s">
        <v>696</v>
      </c>
      <c r="D61" s="135"/>
      <c r="E61" s="22">
        <v>-565520</v>
      </c>
      <c r="F61" s="22">
        <v>88916</v>
      </c>
      <c r="G61" s="10">
        <f t="shared" si="1"/>
        <v>-476604</v>
      </c>
      <c r="H61" s="10"/>
      <c r="I61" s="171"/>
      <c r="J61" s="171"/>
    </row>
    <row r="62" spans="1:10" ht="31.5">
      <c r="A62" s="1"/>
      <c r="B62" s="23" t="s">
        <v>697</v>
      </c>
      <c r="C62" s="24" t="s">
        <v>698</v>
      </c>
      <c r="D62" s="135"/>
      <c r="E62" s="10"/>
      <c r="F62" s="10"/>
      <c r="G62" s="10"/>
      <c r="H62" s="10"/>
      <c r="I62" s="171"/>
      <c r="J62" s="171"/>
    </row>
    <row r="63" spans="1:10" ht="16.5">
      <c r="A63" s="1"/>
      <c r="C63" s="24" t="s">
        <v>699</v>
      </c>
      <c r="D63" s="135"/>
      <c r="E63" s="22">
        <v>0</v>
      </c>
      <c r="F63" s="22">
        <v>0</v>
      </c>
      <c r="G63" s="10">
        <f aca="true" t="shared" si="2" ref="G63:G73">E63+F63</f>
        <v>0</v>
      </c>
      <c r="H63" s="10"/>
      <c r="I63" s="171"/>
      <c r="J63" s="171"/>
    </row>
    <row r="64" spans="1:10" ht="16.5">
      <c r="A64" s="1"/>
      <c r="B64" s="23" t="s">
        <v>700</v>
      </c>
      <c r="C64" s="24" t="s">
        <v>115</v>
      </c>
      <c r="D64" s="135"/>
      <c r="E64" s="22">
        <v>1289739</v>
      </c>
      <c r="F64" s="22">
        <v>0</v>
      </c>
      <c r="G64" s="10">
        <f t="shared" si="2"/>
        <v>1289739</v>
      </c>
      <c r="H64" s="10"/>
      <c r="I64" s="171"/>
      <c r="J64" s="171"/>
    </row>
    <row r="65" spans="1:10" ht="16.5">
      <c r="A65" s="1"/>
      <c r="B65" s="9" t="s">
        <v>264</v>
      </c>
      <c r="C65" s="1" t="s">
        <v>265</v>
      </c>
      <c r="D65" s="135"/>
      <c r="E65" s="10">
        <f>SUM(E66:E69)</f>
        <v>25744393</v>
      </c>
      <c r="F65" s="10">
        <f>SUM(F66:F69)</f>
        <v>0</v>
      </c>
      <c r="G65" s="10">
        <f t="shared" si="2"/>
        <v>25744393</v>
      </c>
      <c r="H65" s="10"/>
      <c r="I65" s="171"/>
      <c r="J65" s="171"/>
    </row>
    <row r="66" spans="1:10" ht="16.5">
      <c r="A66" s="1"/>
      <c r="B66" s="9" t="s">
        <v>701</v>
      </c>
      <c r="C66" s="1" t="s">
        <v>117</v>
      </c>
      <c r="D66" s="135"/>
      <c r="E66" s="22">
        <v>1469241</v>
      </c>
      <c r="F66" s="22">
        <v>0</v>
      </c>
      <c r="G66" s="10">
        <f t="shared" si="2"/>
        <v>1469241</v>
      </c>
      <c r="H66" s="10"/>
      <c r="I66" s="171"/>
      <c r="J66" s="171"/>
    </row>
    <row r="67" spans="1:10" ht="16.5">
      <c r="A67" s="1"/>
      <c r="B67" s="9" t="s">
        <v>702</v>
      </c>
      <c r="C67" s="1" t="s">
        <v>118</v>
      </c>
      <c r="D67" s="135"/>
      <c r="E67" s="22">
        <v>0</v>
      </c>
      <c r="F67" s="22">
        <v>0</v>
      </c>
      <c r="G67" s="10">
        <f t="shared" si="2"/>
        <v>0</v>
      </c>
      <c r="H67" s="10"/>
      <c r="I67" s="171"/>
      <c r="J67" s="171"/>
    </row>
    <row r="68" spans="1:10" ht="16.5">
      <c r="A68" s="1"/>
      <c r="B68" s="9" t="s">
        <v>703</v>
      </c>
      <c r="C68" s="1" t="s">
        <v>119</v>
      </c>
      <c r="D68" s="135"/>
      <c r="E68" s="22">
        <v>22724398</v>
      </c>
      <c r="F68" s="22">
        <v>0</v>
      </c>
      <c r="G68" s="10">
        <f t="shared" si="2"/>
        <v>22724398</v>
      </c>
      <c r="H68" s="10"/>
      <c r="I68" s="171"/>
      <c r="J68" s="171"/>
    </row>
    <row r="69" spans="1:10" ht="16.5">
      <c r="A69" s="1"/>
      <c r="B69" s="9" t="s">
        <v>704</v>
      </c>
      <c r="C69" s="1" t="s">
        <v>266</v>
      </c>
      <c r="D69" s="135"/>
      <c r="E69" s="22">
        <v>1550754</v>
      </c>
      <c r="F69" s="22">
        <v>0</v>
      </c>
      <c r="G69" s="22">
        <f t="shared" si="2"/>
        <v>1550754</v>
      </c>
      <c r="H69" s="10"/>
      <c r="I69" s="171"/>
      <c r="J69" s="171"/>
    </row>
    <row r="70" spans="1:10" ht="16.5">
      <c r="A70" s="1"/>
      <c r="B70" s="9" t="s">
        <v>267</v>
      </c>
      <c r="C70" s="1" t="s">
        <v>268</v>
      </c>
      <c r="D70" s="135"/>
      <c r="E70" s="10">
        <f>SUM(E71:E72)</f>
        <v>6773168</v>
      </c>
      <c r="F70" s="10">
        <f>SUM(F71:F72)</f>
        <v>0</v>
      </c>
      <c r="G70" s="10">
        <f t="shared" si="2"/>
        <v>6773168</v>
      </c>
      <c r="H70" s="10"/>
      <c r="I70" s="171"/>
      <c r="J70" s="171"/>
    </row>
    <row r="71" spans="1:10" ht="16.5">
      <c r="A71" s="1"/>
      <c r="B71" s="9" t="s">
        <v>705</v>
      </c>
      <c r="C71" s="12" t="s">
        <v>706</v>
      </c>
      <c r="D71" s="135"/>
      <c r="E71" s="22">
        <v>752895</v>
      </c>
      <c r="F71" s="22">
        <v>0</v>
      </c>
      <c r="G71" s="10">
        <f t="shared" si="2"/>
        <v>752895</v>
      </c>
      <c r="H71" s="10"/>
      <c r="I71" s="171"/>
      <c r="J71" s="171"/>
    </row>
    <row r="72" spans="1:10" ht="16.5">
      <c r="A72" s="1"/>
      <c r="B72" s="9" t="s">
        <v>707</v>
      </c>
      <c r="C72" s="12" t="s">
        <v>708</v>
      </c>
      <c r="D72" s="135"/>
      <c r="E72" s="22">
        <v>6020273</v>
      </c>
      <c r="F72" s="22">
        <v>0</v>
      </c>
      <c r="G72" s="10">
        <f t="shared" si="2"/>
        <v>6020273</v>
      </c>
      <c r="H72" s="10"/>
      <c r="I72" s="171"/>
      <c r="J72" s="171"/>
    </row>
    <row r="73" spans="1:10" ht="16.5">
      <c r="A73" s="1"/>
      <c r="B73" s="9" t="s">
        <v>318</v>
      </c>
      <c r="C73" s="12" t="s">
        <v>334</v>
      </c>
      <c r="D73" s="218" t="s">
        <v>709</v>
      </c>
      <c r="E73" s="22">
        <v>139</v>
      </c>
      <c r="F73" s="22">
        <v>0</v>
      </c>
      <c r="G73" s="10">
        <f t="shared" si="2"/>
        <v>139</v>
      </c>
      <c r="H73" s="10"/>
      <c r="I73" s="171"/>
      <c r="J73" s="171"/>
    </row>
    <row r="74" spans="1:10" ht="16.5">
      <c r="A74" s="1"/>
      <c r="B74" s="1"/>
      <c r="C74" s="12"/>
      <c r="D74" s="140"/>
      <c r="E74" s="128"/>
      <c r="F74" s="128"/>
      <c r="G74" s="128"/>
      <c r="H74" s="6"/>
      <c r="I74" s="171"/>
      <c r="J74" s="171"/>
    </row>
    <row r="75" spans="1:10" s="116" customFormat="1" ht="16.5">
      <c r="A75" s="70"/>
      <c r="B75" s="75"/>
      <c r="C75" s="76" t="s">
        <v>710</v>
      </c>
      <c r="D75" s="137"/>
      <c r="E75" s="77">
        <f>E51+E50+E37+E33+E28+E27+E26+E25+E22+E18+E14+E9+E12+E13+E43+E47</f>
        <v>159862116</v>
      </c>
      <c r="F75" s="77">
        <f>F51+F50+F37+F33+F28+F27+F26+F25+F22+F18+F14+F9+F12+F13+F43+F47</f>
        <v>181747841</v>
      </c>
      <c r="G75" s="77">
        <f>G51+G50+G37+G33+G28+G27+G26+G25+G22+G18+G14+G9+G12+G13+G43+G47</f>
        <v>341609957</v>
      </c>
      <c r="H75" s="77"/>
      <c r="I75" s="171"/>
      <c r="J75" s="171"/>
    </row>
    <row r="76" spans="1:10" ht="13.5">
      <c r="A76" s="16"/>
      <c r="B76" s="16"/>
      <c r="C76" s="17"/>
      <c r="D76" s="26"/>
      <c r="I76" s="171"/>
      <c r="J76" s="171"/>
    </row>
    <row r="77" spans="1:10" ht="33.75" customHeight="1">
      <c r="A77" s="16"/>
      <c r="B77" s="262" t="s">
        <v>813</v>
      </c>
      <c r="C77" s="262"/>
      <c r="D77" s="262"/>
      <c r="E77" s="262"/>
      <c r="F77" s="262"/>
      <c r="G77" s="262"/>
      <c r="I77" s="171"/>
      <c r="J77" s="171"/>
    </row>
    <row r="78" spans="1:10" ht="13.5">
      <c r="A78" s="16"/>
      <c r="B78" s="16"/>
      <c r="C78" s="17"/>
      <c r="D78" s="26"/>
      <c r="I78" s="171"/>
      <c r="J78" s="171"/>
    </row>
    <row r="79" spans="1:10" ht="13.5">
      <c r="A79" s="16"/>
      <c r="B79" s="16"/>
      <c r="C79" s="17"/>
      <c r="D79" s="26"/>
      <c r="I79" s="171"/>
      <c r="J79" s="171"/>
    </row>
    <row r="80" spans="1:10" ht="13.5">
      <c r="A80" s="16"/>
      <c r="B80" s="16"/>
      <c r="C80" s="17"/>
      <c r="D80" s="26"/>
      <c r="I80" s="171"/>
      <c r="J80" s="171"/>
    </row>
    <row r="81" spans="1:4" ht="13.5">
      <c r="A81" s="16"/>
      <c r="B81" s="16"/>
      <c r="C81" s="17"/>
      <c r="D81" s="26"/>
    </row>
    <row r="82" spans="1:4" ht="13.5">
      <c r="A82" s="16"/>
      <c r="B82" s="16"/>
      <c r="C82" s="17"/>
      <c r="D82" s="26"/>
    </row>
    <row r="83" spans="1:4" ht="13.5">
      <c r="A83" s="16"/>
      <c r="B83" s="16"/>
      <c r="C83" s="17"/>
      <c r="D83" s="26"/>
    </row>
    <row r="84" spans="1:4" ht="13.5">
      <c r="A84" s="16"/>
      <c r="B84" s="16"/>
      <c r="C84" s="17"/>
      <c r="D84" s="26"/>
    </row>
    <row r="85" spans="1:8" ht="18.75">
      <c r="A85" s="264" t="s">
        <v>322</v>
      </c>
      <c r="B85" s="265"/>
      <c r="C85" s="265"/>
      <c r="D85" s="265"/>
      <c r="E85" s="265"/>
      <c r="F85" s="265"/>
      <c r="G85" s="265"/>
      <c r="H85" s="265"/>
    </row>
    <row r="86" spans="1:4" ht="15.75" customHeight="1">
      <c r="A86" s="16"/>
      <c r="B86" s="16"/>
      <c r="C86" s="17"/>
      <c r="D86" s="26"/>
    </row>
    <row r="87" spans="1:4" ht="15.75" customHeight="1">
      <c r="A87" s="16"/>
      <c r="B87" s="16"/>
      <c r="C87" s="17"/>
      <c r="D87" s="26"/>
    </row>
    <row r="88" spans="1:4" ht="15.75" customHeight="1">
      <c r="A88" s="16"/>
      <c r="B88" s="16"/>
      <c r="C88" s="17"/>
      <c r="D88" s="26"/>
    </row>
    <row r="89" spans="1:4" ht="15.75" customHeight="1">
      <c r="A89" s="16"/>
      <c r="B89" s="16"/>
      <c r="C89" s="17"/>
      <c r="D89" s="26"/>
    </row>
    <row r="90" spans="1:4" ht="15.75" customHeight="1">
      <c r="A90" s="16"/>
      <c r="B90" s="16"/>
      <c r="C90" s="17"/>
      <c r="D90" s="26"/>
    </row>
    <row r="91" spans="1:4" ht="15.75" customHeight="1">
      <c r="A91" s="16"/>
      <c r="B91" s="16"/>
      <c r="C91" s="17"/>
      <c r="D91" s="26"/>
    </row>
    <row r="92" spans="1:4" ht="15.75" customHeight="1">
      <c r="A92" s="16"/>
      <c r="B92" s="16"/>
      <c r="C92" s="17"/>
      <c r="D92" s="26"/>
    </row>
    <row r="93" spans="1:4" ht="15.75" customHeight="1">
      <c r="A93" s="16"/>
      <c r="B93" s="16"/>
      <c r="C93" s="17"/>
      <c r="D93" s="26"/>
    </row>
    <row r="94" spans="1:4" ht="15.75" customHeight="1">
      <c r="A94" s="16"/>
      <c r="B94" s="16"/>
      <c r="C94" s="17"/>
      <c r="D94" s="26"/>
    </row>
    <row r="95" spans="1:4" ht="15.75" customHeight="1">
      <c r="A95" s="16"/>
      <c r="B95" s="16"/>
      <c r="C95" s="17"/>
      <c r="D95" s="26"/>
    </row>
    <row r="96" spans="1:4" ht="15.75" customHeight="1">
      <c r="A96" s="16"/>
      <c r="B96" s="16"/>
      <c r="C96" s="17"/>
      <c r="D96" s="26"/>
    </row>
    <row r="97" spans="1:4" ht="15.75" customHeight="1">
      <c r="A97" s="16"/>
      <c r="B97" s="16"/>
      <c r="C97" s="17"/>
      <c r="D97" s="26"/>
    </row>
    <row r="98" spans="1:4" ht="15.75" customHeight="1">
      <c r="A98" s="16"/>
      <c r="B98" s="16"/>
      <c r="C98" s="17"/>
      <c r="D98" s="26"/>
    </row>
    <row r="99" spans="1:4" ht="15.75" customHeight="1">
      <c r="A99" s="16"/>
      <c r="B99" s="16"/>
      <c r="C99" s="17"/>
      <c r="D99" s="26"/>
    </row>
    <row r="100" spans="1:4" ht="15.75" customHeight="1">
      <c r="A100" s="16"/>
      <c r="B100" s="16"/>
      <c r="C100" s="17"/>
      <c r="D100" s="26"/>
    </row>
    <row r="102" spans="1:8" ht="13.5">
      <c r="A102" s="46"/>
      <c r="B102" s="46"/>
      <c r="C102" s="46"/>
      <c r="D102" s="47"/>
      <c r="E102" s="46"/>
      <c r="F102" s="46"/>
      <c r="G102" s="46"/>
      <c r="H102" s="46"/>
    </row>
  </sheetData>
  <sheetProtection password="CB7D" sheet="1" formatCells="0" formatColumns="0" formatRows="0" insertColumns="0" insertRows="0" insertHyperlinks="0" deleteColumns="0" deleteRows="0" sort="0" autoFilter="0" pivotTables="0"/>
  <mergeCells count="2">
    <mergeCell ref="A85:H85"/>
    <mergeCell ref="B77:G77"/>
  </mergeCells>
  <printOptions horizontalCentered="1"/>
  <pageMargins left="0.3937007874015748" right="0.2362204724409449" top="0.7480314960629921" bottom="0.5905511811023623" header="0.4724409448818898" footer="0.5905511811023623"/>
  <pageSetup fitToHeight="1" fitToWidth="1" horizontalDpi="600" verticalDpi="600" orientation="portrait" paperSize="9" scale="45" r:id="rId1"/>
  <headerFooter alignWithMargins="0">
    <oddFooter xml:space="preserve">&amp;C&amp;"DINPro-Medium,Regular"&amp;14 6&amp;R&amp;"DINPro-Medium,Italic"&amp;11  &amp;"Times New Roman,İtalik"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1" sqref="B1"/>
    </sheetView>
  </sheetViews>
  <sheetFormatPr defaultColWidth="9.140625" defaultRowHeight="12.75"/>
  <cols>
    <col min="1" max="1" width="1.28515625" style="3" customWidth="1"/>
    <col min="2" max="2" width="11.57421875" style="3" bestFit="1" customWidth="1"/>
    <col min="3" max="3" width="71.8515625" style="3" customWidth="1"/>
    <col min="4" max="4" width="23.140625" style="28" bestFit="1" customWidth="1"/>
    <col min="5" max="6" width="18.7109375" style="3" bestFit="1" customWidth="1"/>
    <col min="7" max="7" width="21.7109375" style="3" bestFit="1" customWidth="1"/>
    <col min="8" max="8" width="2.8515625" style="3" customWidth="1"/>
    <col min="9" max="9" width="22.421875" style="3" bestFit="1" customWidth="1"/>
    <col min="10" max="12" width="17.7109375" style="3" bestFit="1" customWidth="1"/>
    <col min="13" max="13" width="9.140625" style="3" customWidth="1"/>
    <col min="14" max="14" width="15.421875" style="3" bestFit="1" customWidth="1"/>
    <col min="15" max="16384" width="9.140625" style="3" customWidth="1"/>
  </cols>
  <sheetData>
    <row r="1" spans="1:8" ht="17.25" customHeight="1">
      <c r="A1" s="1"/>
      <c r="B1" s="1"/>
      <c r="C1" s="1"/>
      <c r="D1" s="19"/>
      <c r="E1" s="1"/>
      <c r="F1" s="2"/>
      <c r="G1" s="1"/>
      <c r="H1" s="1"/>
    </row>
    <row r="2" spans="2:8" s="54" customFormat="1" ht="17.25" customHeight="1">
      <c r="B2" s="51" t="s">
        <v>0</v>
      </c>
      <c r="C2" s="52"/>
      <c r="D2" s="53"/>
      <c r="E2" s="52"/>
      <c r="F2" s="52"/>
      <c r="G2" s="52"/>
      <c r="H2" s="52"/>
    </row>
    <row r="3" spans="2:4" s="54" customFormat="1" ht="17.25" customHeight="1">
      <c r="B3" s="55" t="s">
        <v>399</v>
      </c>
      <c r="D3" s="56"/>
    </row>
    <row r="4" spans="1:8" s="81" customFormat="1" ht="17.25" customHeight="1">
      <c r="A4" s="79"/>
      <c r="B4" s="57" t="s">
        <v>392</v>
      </c>
      <c r="C4" s="79"/>
      <c r="D4" s="111"/>
      <c r="E4" s="79"/>
      <c r="F4" s="79"/>
      <c r="G4" s="79"/>
      <c r="H4" s="79"/>
    </row>
    <row r="5" spans="1:8" ht="17.25" customHeight="1">
      <c r="A5" s="1"/>
      <c r="B5" s="4"/>
      <c r="C5" s="4"/>
      <c r="D5" s="19"/>
      <c r="E5" s="5"/>
      <c r="F5" s="5"/>
      <c r="G5" s="5"/>
      <c r="H5" s="5"/>
    </row>
    <row r="6" spans="1:8" ht="17.25" customHeight="1">
      <c r="A6" s="1"/>
      <c r="B6" s="1"/>
      <c r="C6" s="1"/>
      <c r="D6" s="19"/>
      <c r="E6" s="5"/>
      <c r="F6" s="5"/>
      <c r="G6" s="5"/>
      <c r="H6" s="5"/>
    </row>
    <row r="7" spans="1:8" s="113" customFormat="1" ht="15.75" customHeight="1">
      <c r="A7" s="58"/>
      <c r="B7" s="58"/>
      <c r="C7" s="58"/>
      <c r="D7" s="59"/>
      <c r="E7" s="60"/>
      <c r="F7" s="60" t="s">
        <v>42</v>
      </c>
      <c r="G7" s="60"/>
      <c r="H7" s="112"/>
    </row>
    <row r="8" spans="1:8" s="113" customFormat="1" ht="15.75" customHeight="1">
      <c r="A8" s="58"/>
      <c r="B8" s="58"/>
      <c r="C8" s="63"/>
      <c r="D8" s="59" t="s">
        <v>1</v>
      </c>
      <c r="E8" s="60"/>
      <c r="F8" s="60" t="s">
        <v>398</v>
      </c>
      <c r="G8" s="136"/>
      <c r="H8" s="114"/>
    </row>
    <row r="9" spans="1:8" s="113" customFormat="1" ht="15.75" customHeight="1">
      <c r="A9" s="58"/>
      <c r="B9" s="65"/>
      <c r="C9" s="66"/>
      <c r="D9" s="67" t="s">
        <v>77</v>
      </c>
      <c r="E9" s="68" t="s">
        <v>2</v>
      </c>
      <c r="F9" s="68" t="s">
        <v>3</v>
      </c>
      <c r="G9" s="68" t="s">
        <v>120</v>
      </c>
      <c r="H9" s="68"/>
    </row>
    <row r="10" spans="1:14" s="116" customFormat="1" ht="16.5">
      <c r="A10" s="70"/>
      <c r="B10" s="70" t="s">
        <v>121</v>
      </c>
      <c r="C10" s="115"/>
      <c r="D10" s="135"/>
      <c r="E10" s="124">
        <f>E11+E30+E48</f>
        <v>206050509</v>
      </c>
      <c r="F10" s="124">
        <f>F11+F30+F48</f>
        <v>475958637</v>
      </c>
      <c r="G10" s="124">
        <f aca="true" t="shared" si="0" ref="G10:G73">E10+F10</f>
        <v>682009146</v>
      </c>
      <c r="H10" s="109"/>
      <c r="I10" s="168"/>
      <c r="J10" s="171"/>
      <c r="K10" s="171"/>
      <c r="L10" s="171"/>
      <c r="M10" s="171"/>
      <c r="N10" s="171"/>
    </row>
    <row r="11" spans="1:14" s="116" customFormat="1" ht="33">
      <c r="A11" s="70"/>
      <c r="B11" s="70" t="s">
        <v>4</v>
      </c>
      <c r="C11" s="70" t="s">
        <v>122</v>
      </c>
      <c r="D11" s="135" t="s">
        <v>712</v>
      </c>
      <c r="E11" s="124">
        <f>E12+E16+E19+E22+E23+E26+E28+E29+E27</f>
        <v>22032249</v>
      </c>
      <c r="F11" s="124">
        <f>F12+F16+F19+F22+F23+F26+F28+F29+F27</f>
        <v>31470718</v>
      </c>
      <c r="G11" s="124">
        <f t="shared" si="0"/>
        <v>53502967</v>
      </c>
      <c r="H11" s="109"/>
      <c r="I11" s="168"/>
      <c r="J11" s="171"/>
      <c r="K11" s="171"/>
      <c r="L11" s="171"/>
      <c r="M11" s="171"/>
      <c r="N11" s="171"/>
    </row>
    <row r="12" spans="1:14" ht="15.75">
      <c r="A12" s="1"/>
      <c r="B12" s="29" t="s">
        <v>5</v>
      </c>
      <c r="C12" s="1" t="s">
        <v>123</v>
      </c>
      <c r="D12" s="19"/>
      <c r="E12" s="30">
        <f>SUM(E13:E15)</f>
        <v>19154026</v>
      </c>
      <c r="F12" s="30">
        <f>SUM(F13:F15)</f>
        <v>15961579</v>
      </c>
      <c r="G12" s="30">
        <f t="shared" si="0"/>
        <v>35115605</v>
      </c>
      <c r="H12" s="22"/>
      <c r="I12" s="168"/>
      <c r="J12" s="171"/>
      <c r="K12" s="171"/>
      <c r="L12" s="171"/>
      <c r="M12" s="171"/>
      <c r="N12" s="171"/>
    </row>
    <row r="13" spans="1:14" ht="15.75">
      <c r="A13" s="1"/>
      <c r="B13" s="29" t="s">
        <v>46</v>
      </c>
      <c r="C13" s="1" t="s">
        <v>124</v>
      </c>
      <c r="D13" s="19"/>
      <c r="E13" s="30">
        <v>499542</v>
      </c>
      <c r="F13" s="30">
        <v>2577566</v>
      </c>
      <c r="G13" s="30">
        <f t="shared" si="0"/>
        <v>3077108</v>
      </c>
      <c r="H13" s="22"/>
      <c r="I13" s="168"/>
      <c r="J13" s="171"/>
      <c r="K13" s="171"/>
      <c r="L13" s="171"/>
      <c r="M13" s="171"/>
      <c r="N13" s="171"/>
    </row>
    <row r="14" spans="1:14" ht="15.75">
      <c r="A14" s="1"/>
      <c r="B14" s="29" t="s">
        <v>47</v>
      </c>
      <c r="C14" s="1" t="s">
        <v>125</v>
      </c>
      <c r="D14" s="19"/>
      <c r="E14" s="30">
        <v>0</v>
      </c>
      <c r="F14" s="30">
        <v>3226777</v>
      </c>
      <c r="G14" s="30">
        <f t="shared" si="0"/>
        <v>3226777</v>
      </c>
      <c r="H14" s="22"/>
      <c r="I14" s="168"/>
      <c r="J14" s="171"/>
      <c r="K14" s="171"/>
      <c r="L14" s="171"/>
      <c r="M14" s="171"/>
      <c r="N14" s="171"/>
    </row>
    <row r="15" spans="1:14" ht="15.75">
      <c r="A15" s="1"/>
      <c r="B15" s="29" t="s">
        <v>48</v>
      </c>
      <c r="C15" s="1" t="s">
        <v>126</v>
      </c>
      <c r="D15" s="19"/>
      <c r="E15" s="30">
        <v>18654484</v>
      </c>
      <c r="F15" s="30">
        <v>10157236</v>
      </c>
      <c r="G15" s="30">
        <f t="shared" si="0"/>
        <v>28811720</v>
      </c>
      <c r="H15" s="22"/>
      <c r="I15" s="168"/>
      <c r="J15" s="171"/>
      <c r="K15" s="171"/>
      <c r="L15" s="171"/>
      <c r="M15" s="171"/>
      <c r="N15" s="171"/>
    </row>
    <row r="16" spans="1:14" ht="15.75">
      <c r="A16" s="1"/>
      <c r="B16" s="29" t="s">
        <v>6</v>
      </c>
      <c r="C16" s="1" t="s">
        <v>127</v>
      </c>
      <c r="D16" s="19"/>
      <c r="E16" s="30">
        <f>E17+E18</f>
        <v>0</v>
      </c>
      <c r="F16" s="30">
        <f>F17+F18</f>
        <v>4653047</v>
      </c>
      <c r="G16" s="30">
        <f t="shared" si="0"/>
        <v>4653047</v>
      </c>
      <c r="H16" s="22"/>
      <c r="I16" s="168"/>
      <c r="J16" s="171"/>
      <c r="K16" s="171"/>
      <c r="L16" s="171"/>
      <c r="M16" s="171"/>
      <c r="N16" s="171"/>
    </row>
    <row r="17" spans="1:14" ht="15.75">
      <c r="A17" s="1"/>
      <c r="B17" s="29" t="s">
        <v>216</v>
      </c>
      <c r="C17" s="1" t="s">
        <v>128</v>
      </c>
      <c r="D17" s="19"/>
      <c r="E17" s="30">
        <v>0</v>
      </c>
      <c r="F17" s="30">
        <v>4653047</v>
      </c>
      <c r="G17" s="30">
        <f t="shared" si="0"/>
        <v>4653047</v>
      </c>
      <c r="H17" s="22"/>
      <c r="I17" s="168"/>
      <c r="J17" s="171"/>
      <c r="K17" s="171"/>
      <c r="L17" s="171"/>
      <c r="M17" s="171"/>
      <c r="N17" s="171"/>
    </row>
    <row r="18" spans="1:14" ht="15.75">
      <c r="A18" s="1"/>
      <c r="B18" s="29" t="s">
        <v>217</v>
      </c>
      <c r="C18" s="1" t="s">
        <v>129</v>
      </c>
      <c r="D18" s="19"/>
      <c r="E18" s="30">
        <v>0</v>
      </c>
      <c r="F18" s="30">
        <v>0</v>
      </c>
      <c r="G18" s="30">
        <f t="shared" si="0"/>
        <v>0</v>
      </c>
      <c r="H18" s="22"/>
      <c r="I18" s="168"/>
      <c r="J18" s="171"/>
      <c r="K18" s="171"/>
      <c r="L18" s="171"/>
      <c r="M18" s="171"/>
      <c r="N18" s="171"/>
    </row>
    <row r="19" spans="1:14" ht="15.75">
      <c r="A19" s="1"/>
      <c r="B19" s="29" t="s">
        <v>7</v>
      </c>
      <c r="C19" s="1" t="s">
        <v>130</v>
      </c>
      <c r="D19" s="19"/>
      <c r="E19" s="30">
        <f>E20+E21</f>
        <v>2252</v>
      </c>
      <c r="F19" s="30">
        <f>F20+F21</f>
        <v>7831037</v>
      </c>
      <c r="G19" s="30">
        <f t="shared" si="0"/>
        <v>7833289</v>
      </c>
      <c r="H19" s="22"/>
      <c r="I19" s="168"/>
      <c r="J19" s="171"/>
      <c r="K19" s="171"/>
      <c r="L19" s="171"/>
      <c r="M19" s="171"/>
      <c r="N19" s="171"/>
    </row>
    <row r="20" spans="1:14" ht="15.75">
      <c r="A20" s="1"/>
      <c r="B20" s="29" t="s">
        <v>367</v>
      </c>
      <c r="C20" s="1" t="s">
        <v>131</v>
      </c>
      <c r="D20" s="19"/>
      <c r="E20" s="30">
        <v>2252</v>
      </c>
      <c r="F20" s="30">
        <v>7248320</v>
      </c>
      <c r="G20" s="30">
        <f t="shared" si="0"/>
        <v>7250572</v>
      </c>
      <c r="H20" s="22"/>
      <c r="I20" s="168"/>
      <c r="J20" s="171"/>
      <c r="K20" s="171"/>
      <c r="L20" s="171"/>
      <c r="M20" s="171"/>
      <c r="N20" s="171"/>
    </row>
    <row r="21" spans="1:14" ht="15.75">
      <c r="A21" s="1"/>
      <c r="B21" s="29" t="s">
        <v>368</v>
      </c>
      <c r="C21" s="1" t="s">
        <v>132</v>
      </c>
      <c r="D21" s="19"/>
      <c r="E21" s="30">
        <v>0</v>
      </c>
      <c r="F21" s="30">
        <v>582717</v>
      </c>
      <c r="G21" s="30">
        <f t="shared" si="0"/>
        <v>582717</v>
      </c>
      <c r="H21" s="22"/>
      <c r="I21" s="168"/>
      <c r="J21" s="171"/>
      <c r="K21" s="171"/>
      <c r="L21" s="171"/>
      <c r="M21" s="171"/>
      <c r="N21" s="171"/>
    </row>
    <row r="22" spans="1:14" ht="15.75">
      <c r="A22" s="1"/>
      <c r="B22" s="29" t="s">
        <v>38</v>
      </c>
      <c r="C22" s="1" t="s">
        <v>133</v>
      </c>
      <c r="D22" s="19"/>
      <c r="E22" s="30">
        <v>0</v>
      </c>
      <c r="F22" s="30">
        <v>0</v>
      </c>
      <c r="G22" s="30">
        <f t="shared" si="0"/>
        <v>0</v>
      </c>
      <c r="H22" s="22"/>
      <c r="I22" s="168"/>
      <c r="J22" s="171"/>
      <c r="K22" s="171"/>
      <c r="L22" s="171"/>
      <c r="M22" s="171"/>
      <c r="N22" s="171"/>
    </row>
    <row r="23" spans="1:14" ht="15.75">
      <c r="A23" s="1"/>
      <c r="B23" s="29" t="s">
        <v>39</v>
      </c>
      <c r="C23" s="1" t="s">
        <v>134</v>
      </c>
      <c r="D23" s="19"/>
      <c r="E23" s="30">
        <f>E24+E25</f>
        <v>0</v>
      </c>
      <c r="F23" s="30">
        <f>F24+F25</f>
        <v>0</v>
      </c>
      <c r="G23" s="30">
        <f t="shared" si="0"/>
        <v>0</v>
      </c>
      <c r="H23" s="22"/>
      <c r="I23" s="168"/>
      <c r="J23" s="171"/>
      <c r="K23" s="171"/>
      <c r="L23" s="171"/>
      <c r="M23" s="171"/>
      <c r="N23" s="171"/>
    </row>
    <row r="24" spans="1:14" ht="15.75">
      <c r="A24" s="1"/>
      <c r="B24" s="29" t="s">
        <v>54</v>
      </c>
      <c r="C24" s="1" t="s">
        <v>135</v>
      </c>
      <c r="D24" s="19"/>
      <c r="E24" s="30">
        <v>0</v>
      </c>
      <c r="F24" s="30">
        <v>0</v>
      </c>
      <c r="G24" s="30">
        <f t="shared" si="0"/>
        <v>0</v>
      </c>
      <c r="H24" s="22"/>
      <c r="I24" s="168"/>
      <c r="J24" s="171"/>
      <c r="K24" s="171"/>
      <c r="L24" s="171"/>
      <c r="M24" s="171"/>
      <c r="N24" s="171"/>
    </row>
    <row r="25" spans="1:14" ht="15.75">
      <c r="A25" s="1"/>
      <c r="B25" s="29" t="s">
        <v>55</v>
      </c>
      <c r="C25" s="1" t="s">
        <v>136</v>
      </c>
      <c r="D25" s="19"/>
      <c r="E25" s="30">
        <v>0</v>
      </c>
      <c r="F25" s="30">
        <v>0</v>
      </c>
      <c r="G25" s="30">
        <f t="shared" si="0"/>
        <v>0</v>
      </c>
      <c r="H25" s="22"/>
      <c r="I25" s="168"/>
      <c r="J25" s="171"/>
      <c r="K25" s="171"/>
      <c r="L25" s="171"/>
      <c r="M25" s="171"/>
      <c r="N25" s="171"/>
    </row>
    <row r="26" spans="1:14" ht="15.75">
      <c r="A26" s="1"/>
      <c r="B26" s="29" t="s">
        <v>40</v>
      </c>
      <c r="C26" s="1" t="s">
        <v>137</v>
      </c>
      <c r="D26" s="19"/>
      <c r="E26" s="30">
        <v>0</v>
      </c>
      <c r="F26" s="30">
        <v>0</v>
      </c>
      <c r="G26" s="30">
        <f t="shared" si="0"/>
        <v>0</v>
      </c>
      <c r="H26" s="22"/>
      <c r="I26" s="168"/>
      <c r="J26" s="171"/>
      <c r="K26" s="171"/>
      <c r="L26" s="171"/>
      <c r="M26" s="171"/>
      <c r="N26" s="171"/>
    </row>
    <row r="27" spans="1:14" ht="15.75">
      <c r="A27" s="1"/>
      <c r="B27" s="29" t="s">
        <v>98</v>
      </c>
      <c r="C27" s="1" t="s">
        <v>279</v>
      </c>
      <c r="D27" s="19"/>
      <c r="E27" s="30">
        <v>0</v>
      </c>
      <c r="F27" s="30">
        <v>12587</v>
      </c>
      <c r="G27" s="30">
        <f t="shared" si="0"/>
        <v>12587</v>
      </c>
      <c r="H27" s="22"/>
      <c r="I27" s="168"/>
      <c r="J27" s="171"/>
      <c r="K27" s="171"/>
      <c r="L27" s="171"/>
      <c r="M27" s="171"/>
      <c r="N27" s="171"/>
    </row>
    <row r="28" spans="1:14" ht="15.75">
      <c r="A28" s="1"/>
      <c r="B28" s="29" t="s">
        <v>369</v>
      </c>
      <c r="C28" s="1" t="s">
        <v>138</v>
      </c>
      <c r="D28" s="19"/>
      <c r="E28" s="30">
        <v>30527</v>
      </c>
      <c r="F28" s="30">
        <v>3007826</v>
      </c>
      <c r="G28" s="30">
        <f t="shared" si="0"/>
        <v>3038353</v>
      </c>
      <c r="H28" s="22"/>
      <c r="I28" s="168"/>
      <c r="J28" s="171"/>
      <c r="K28" s="171"/>
      <c r="L28" s="171"/>
      <c r="M28" s="171"/>
      <c r="N28" s="171"/>
    </row>
    <row r="29" spans="1:14" ht="15.75">
      <c r="A29" s="1"/>
      <c r="B29" s="29" t="s">
        <v>370</v>
      </c>
      <c r="C29" s="1" t="s">
        <v>139</v>
      </c>
      <c r="D29" s="19"/>
      <c r="E29" s="30">
        <v>2845444</v>
      </c>
      <c r="F29" s="30">
        <v>4642</v>
      </c>
      <c r="G29" s="30">
        <f t="shared" si="0"/>
        <v>2850086</v>
      </c>
      <c r="H29" s="22"/>
      <c r="I29" s="168"/>
      <c r="J29" s="171"/>
      <c r="K29" s="171"/>
      <c r="L29" s="171"/>
      <c r="M29" s="171"/>
      <c r="N29" s="171"/>
    </row>
    <row r="30" spans="1:14" s="116" customFormat="1" ht="16.5">
      <c r="A30" s="70"/>
      <c r="B30" s="70" t="s">
        <v>8</v>
      </c>
      <c r="C30" s="70" t="s">
        <v>140</v>
      </c>
      <c r="D30" s="88" t="s">
        <v>713</v>
      </c>
      <c r="E30" s="125">
        <f>E31+E45</f>
        <v>50826736</v>
      </c>
      <c r="F30" s="125">
        <f>F31+F45</f>
        <v>21983077</v>
      </c>
      <c r="G30" s="124">
        <f t="shared" si="0"/>
        <v>72809813</v>
      </c>
      <c r="H30" s="109"/>
      <c r="I30" s="168"/>
      <c r="J30" s="171"/>
      <c r="K30" s="171"/>
      <c r="L30" s="171"/>
      <c r="M30" s="171"/>
      <c r="N30" s="171"/>
    </row>
    <row r="31" spans="1:14" ht="15.75">
      <c r="A31" s="1"/>
      <c r="B31" s="29" t="s">
        <v>9</v>
      </c>
      <c r="C31" s="1" t="s">
        <v>141</v>
      </c>
      <c r="D31" s="19"/>
      <c r="E31" s="30">
        <f>SUM(E32:E44)</f>
        <v>49972498</v>
      </c>
      <c r="F31" s="30">
        <f>SUM(F32:F44)</f>
        <v>21601109</v>
      </c>
      <c r="G31" s="30">
        <f t="shared" si="0"/>
        <v>71573607</v>
      </c>
      <c r="H31" s="22"/>
      <c r="I31" s="168"/>
      <c r="J31" s="171"/>
      <c r="K31" s="171"/>
      <c r="L31" s="171"/>
      <c r="M31" s="171"/>
      <c r="N31" s="171"/>
    </row>
    <row r="32" spans="1:14" ht="15.75">
      <c r="A32" s="1"/>
      <c r="B32" s="29" t="s">
        <v>10</v>
      </c>
      <c r="C32" s="1" t="s">
        <v>353</v>
      </c>
      <c r="D32" s="19"/>
      <c r="E32" s="30">
        <v>11790574</v>
      </c>
      <c r="F32" s="30">
        <v>17835299</v>
      </c>
      <c r="G32" s="30">
        <f t="shared" si="0"/>
        <v>29625873</v>
      </c>
      <c r="H32" s="22"/>
      <c r="I32" s="168"/>
      <c r="J32" s="171"/>
      <c r="K32" s="171"/>
      <c r="L32" s="171"/>
      <c r="M32" s="171"/>
      <c r="N32" s="171"/>
    </row>
    <row r="33" spans="1:14" ht="15.75">
      <c r="A33" s="1"/>
      <c r="B33" s="29" t="s">
        <v>11</v>
      </c>
      <c r="C33" s="1" t="s">
        <v>354</v>
      </c>
      <c r="D33" s="19"/>
      <c r="E33" s="30">
        <v>0</v>
      </c>
      <c r="F33" s="30">
        <v>0</v>
      </c>
      <c r="G33" s="30">
        <f t="shared" si="0"/>
        <v>0</v>
      </c>
      <c r="H33" s="22"/>
      <c r="I33" s="168"/>
      <c r="J33" s="171"/>
      <c r="K33" s="171"/>
      <c r="L33" s="171"/>
      <c r="M33" s="171"/>
      <c r="N33" s="171"/>
    </row>
    <row r="34" spans="1:14" ht="15.75">
      <c r="A34" s="1"/>
      <c r="B34" s="29" t="s">
        <v>12</v>
      </c>
      <c r="C34" s="1" t="s">
        <v>142</v>
      </c>
      <c r="D34" s="19"/>
      <c r="E34" s="30">
        <v>7000</v>
      </c>
      <c r="F34" s="30">
        <v>0</v>
      </c>
      <c r="G34" s="30">
        <f t="shared" si="0"/>
        <v>7000</v>
      </c>
      <c r="H34" s="22"/>
      <c r="I34" s="168"/>
      <c r="J34" s="171"/>
      <c r="K34" s="171"/>
      <c r="L34" s="171"/>
      <c r="M34" s="171"/>
      <c r="N34" s="171"/>
    </row>
    <row r="35" spans="1:14" ht="15.75">
      <c r="A35" s="1"/>
      <c r="B35" s="29" t="s">
        <v>371</v>
      </c>
      <c r="C35" s="1" t="s">
        <v>143</v>
      </c>
      <c r="D35" s="19"/>
      <c r="E35" s="30">
        <v>7362642</v>
      </c>
      <c r="F35" s="30">
        <v>3763572</v>
      </c>
      <c r="G35" s="30">
        <f t="shared" si="0"/>
        <v>11126214</v>
      </c>
      <c r="H35" s="22"/>
      <c r="I35" s="168"/>
      <c r="J35" s="171"/>
      <c r="K35" s="171"/>
      <c r="L35" s="171"/>
      <c r="M35" s="171"/>
      <c r="N35" s="171"/>
    </row>
    <row r="36" spans="1:14" ht="15.75">
      <c r="A36" s="1"/>
      <c r="B36" s="29" t="s">
        <v>372</v>
      </c>
      <c r="C36" s="1" t="s">
        <v>144</v>
      </c>
      <c r="D36" s="19"/>
      <c r="E36" s="30">
        <v>0</v>
      </c>
      <c r="F36" s="30">
        <v>0</v>
      </c>
      <c r="G36" s="30">
        <f t="shared" si="0"/>
        <v>0</v>
      </c>
      <c r="H36" s="22"/>
      <c r="I36" s="168"/>
      <c r="J36" s="171"/>
      <c r="K36" s="171"/>
      <c r="L36" s="171"/>
      <c r="M36" s="171"/>
      <c r="N36" s="171"/>
    </row>
    <row r="37" spans="1:14" ht="15.75">
      <c r="A37" s="1"/>
      <c r="B37" s="29" t="s">
        <v>373</v>
      </c>
      <c r="C37" s="1" t="s">
        <v>145</v>
      </c>
      <c r="D37" s="19"/>
      <c r="E37" s="30">
        <v>0</v>
      </c>
      <c r="F37" s="30">
        <v>0</v>
      </c>
      <c r="G37" s="30">
        <f t="shared" si="0"/>
        <v>0</v>
      </c>
      <c r="H37" s="22"/>
      <c r="I37" s="168"/>
      <c r="J37" s="171"/>
      <c r="K37" s="171"/>
      <c r="L37" s="171"/>
      <c r="M37" s="171"/>
      <c r="N37" s="171"/>
    </row>
    <row r="38" spans="1:14" ht="15.75">
      <c r="A38" s="1"/>
      <c r="B38" s="29" t="s">
        <v>374</v>
      </c>
      <c r="C38" s="1" t="s">
        <v>365</v>
      </c>
      <c r="D38" s="19"/>
      <c r="E38" s="30">
        <v>7554397</v>
      </c>
      <c r="F38" s="30">
        <v>0</v>
      </c>
      <c r="G38" s="30">
        <f t="shared" si="0"/>
        <v>7554397</v>
      </c>
      <c r="H38" s="22"/>
      <c r="I38" s="168"/>
      <c r="J38" s="171"/>
      <c r="K38" s="171"/>
      <c r="L38" s="171"/>
      <c r="M38" s="171"/>
      <c r="N38" s="171"/>
    </row>
    <row r="39" spans="1:14" ht="15.75">
      <c r="A39" s="1"/>
      <c r="B39" s="29" t="s">
        <v>375</v>
      </c>
      <c r="C39" s="1" t="s">
        <v>146</v>
      </c>
      <c r="D39" s="19"/>
      <c r="E39" s="30">
        <v>6199</v>
      </c>
      <c r="F39" s="30">
        <v>0</v>
      </c>
      <c r="G39" s="30">
        <f t="shared" si="0"/>
        <v>6199</v>
      </c>
      <c r="H39" s="22"/>
      <c r="I39" s="168"/>
      <c r="J39" s="171"/>
      <c r="K39" s="171"/>
      <c r="L39" s="171"/>
      <c r="M39" s="171"/>
      <c r="N39" s="171"/>
    </row>
    <row r="40" spans="1:14" ht="15.75">
      <c r="A40" s="1"/>
      <c r="B40" s="29" t="s">
        <v>376</v>
      </c>
      <c r="C40" s="1" t="s">
        <v>147</v>
      </c>
      <c r="D40" s="19"/>
      <c r="E40" s="30">
        <v>19228211</v>
      </c>
      <c r="F40" s="30">
        <v>0</v>
      </c>
      <c r="G40" s="30">
        <f t="shared" si="0"/>
        <v>19228211</v>
      </c>
      <c r="H40" s="22"/>
      <c r="I40" s="168"/>
      <c r="J40" s="171"/>
      <c r="K40" s="171"/>
      <c r="L40" s="171"/>
      <c r="M40" s="171"/>
      <c r="N40" s="171"/>
    </row>
    <row r="41" spans="1:14" ht="15.75">
      <c r="A41" s="1"/>
      <c r="B41" s="29" t="s">
        <v>377</v>
      </c>
      <c r="C41" s="1" t="s">
        <v>355</v>
      </c>
      <c r="D41" s="19"/>
      <c r="E41" s="30">
        <v>73949</v>
      </c>
      <c r="F41" s="30">
        <v>0</v>
      </c>
      <c r="G41" s="30">
        <f t="shared" si="0"/>
        <v>73949</v>
      </c>
      <c r="H41" s="30"/>
      <c r="I41" s="168"/>
      <c r="J41" s="171"/>
      <c r="K41" s="171"/>
      <c r="L41" s="171"/>
      <c r="M41" s="171"/>
      <c r="N41" s="171"/>
    </row>
    <row r="42" spans="1:14" ht="15.75">
      <c r="A42" s="1"/>
      <c r="B42" s="29" t="s">
        <v>378</v>
      </c>
      <c r="C42" s="1" t="s">
        <v>148</v>
      </c>
      <c r="D42" s="19"/>
      <c r="E42" s="30">
        <v>0</v>
      </c>
      <c r="F42" s="30">
        <v>0</v>
      </c>
      <c r="G42" s="30">
        <f t="shared" si="0"/>
        <v>0</v>
      </c>
      <c r="H42" s="22"/>
      <c r="I42" s="168"/>
      <c r="J42" s="171"/>
      <c r="K42" s="171"/>
      <c r="L42" s="171"/>
      <c r="M42" s="171"/>
      <c r="N42" s="171"/>
    </row>
    <row r="43" spans="1:14" ht="15.75">
      <c r="A43" s="1"/>
      <c r="B43" s="29" t="s">
        <v>379</v>
      </c>
      <c r="C43" s="1" t="s">
        <v>149</v>
      </c>
      <c r="D43" s="19"/>
      <c r="E43" s="30">
        <v>0</v>
      </c>
      <c r="F43" s="30">
        <v>0</v>
      </c>
      <c r="G43" s="30">
        <f t="shared" si="0"/>
        <v>0</v>
      </c>
      <c r="H43" s="22"/>
      <c r="I43" s="168"/>
      <c r="J43" s="171"/>
      <c r="K43" s="171"/>
      <c r="L43" s="171"/>
      <c r="M43" s="171"/>
      <c r="N43" s="171"/>
    </row>
    <row r="44" spans="1:14" ht="15.75">
      <c r="A44" s="1"/>
      <c r="B44" s="29" t="s">
        <v>380</v>
      </c>
      <c r="C44" s="1" t="s">
        <v>150</v>
      </c>
      <c r="D44" s="19"/>
      <c r="E44" s="30">
        <v>3949526</v>
      </c>
      <c r="F44" s="30">
        <v>2238</v>
      </c>
      <c r="G44" s="30">
        <f t="shared" si="0"/>
        <v>3951764</v>
      </c>
      <c r="H44" s="22"/>
      <c r="I44" s="168"/>
      <c r="J44" s="171"/>
      <c r="K44" s="171"/>
      <c r="L44" s="171"/>
      <c r="M44" s="171"/>
      <c r="N44" s="171"/>
    </row>
    <row r="45" spans="1:14" ht="15.75">
      <c r="A45" s="1"/>
      <c r="B45" s="29" t="s">
        <v>14</v>
      </c>
      <c r="C45" s="1" t="s">
        <v>151</v>
      </c>
      <c r="D45" s="19"/>
      <c r="E45" s="30">
        <f>E46+E47</f>
        <v>854238</v>
      </c>
      <c r="F45" s="30">
        <f>F46+F47</f>
        <v>381968</v>
      </c>
      <c r="G45" s="30">
        <f t="shared" si="0"/>
        <v>1236206</v>
      </c>
      <c r="H45" s="22"/>
      <c r="I45" s="168"/>
      <c r="J45" s="171"/>
      <c r="K45" s="171"/>
      <c r="L45" s="171"/>
      <c r="M45" s="171"/>
      <c r="N45" s="171"/>
    </row>
    <row r="46" spans="1:14" ht="15.75">
      <c r="A46" s="1"/>
      <c r="B46" s="29" t="s">
        <v>249</v>
      </c>
      <c r="C46" s="1" t="s">
        <v>152</v>
      </c>
      <c r="D46" s="19"/>
      <c r="E46" s="30">
        <v>686295</v>
      </c>
      <c r="F46" s="30">
        <v>0</v>
      </c>
      <c r="G46" s="30">
        <f t="shared" si="0"/>
        <v>686295</v>
      </c>
      <c r="H46" s="22"/>
      <c r="I46" s="168"/>
      <c r="J46" s="171"/>
      <c r="K46" s="171"/>
      <c r="L46" s="171"/>
      <c r="M46" s="171"/>
      <c r="N46" s="171"/>
    </row>
    <row r="47" spans="1:14" ht="15.75">
      <c r="A47" s="1"/>
      <c r="B47" s="29" t="s">
        <v>250</v>
      </c>
      <c r="C47" s="1" t="s">
        <v>153</v>
      </c>
      <c r="D47" s="19"/>
      <c r="E47" s="30">
        <v>167943</v>
      </c>
      <c r="F47" s="30">
        <v>381968</v>
      </c>
      <c r="G47" s="30">
        <f t="shared" si="0"/>
        <v>549911</v>
      </c>
      <c r="H47" s="22"/>
      <c r="I47" s="168"/>
      <c r="J47" s="171"/>
      <c r="K47" s="171"/>
      <c r="L47" s="171"/>
      <c r="M47" s="171"/>
      <c r="N47" s="171"/>
    </row>
    <row r="48" spans="1:14" s="116" customFormat="1" ht="16.5">
      <c r="A48" s="70"/>
      <c r="B48" s="70" t="s">
        <v>16</v>
      </c>
      <c r="C48" s="70" t="s">
        <v>154</v>
      </c>
      <c r="D48" s="135"/>
      <c r="E48" s="125">
        <f>E49+E53</f>
        <v>133191524</v>
      </c>
      <c r="F48" s="125">
        <f>F49+F53</f>
        <v>422504842</v>
      </c>
      <c r="G48" s="124">
        <f t="shared" si="0"/>
        <v>555696366</v>
      </c>
      <c r="H48" s="109"/>
      <c r="I48" s="168"/>
      <c r="J48" s="171"/>
      <c r="K48" s="171"/>
      <c r="L48" s="171"/>
      <c r="M48" s="171"/>
      <c r="N48" s="171"/>
    </row>
    <row r="49" spans="1:14" ht="15.75">
      <c r="A49" s="1"/>
      <c r="B49" s="1" t="s">
        <v>80</v>
      </c>
      <c r="C49" s="1" t="s">
        <v>280</v>
      </c>
      <c r="D49" s="19"/>
      <c r="E49" s="30">
        <f>SUM(E50:E52)</f>
        <v>6792455</v>
      </c>
      <c r="F49" s="30">
        <f>SUM(F50:F52)</f>
        <v>31818132</v>
      </c>
      <c r="G49" s="30">
        <f t="shared" si="0"/>
        <v>38610587</v>
      </c>
      <c r="H49" s="22"/>
      <c r="I49" s="168"/>
      <c r="J49" s="171"/>
      <c r="K49" s="171"/>
      <c r="L49" s="171"/>
      <c r="M49" s="171"/>
      <c r="N49" s="171"/>
    </row>
    <row r="50" spans="1:14" ht="15.75">
      <c r="A50" s="1"/>
      <c r="B50" s="1" t="s">
        <v>81</v>
      </c>
      <c r="C50" s="1" t="s">
        <v>281</v>
      </c>
      <c r="D50" s="19"/>
      <c r="E50" s="30">
        <v>2497225</v>
      </c>
      <c r="F50" s="30">
        <v>12676318</v>
      </c>
      <c r="G50" s="30">
        <f t="shared" si="0"/>
        <v>15173543</v>
      </c>
      <c r="H50" s="22"/>
      <c r="I50" s="168"/>
      <c r="J50" s="171"/>
      <c r="K50" s="171"/>
      <c r="L50" s="171"/>
      <c r="M50" s="171"/>
      <c r="N50" s="171"/>
    </row>
    <row r="51" spans="1:14" ht="15.75">
      <c r="A51" s="1"/>
      <c r="B51" s="1" t="s">
        <v>82</v>
      </c>
      <c r="C51" s="1" t="s">
        <v>282</v>
      </c>
      <c r="D51" s="19"/>
      <c r="E51" s="30">
        <v>4295230</v>
      </c>
      <c r="F51" s="30">
        <v>19141814</v>
      </c>
      <c r="G51" s="30">
        <f t="shared" si="0"/>
        <v>23437044</v>
      </c>
      <c r="H51" s="22"/>
      <c r="I51" s="168"/>
      <c r="J51" s="171"/>
      <c r="K51" s="171"/>
      <c r="L51" s="171"/>
      <c r="M51" s="171"/>
      <c r="N51" s="171"/>
    </row>
    <row r="52" spans="1:14" ht="15.75">
      <c r="A52" s="1"/>
      <c r="B52" s="1" t="s">
        <v>83</v>
      </c>
      <c r="C52" s="1" t="s">
        <v>283</v>
      </c>
      <c r="D52" s="19"/>
      <c r="E52" s="30">
        <v>0</v>
      </c>
      <c r="F52" s="30">
        <v>0</v>
      </c>
      <c r="G52" s="30">
        <f t="shared" si="0"/>
        <v>0</v>
      </c>
      <c r="H52" s="22"/>
      <c r="I52" s="168"/>
      <c r="J52" s="171"/>
      <c r="K52" s="171"/>
      <c r="L52" s="171"/>
      <c r="M52" s="171"/>
      <c r="N52" s="171"/>
    </row>
    <row r="53" spans="1:14" ht="15.75">
      <c r="A53" s="1"/>
      <c r="B53" s="1" t="s">
        <v>84</v>
      </c>
      <c r="C53" s="1" t="s">
        <v>284</v>
      </c>
      <c r="D53" s="19"/>
      <c r="E53" s="30">
        <f>E54+E57+E62+E69+E72+E75</f>
        <v>126399069</v>
      </c>
      <c r="F53" s="30">
        <f>F54+F57+F62+F69+F72+F75</f>
        <v>390686710</v>
      </c>
      <c r="G53" s="30">
        <f t="shared" si="0"/>
        <v>517085779</v>
      </c>
      <c r="H53" s="22"/>
      <c r="I53" s="168"/>
      <c r="J53" s="171"/>
      <c r="K53" s="171"/>
      <c r="L53" s="171"/>
      <c r="M53" s="171"/>
      <c r="N53" s="171"/>
    </row>
    <row r="54" spans="1:14" ht="15.75">
      <c r="A54" s="1"/>
      <c r="B54" s="1" t="s">
        <v>100</v>
      </c>
      <c r="C54" s="1" t="s">
        <v>155</v>
      </c>
      <c r="D54" s="19"/>
      <c r="E54" s="30">
        <f>+SUM(E55:E56)</f>
        <v>14034967</v>
      </c>
      <c r="F54" s="30">
        <f>+SUM(F55:F56)</f>
        <v>20688998</v>
      </c>
      <c r="G54" s="30">
        <f t="shared" si="0"/>
        <v>34723965</v>
      </c>
      <c r="H54" s="22"/>
      <c r="I54" s="168"/>
      <c r="J54" s="171"/>
      <c r="K54" s="171"/>
      <c r="L54" s="171"/>
      <c r="M54" s="171"/>
      <c r="N54" s="171"/>
    </row>
    <row r="55" spans="1:14" ht="15.75">
      <c r="A55" s="1"/>
      <c r="B55" s="1" t="s">
        <v>285</v>
      </c>
      <c r="C55" s="1" t="s">
        <v>156</v>
      </c>
      <c r="D55" s="19"/>
      <c r="E55" s="30">
        <v>6765146</v>
      </c>
      <c r="F55" s="30">
        <v>10567209</v>
      </c>
      <c r="G55" s="30">
        <f t="shared" si="0"/>
        <v>17332355</v>
      </c>
      <c r="H55" s="22"/>
      <c r="I55" s="168"/>
      <c r="J55" s="171"/>
      <c r="K55" s="171"/>
      <c r="L55" s="171"/>
      <c r="M55" s="171"/>
      <c r="N55" s="171"/>
    </row>
    <row r="56" spans="1:14" ht="15.75">
      <c r="A56" s="1"/>
      <c r="B56" s="1" t="s">
        <v>286</v>
      </c>
      <c r="C56" s="1" t="s">
        <v>157</v>
      </c>
      <c r="D56" s="19"/>
      <c r="E56" s="30">
        <v>7269821</v>
      </c>
      <c r="F56" s="30">
        <v>10121789</v>
      </c>
      <c r="G56" s="30">
        <f t="shared" si="0"/>
        <v>17391610</v>
      </c>
      <c r="H56" s="22"/>
      <c r="I56" s="168"/>
      <c r="J56" s="171"/>
      <c r="K56" s="171"/>
      <c r="L56" s="171"/>
      <c r="M56" s="171"/>
      <c r="N56" s="171"/>
    </row>
    <row r="57" spans="1:14" ht="15.75">
      <c r="A57" s="1"/>
      <c r="B57" s="1" t="s">
        <v>101</v>
      </c>
      <c r="C57" s="1" t="s">
        <v>158</v>
      </c>
      <c r="D57" s="19"/>
      <c r="E57" s="30">
        <f>SUM(E58:E61)</f>
        <v>87987430</v>
      </c>
      <c r="F57" s="30">
        <f>SUM(F58:F61)</f>
        <v>264216255</v>
      </c>
      <c r="G57" s="30">
        <f t="shared" si="0"/>
        <v>352203685</v>
      </c>
      <c r="H57" s="22"/>
      <c r="I57" s="168"/>
      <c r="J57" s="171"/>
      <c r="K57" s="171"/>
      <c r="L57" s="171"/>
      <c r="M57" s="171"/>
      <c r="N57" s="171"/>
    </row>
    <row r="58" spans="1:14" ht="15.75">
      <c r="A58" s="1"/>
      <c r="B58" s="1" t="s">
        <v>287</v>
      </c>
      <c r="C58" s="1" t="s">
        <v>159</v>
      </c>
      <c r="D58" s="19"/>
      <c r="E58" s="30">
        <v>30812161</v>
      </c>
      <c r="F58" s="30">
        <v>95826565</v>
      </c>
      <c r="G58" s="30">
        <f t="shared" si="0"/>
        <v>126638726</v>
      </c>
      <c r="H58" s="22"/>
      <c r="I58" s="168"/>
      <c r="J58" s="171"/>
      <c r="K58" s="171"/>
      <c r="L58" s="171"/>
      <c r="M58" s="171"/>
      <c r="N58" s="171"/>
    </row>
    <row r="59" spans="1:14" ht="15.75">
      <c r="A59" s="1"/>
      <c r="B59" s="1" t="s">
        <v>288</v>
      </c>
      <c r="C59" s="1" t="s">
        <v>160</v>
      </c>
      <c r="D59" s="19"/>
      <c r="E59" s="30">
        <v>53386269</v>
      </c>
      <c r="F59" s="30">
        <v>67886176</v>
      </c>
      <c r="G59" s="30">
        <f t="shared" si="0"/>
        <v>121272445</v>
      </c>
      <c r="H59" s="22"/>
      <c r="I59" s="168"/>
      <c r="J59" s="171"/>
      <c r="K59" s="171"/>
      <c r="L59" s="171"/>
      <c r="M59" s="171"/>
      <c r="N59" s="171"/>
    </row>
    <row r="60" spans="1:14" ht="15.75">
      <c r="A60" s="1"/>
      <c r="B60" s="1" t="s">
        <v>289</v>
      </c>
      <c r="C60" s="1" t="s">
        <v>161</v>
      </c>
      <c r="D60" s="19"/>
      <c r="E60" s="30">
        <v>1894500</v>
      </c>
      <c r="F60" s="30">
        <v>50251757</v>
      </c>
      <c r="G60" s="30">
        <f t="shared" si="0"/>
        <v>52146257</v>
      </c>
      <c r="H60" s="22"/>
      <c r="I60" s="168"/>
      <c r="J60" s="171"/>
      <c r="K60" s="171"/>
      <c r="L60" s="171"/>
      <c r="M60" s="171"/>
      <c r="N60" s="171"/>
    </row>
    <row r="61" spans="1:14" ht="15.75">
      <c r="A61" s="1"/>
      <c r="B61" s="1" t="s">
        <v>290</v>
      </c>
      <c r="C61" s="1" t="s">
        <v>162</v>
      </c>
      <c r="D61" s="19"/>
      <c r="E61" s="30">
        <v>1894500</v>
      </c>
      <c r="F61" s="30">
        <v>50251757</v>
      </c>
      <c r="G61" s="30">
        <f t="shared" si="0"/>
        <v>52146257</v>
      </c>
      <c r="H61" s="22"/>
      <c r="I61" s="168"/>
      <c r="J61" s="171"/>
      <c r="K61" s="171"/>
      <c r="L61" s="171"/>
      <c r="M61" s="171"/>
      <c r="N61" s="171"/>
    </row>
    <row r="62" spans="1:14" ht="15.75">
      <c r="A62" s="1"/>
      <c r="B62" s="1" t="s">
        <v>291</v>
      </c>
      <c r="C62" s="1" t="s">
        <v>163</v>
      </c>
      <c r="D62" s="19"/>
      <c r="E62" s="30">
        <f>SUM(E63:E68)</f>
        <v>24286467</v>
      </c>
      <c r="F62" s="30">
        <f>SUM(F63:F68)</f>
        <v>90631344</v>
      </c>
      <c r="G62" s="30">
        <f t="shared" si="0"/>
        <v>114917811</v>
      </c>
      <c r="H62" s="22"/>
      <c r="I62" s="168"/>
      <c r="J62" s="171"/>
      <c r="K62" s="171"/>
      <c r="L62" s="171"/>
      <c r="M62" s="171"/>
      <c r="N62" s="171"/>
    </row>
    <row r="63" spans="1:14" ht="15.75">
      <c r="A63" s="1"/>
      <c r="B63" s="1" t="s">
        <v>292</v>
      </c>
      <c r="C63" s="1" t="s">
        <v>164</v>
      </c>
      <c r="D63" s="19"/>
      <c r="E63" s="30">
        <v>11200383</v>
      </c>
      <c r="F63" s="30">
        <v>14736696</v>
      </c>
      <c r="G63" s="30">
        <f t="shared" si="0"/>
        <v>25937079</v>
      </c>
      <c r="H63" s="22"/>
      <c r="I63" s="168"/>
      <c r="J63" s="171"/>
      <c r="K63" s="171"/>
      <c r="L63" s="171"/>
      <c r="M63" s="171"/>
      <c r="N63" s="171"/>
    </row>
    <row r="64" spans="1:14" ht="15.75">
      <c r="A64" s="1"/>
      <c r="B64" s="1" t="s">
        <v>293</v>
      </c>
      <c r="C64" s="1" t="s">
        <v>165</v>
      </c>
      <c r="D64" s="138"/>
      <c r="E64" s="30">
        <v>13086084</v>
      </c>
      <c r="F64" s="30">
        <v>13030110</v>
      </c>
      <c r="G64" s="30">
        <f t="shared" si="0"/>
        <v>26116194</v>
      </c>
      <c r="H64" s="22"/>
      <c r="I64" s="168"/>
      <c r="J64" s="171"/>
      <c r="K64" s="171"/>
      <c r="L64" s="171"/>
      <c r="M64" s="171"/>
      <c r="N64" s="171"/>
    </row>
    <row r="65" spans="1:14" ht="15.75">
      <c r="A65" s="1"/>
      <c r="B65" s="1" t="s">
        <v>294</v>
      </c>
      <c r="C65" s="1" t="s">
        <v>166</v>
      </c>
      <c r="D65" s="19"/>
      <c r="E65" s="30">
        <v>0</v>
      </c>
      <c r="F65" s="30">
        <v>31432269</v>
      </c>
      <c r="G65" s="30">
        <f t="shared" si="0"/>
        <v>31432269</v>
      </c>
      <c r="H65" s="22"/>
      <c r="I65" s="168"/>
      <c r="J65" s="171"/>
      <c r="K65" s="171"/>
      <c r="L65" s="171"/>
      <c r="M65" s="171"/>
      <c r="N65" s="171"/>
    </row>
    <row r="66" spans="1:14" ht="15.75">
      <c r="A66" s="1"/>
      <c r="B66" s="1" t="s">
        <v>295</v>
      </c>
      <c r="C66" s="1" t="s">
        <v>167</v>
      </c>
      <c r="D66" s="19"/>
      <c r="E66" s="30">
        <v>0</v>
      </c>
      <c r="F66" s="30">
        <v>31432269</v>
      </c>
      <c r="G66" s="30">
        <f t="shared" si="0"/>
        <v>31432269</v>
      </c>
      <c r="H66" s="22"/>
      <c r="I66" s="168"/>
      <c r="J66" s="171"/>
      <c r="K66" s="171"/>
      <c r="L66" s="171"/>
      <c r="M66" s="171"/>
      <c r="N66" s="171"/>
    </row>
    <row r="67" spans="1:14" ht="15.75">
      <c r="A67" s="1"/>
      <c r="B67" s="1" t="s">
        <v>296</v>
      </c>
      <c r="C67" s="1" t="s">
        <v>168</v>
      </c>
      <c r="D67" s="19"/>
      <c r="E67" s="30">
        <v>0</v>
      </c>
      <c r="F67" s="30">
        <v>0</v>
      </c>
      <c r="G67" s="30">
        <f t="shared" si="0"/>
        <v>0</v>
      </c>
      <c r="H67" s="22"/>
      <c r="I67" s="168"/>
      <c r="J67" s="171"/>
      <c r="K67" s="171"/>
      <c r="L67" s="171"/>
      <c r="M67" s="171"/>
      <c r="N67" s="171"/>
    </row>
    <row r="68" spans="1:14" ht="15.75">
      <c r="A68" s="1"/>
      <c r="B68" s="1" t="s">
        <v>297</v>
      </c>
      <c r="C68" s="1" t="s">
        <v>169</v>
      </c>
      <c r="D68" s="19"/>
      <c r="E68" s="30">
        <v>0</v>
      </c>
      <c r="F68" s="30">
        <v>0</v>
      </c>
      <c r="G68" s="30">
        <f t="shared" si="0"/>
        <v>0</v>
      </c>
      <c r="H68" s="22"/>
      <c r="I68" s="168"/>
      <c r="J68" s="171"/>
      <c r="K68" s="171"/>
      <c r="L68" s="171"/>
      <c r="M68" s="171"/>
      <c r="N68" s="171"/>
    </row>
    <row r="69" spans="1:14" ht="15.75">
      <c r="A69" s="1"/>
      <c r="B69" s="1" t="s">
        <v>298</v>
      </c>
      <c r="C69" s="1" t="s">
        <v>170</v>
      </c>
      <c r="D69" s="19"/>
      <c r="E69" s="30">
        <f>SUM(E70:E71)</f>
        <v>0</v>
      </c>
      <c r="F69" s="30">
        <f>SUM(F70:F71)</f>
        <v>0</v>
      </c>
      <c r="G69" s="30">
        <f t="shared" si="0"/>
        <v>0</v>
      </c>
      <c r="H69" s="22"/>
      <c r="I69" s="168"/>
      <c r="J69" s="171"/>
      <c r="K69" s="171"/>
      <c r="L69" s="171"/>
      <c r="M69" s="171"/>
      <c r="N69" s="171"/>
    </row>
    <row r="70" spans="1:14" ht="15.75">
      <c r="A70" s="1"/>
      <c r="B70" s="1" t="s">
        <v>299</v>
      </c>
      <c r="C70" s="1" t="s">
        <v>171</v>
      </c>
      <c r="D70" s="19"/>
      <c r="E70" s="30">
        <v>0</v>
      </c>
      <c r="F70" s="30">
        <v>0</v>
      </c>
      <c r="G70" s="30">
        <f t="shared" si="0"/>
        <v>0</v>
      </c>
      <c r="H70" s="22"/>
      <c r="I70" s="168"/>
      <c r="J70" s="171"/>
      <c r="K70" s="171"/>
      <c r="L70" s="171"/>
      <c r="M70" s="171"/>
      <c r="N70" s="171"/>
    </row>
    <row r="71" spans="1:14" ht="15.75">
      <c r="A71" s="1"/>
      <c r="B71" s="1" t="s">
        <v>300</v>
      </c>
      <c r="C71" s="1" t="s">
        <v>172</v>
      </c>
      <c r="D71" s="19"/>
      <c r="E71" s="30">
        <v>0</v>
      </c>
      <c r="F71" s="30">
        <v>0</v>
      </c>
      <c r="G71" s="30">
        <f t="shared" si="0"/>
        <v>0</v>
      </c>
      <c r="H71" s="22"/>
      <c r="I71" s="168"/>
      <c r="J71" s="171"/>
      <c r="K71" s="171"/>
      <c r="L71" s="171"/>
      <c r="M71" s="171"/>
      <c r="N71" s="171"/>
    </row>
    <row r="72" spans="1:14" ht="15.75">
      <c r="A72" s="1"/>
      <c r="B72" s="1" t="s">
        <v>301</v>
      </c>
      <c r="C72" s="1" t="s">
        <v>173</v>
      </c>
      <c r="D72" s="19"/>
      <c r="E72" s="30">
        <f>E73+E74</f>
        <v>0</v>
      </c>
      <c r="F72" s="30">
        <f>F73+F74</f>
        <v>0</v>
      </c>
      <c r="G72" s="30">
        <f t="shared" si="0"/>
        <v>0</v>
      </c>
      <c r="H72" s="22"/>
      <c r="I72" s="168"/>
      <c r="J72" s="171"/>
      <c r="K72" s="171"/>
      <c r="L72" s="171"/>
      <c r="M72" s="171"/>
      <c r="N72" s="171"/>
    </row>
    <row r="73" spans="1:14" ht="15.75">
      <c r="A73" s="1"/>
      <c r="B73" s="1" t="s">
        <v>302</v>
      </c>
      <c r="C73" s="1" t="s">
        <v>174</v>
      </c>
      <c r="D73" s="19"/>
      <c r="E73" s="30">
        <v>0</v>
      </c>
      <c r="F73" s="30">
        <v>0</v>
      </c>
      <c r="G73" s="30">
        <f t="shared" si="0"/>
        <v>0</v>
      </c>
      <c r="H73" s="22"/>
      <c r="I73" s="168"/>
      <c r="J73" s="171"/>
      <c r="K73" s="171"/>
      <c r="L73" s="171"/>
      <c r="M73" s="171"/>
      <c r="N73" s="171"/>
    </row>
    <row r="74" spans="1:14" ht="15.75">
      <c r="A74" s="1"/>
      <c r="B74" s="1" t="s">
        <v>303</v>
      </c>
      <c r="C74" s="1" t="s">
        <v>175</v>
      </c>
      <c r="D74" s="19"/>
      <c r="E74" s="30">
        <v>0</v>
      </c>
      <c r="F74" s="30">
        <v>0</v>
      </c>
      <c r="G74" s="30">
        <f aca="true" t="shared" si="1" ref="G74:G94">E74+F74</f>
        <v>0</v>
      </c>
      <c r="H74" s="22"/>
      <c r="I74" s="168"/>
      <c r="J74" s="171"/>
      <c r="K74" s="171"/>
      <c r="L74" s="171"/>
      <c r="M74" s="171"/>
      <c r="N74" s="171"/>
    </row>
    <row r="75" spans="1:14" ht="15.75">
      <c r="A75" s="1"/>
      <c r="B75" s="1" t="s">
        <v>304</v>
      </c>
      <c r="C75" s="1" t="s">
        <v>13</v>
      </c>
      <c r="D75" s="19"/>
      <c r="E75" s="30">
        <v>90205</v>
      </c>
      <c r="F75" s="30">
        <v>15150113</v>
      </c>
      <c r="G75" s="30">
        <f t="shared" si="1"/>
        <v>15240318</v>
      </c>
      <c r="H75" s="22"/>
      <c r="I75" s="168"/>
      <c r="J75" s="171"/>
      <c r="K75" s="171"/>
      <c r="L75" s="171"/>
      <c r="M75" s="171"/>
      <c r="N75" s="171"/>
    </row>
    <row r="76" spans="1:14" s="116" customFormat="1" ht="16.5">
      <c r="A76" s="70"/>
      <c r="B76" s="70" t="s">
        <v>176</v>
      </c>
      <c r="C76" s="70"/>
      <c r="D76" s="111"/>
      <c r="E76" s="124">
        <f>E77+E86+E94</f>
        <v>754521838</v>
      </c>
      <c r="F76" s="124">
        <f>F77+F86+F94</f>
        <v>229903617</v>
      </c>
      <c r="G76" s="124">
        <f t="shared" si="1"/>
        <v>984425455</v>
      </c>
      <c r="H76" s="109"/>
      <c r="I76" s="168"/>
      <c r="J76" s="171"/>
      <c r="K76" s="171"/>
      <c r="L76" s="171"/>
      <c r="M76" s="171"/>
      <c r="N76" s="171"/>
    </row>
    <row r="77" spans="1:14" s="116" customFormat="1" ht="16.5">
      <c r="A77" s="70"/>
      <c r="B77" s="70" t="s">
        <v>17</v>
      </c>
      <c r="C77" s="70" t="s">
        <v>177</v>
      </c>
      <c r="D77" s="111"/>
      <c r="E77" s="124">
        <f>SUM(E78:E85)</f>
        <v>49522448</v>
      </c>
      <c r="F77" s="124">
        <f>SUM(F78:F85)</f>
        <v>13608171</v>
      </c>
      <c r="G77" s="124">
        <f t="shared" si="1"/>
        <v>63130619</v>
      </c>
      <c r="H77" s="109"/>
      <c r="I77" s="168"/>
      <c r="J77" s="171"/>
      <c r="K77" s="171"/>
      <c r="L77" s="171"/>
      <c r="M77" s="171"/>
      <c r="N77" s="171"/>
    </row>
    <row r="78" spans="1:14" ht="15.75">
      <c r="A78" s="1"/>
      <c r="B78" s="29" t="s">
        <v>18</v>
      </c>
      <c r="C78" s="1" t="s">
        <v>178</v>
      </c>
      <c r="D78" s="19"/>
      <c r="E78" s="30">
        <v>4661026</v>
      </c>
      <c r="F78" s="30">
        <v>0</v>
      </c>
      <c r="G78" s="30">
        <f t="shared" si="1"/>
        <v>4661026</v>
      </c>
      <c r="H78" s="22"/>
      <c r="I78" s="168"/>
      <c r="J78" s="171"/>
      <c r="K78" s="171"/>
      <c r="L78" s="171"/>
      <c r="M78" s="171"/>
      <c r="N78" s="171"/>
    </row>
    <row r="79" spans="1:14" ht="15.75">
      <c r="A79" s="1"/>
      <c r="B79" s="29" t="s">
        <v>19</v>
      </c>
      <c r="C79" s="1" t="s">
        <v>179</v>
      </c>
      <c r="D79" s="19"/>
      <c r="E79" s="30">
        <v>15739301</v>
      </c>
      <c r="F79" s="30">
        <v>1154660</v>
      </c>
      <c r="G79" s="30">
        <f t="shared" si="1"/>
        <v>16893961</v>
      </c>
      <c r="H79" s="22"/>
      <c r="I79" s="168"/>
      <c r="J79" s="171"/>
      <c r="K79" s="171"/>
      <c r="L79" s="171"/>
      <c r="M79" s="171"/>
      <c r="N79" s="171"/>
    </row>
    <row r="80" spans="1:14" ht="15.75">
      <c r="A80" s="1"/>
      <c r="B80" s="29" t="s">
        <v>85</v>
      </c>
      <c r="C80" s="1" t="s">
        <v>180</v>
      </c>
      <c r="D80" s="19"/>
      <c r="E80" s="30">
        <v>23018472</v>
      </c>
      <c r="F80" s="30">
        <v>1756642</v>
      </c>
      <c r="G80" s="30">
        <f t="shared" si="1"/>
        <v>24775114</v>
      </c>
      <c r="H80" s="22"/>
      <c r="I80" s="168"/>
      <c r="J80" s="171"/>
      <c r="K80" s="171"/>
      <c r="L80" s="171"/>
      <c r="M80" s="171"/>
      <c r="N80" s="171"/>
    </row>
    <row r="81" spans="1:14" ht="15.75">
      <c r="A81" s="1"/>
      <c r="B81" s="29" t="s">
        <v>381</v>
      </c>
      <c r="C81" s="1" t="s">
        <v>181</v>
      </c>
      <c r="D81" s="19"/>
      <c r="E81" s="30">
        <v>5609677</v>
      </c>
      <c r="F81" s="30">
        <v>2778614</v>
      </c>
      <c r="G81" s="30">
        <f t="shared" si="1"/>
        <v>8388291</v>
      </c>
      <c r="H81" s="22"/>
      <c r="I81" s="168"/>
      <c r="J81" s="171"/>
      <c r="K81" s="171"/>
      <c r="L81" s="171"/>
      <c r="M81" s="171"/>
      <c r="N81" s="171"/>
    </row>
    <row r="82" spans="1:14" ht="15.75">
      <c r="A82" s="1"/>
      <c r="B82" s="29" t="s">
        <v>382</v>
      </c>
      <c r="C82" s="1" t="s">
        <v>182</v>
      </c>
      <c r="D82" s="19"/>
      <c r="E82" s="30">
        <v>0</v>
      </c>
      <c r="F82" s="30">
        <v>0</v>
      </c>
      <c r="G82" s="30">
        <f t="shared" si="1"/>
        <v>0</v>
      </c>
      <c r="H82" s="22"/>
      <c r="I82" s="168"/>
      <c r="J82" s="171"/>
      <c r="K82" s="171"/>
      <c r="L82" s="171"/>
      <c r="M82" s="171"/>
      <c r="N82" s="171"/>
    </row>
    <row r="83" spans="1:14" ht="15.75">
      <c r="A83" s="1"/>
      <c r="B83" s="29" t="s">
        <v>383</v>
      </c>
      <c r="C83" s="1" t="s">
        <v>183</v>
      </c>
      <c r="D83" s="19"/>
      <c r="E83" s="30">
        <v>0</v>
      </c>
      <c r="F83" s="30">
        <v>0</v>
      </c>
      <c r="G83" s="30">
        <f t="shared" si="1"/>
        <v>0</v>
      </c>
      <c r="H83" s="22"/>
      <c r="I83" s="168"/>
      <c r="J83" s="171"/>
      <c r="K83" s="171"/>
      <c r="L83" s="171"/>
      <c r="M83" s="171"/>
      <c r="N83" s="171"/>
    </row>
    <row r="84" spans="1:14" ht="15.75">
      <c r="A84" s="1"/>
      <c r="B84" s="29" t="s">
        <v>384</v>
      </c>
      <c r="C84" s="1" t="s">
        <v>184</v>
      </c>
      <c r="D84" s="19"/>
      <c r="E84" s="30">
        <v>493972</v>
      </c>
      <c r="F84" s="30">
        <v>7918255</v>
      </c>
      <c r="G84" s="30">
        <f t="shared" si="1"/>
        <v>8412227</v>
      </c>
      <c r="H84" s="22"/>
      <c r="I84" s="168"/>
      <c r="J84" s="171"/>
      <c r="K84" s="171"/>
      <c r="L84" s="171"/>
      <c r="M84" s="171"/>
      <c r="N84" s="171"/>
    </row>
    <row r="85" spans="1:14" ht="15.75">
      <c r="A85" s="1"/>
      <c r="B85" s="29" t="s">
        <v>385</v>
      </c>
      <c r="C85" s="1" t="s">
        <v>185</v>
      </c>
      <c r="D85" s="19"/>
      <c r="E85" s="30">
        <v>0</v>
      </c>
      <c r="F85" s="30">
        <v>0</v>
      </c>
      <c r="G85" s="30">
        <f t="shared" si="1"/>
        <v>0</v>
      </c>
      <c r="H85" s="22"/>
      <c r="I85" s="168"/>
      <c r="J85" s="171"/>
      <c r="K85" s="171"/>
      <c r="L85" s="171"/>
      <c r="M85" s="171"/>
      <c r="N85" s="171"/>
    </row>
    <row r="86" spans="1:14" s="116" customFormat="1" ht="16.5">
      <c r="A86" s="70"/>
      <c r="B86" s="70" t="s">
        <v>20</v>
      </c>
      <c r="C86" s="70" t="s">
        <v>186</v>
      </c>
      <c r="D86" s="111"/>
      <c r="E86" s="124">
        <f>SUM(E87:E93)</f>
        <v>157718728</v>
      </c>
      <c r="F86" s="124">
        <f>SUM(F87:F93)</f>
        <v>73750043</v>
      </c>
      <c r="G86" s="124">
        <f t="shared" si="1"/>
        <v>231468771</v>
      </c>
      <c r="H86" s="109"/>
      <c r="I86" s="168"/>
      <c r="J86" s="171"/>
      <c r="K86" s="171"/>
      <c r="L86" s="171"/>
      <c r="M86" s="171"/>
      <c r="N86" s="171"/>
    </row>
    <row r="87" spans="1:14" ht="15.75">
      <c r="A87" s="1"/>
      <c r="B87" s="31" t="s">
        <v>21</v>
      </c>
      <c r="C87" s="1" t="s">
        <v>187</v>
      </c>
      <c r="D87" s="19"/>
      <c r="E87" s="30">
        <v>999028</v>
      </c>
      <c r="F87" s="30">
        <v>638478</v>
      </c>
      <c r="G87" s="30">
        <f t="shared" si="1"/>
        <v>1637506</v>
      </c>
      <c r="H87" s="22"/>
      <c r="I87" s="168"/>
      <c r="J87" s="171"/>
      <c r="K87" s="171"/>
      <c r="L87" s="171"/>
      <c r="M87" s="171"/>
      <c r="N87" s="171"/>
    </row>
    <row r="88" spans="1:14" ht="15.75">
      <c r="A88" s="1"/>
      <c r="B88" s="29" t="s">
        <v>22</v>
      </c>
      <c r="C88" s="1" t="s">
        <v>188</v>
      </c>
      <c r="D88" s="19"/>
      <c r="E88" s="30">
        <v>1078766</v>
      </c>
      <c r="F88" s="30">
        <v>599922</v>
      </c>
      <c r="G88" s="30">
        <f t="shared" si="1"/>
        <v>1678688</v>
      </c>
      <c r="H88" s="22"/>
      <c r="I88" s="168"/>
      <c r="J88" s="171"/>
      <c r="K88" s="171"/>
      <c r="L88" s="171"/>
      <c r="M88" s="171"/>
      <c r="N88" s="171"/>
    </row>
    <row r="89" spans="1:14" ht="15.75">
      <c r="A89" s="1"/>
      <c r="B89" s="31" t="s">
        <v>200</v>
      </c>
      <c r="C89" s="1" t="s">
        <v>189</v>
      </c>
      <c r="D89" s="19"/>
      <c r="E89" s="30">
        <v>0</v>
      </c>
      <c r="F89" s="30">
        <v>5880</v>
      </c>
      <c r="G89" s="30">
        <f t="shared" si="1"/>
        <v>5880</v>
      </c>
      <c r="H89" s="22"/>
      <c r="I89" s="168"/>
      <c r="J89" s="171"/>
      <c r="K89" s="171"/>
      <c r="L89" s="171"/>
      <c r="M89" s="171"/>
      <c r="N89" s="171"/>
    </row>
    <row r="90" spans="1:14" ht="15.75">
      <c r="A90" s="1"/>
      <c r="B90" s="29" t="s">
        <v>386</v>
      </c>
      <c r="C90" s="1" t="s">
        <v>190</v>
      </c>
      <c r="D90" s="19"/>
      <c r="E90" s="30">
        <v>0</v>
      </c>
      <c r="F90" s="30">
        <v>0</v>
      </c>
      <c r="G90" s="30">
        <f t="shared" si="1"/>
        <v>0</v>
      </c>
      <c r="H90" s="22"/>
      <c r="I90" s="168"/>
      <c r="J90" s="171"/>
      <c r="K90" s="171"/>
      <c r="L90" s="171"/>
      <c r="M90" s="171"/>
      <c r="N90" s="171"/>
    </row>
    <row r="91" spans="1:14" ht="15.75">
      <c r="A91" s="1"/>
      <c r="B91" s="29" t="s">
        <v>387</v>
      </c>
      <c r="C91" s="1" t="s">
        <v>191</v>
      </c>
      <c r="D91" s="19"/>
      <c r="E91" s="30">
        <v>118227263</v>
      </c>
      <c r="F91" s="30">
        <v>51120734</v>
      </c>
      <c r="G91" s="30">
        <f t="shared" si="1"/>
        <v>169347997</v>
      </c>
      <c r="H91" s="22"/>
      <c r="I91" s="168"/>
      <c r="J91" s="171"/>
      <c r="K91" s="171"/>
      <c r="L91" s="171"/>
      <c r="M91" s="171"/>
      <c r="N91" s="171"/>
    </row>
    <row r="92" spans="1:14" ht="15.75">
      <c r="A92" s="1"/>
      <c r="B92" s="29" t="s">
        <v>388</v>
      </c>
      <c r="C92" s="1" t="s">
        <v>192</v>
      </c>
      <c r="D92" s="19"/>
      <c r="E92" s="30">
        <v>37413671</v>
      </c>
      <c r="F92" s="30">
        <v>21385029</v>
      </c>
      <c r="G92" s="30">
        <f t="shared" si="1"/>
        <v>58798700</v>
      </c>
      <c r="H92" s="22"/>
      <c r="I92" s="168"/>
      <c r="J92" s="171"/>
      <c r="K92" s="171"/>
      <c r="L92" s="171"/>
      <c r="M92" s="171"/>
      <c r="N92" s="171"/>
    </row>
    <row r="93" spans="1:14" ht="15.75">
      <c r="A93" s="1"/>
      <c r="B93" s="29" t="s">
        <v>389</v>
      </c>
      <c r="C93" s="1" t="s">
        <v>193</v>
      </c>
      <c r="D93" s="19"/>
      <c r="E93" s="30">
        <v>0</v>
      </c>
      <c r="F93" s="30">
        <v>0</v>
      </c>
      <c r="G93" s="30">
        <f t="shared" si="1"/>
        <v>0</v>
      </c>
      <c r="H93" s="22"/>
      <c r="I93" s="168"/>
      <c r="J93" s="171"/>
      <c r="K93" s="171"/>
      <c r="L93" s="171"/>
      <c r="M93" s="171"/>
      <c r="N93" s="171"/>
    </row>
    <row r="94" spans="1:13" s="116" customFormat="1" ht="16.5">
      <c r="A94" s="70"/>
      <c r="B94" s="70" t="s">
        <v>23</v>
      </c>
      <c r="C94" s="70" t="s">
        <v>194</v>
      </c>
      <c r="D94" s="117"/>
      <c r="E94" s="124">
        <v>547280662</v>
      </c>
      <c r="F94" s="124">
        <v>142545403</v>
      </c>
      <c r="G94" s="124">
        <f t="shared" si="1"/>
        <v>689826065</v>
      </c>
      <c r="H94" s="109"/>
      <c r="I94" s="168"/>
      <c r="J94" s="171"/>
      <c r="K94" s="171"/>
      <c r="L94" s="171"/>
      <c r="M94" s="171"/>
    </row>
    <row r="95" spans="1:13" s="116" customFormat="1" ht="16.5">
      <c r="A95" s="70"/>
      <c r="B95" s="70"/>
      <c r="C95" s="70"/>
      <c r="D95" s="117"/>
      <c r="E95" s="126"/>
      <c r="F95" s="126"/>
      <c r="G95" s="126"/>
      <c r="H95" s="109"/>
      <c r="I95" s="168"/>
      <c r="J95" s="171"/>
      <c r="K95" s="171"/>
      <c r="L95" s="171"/>
      <c r="M95" s="171"/>
    </row>
    <row r="96" spans="1:13" s="116" customFormat="1" ht="16.5">
      <c r="A96" s="70"/>
      <c r="B96" s="75"/>
      <c r="C96" s="75" t="s">
        <v>195</v>
      </c>
      <c r="D96" s="134"/>
      <c r="E96" s="127">
        <f>E76+E10</f>
        <v>960572347</v>
      </c>
      <c r="F96" s="127">
        <f>F76+F10</f>
        <v>705862254</v>
      </c>
      <c r="G96" s="127">
        <f>G76+G10</f>
        <v>1666434601</v>
      </c>
      <c r="H96" s="110"/>
      <c r="I96" s="168"/>
      <c r="J96" s="171"/>
      <c r="K96" s="171"/>
      <c r="L96" s="171"/>
      <c r="M96" s="171"/>
    </row>
    <row r="97" spans="1:4" ht="13.5">
      <c r="A97" s="16"/>
      <c r="B97" s="16"/>
      <c r="C97" s="17"/>
      <c r="D97" s="26"/>
    </row>
    <row r="98" spans="1:7" ht="33.75" customHeight="1">
      <c r="A98" s="16"/>
      <c r="B98" s="262" t="s">
        <v>813</v>
      </c>
      <c r="C98" s="262"/>
      <c r="D98" s="262"/>
      <c r="E98" s="262"/>
      <c r="F98" s="262"/>
      <c r="G98" s="262"/>
    </row>
    <row r="99" spans="1:4" ht="13.5">
      <c r="A99" s="16"/>
      <c r="B99" s="16"/>
      <c r="C99" s="17"/>
      <c r="D99" s="26"/>
    </row>
    <row r="100" spans="1:4" ht="13.5">
      <c r="A100" s="16"/>
      <c r="B100" s="16"/>
      <c r="C100" s="17"/>
      <c r="D100" s="26"/>
    </row>
    <row r="101" spans="1:8" ht="15.75">
      <c r="A101" s="263" t="s">
        <v>322</v>
      </c>
      <c r="B101" s="266"/>
      <c r="C101" s="266"/>
      <c r="D101" s="266"/>
      <c r="E101" s="266"/>
      <c r="F101" s="266"/>
      <c r="G101" s="266"/>
      <c r="H101" s="266"/>
    </row>
    <row r="102" spans="1:4" ht="13.5">
      <c r="A102" s="16"/>
      <c r="B102" s="16"/>
      <c r="C102" s="17"/>
      <c r="D102" s="26"/>
    </row>
    <row r="103" spans="1:4" ht="13.5">
      <c r="A103" s="16"/>
      <c r="B103" s="16"/>
      <c r="C103" s="17"/>
      <c r="D103" s="26"/>
    </row>
    <row r="104" spans="1:8" ht="13.5">
      <c r="A104" s="43"/>
      <c r="B104" s="43"/>
      <c r="C104" s="44"/>
      <c r="D104" s="45"/>
      <c r="E104" s="46"/>
      <c r="F104" s="46"/>
      <c r="G104" s="46"/>
      <c r="H104" s="46"/>
    </row>
    <row r="105" spans="1:4" ht="13.5">
      <c r="A105" s="16"/>
      <c r="B105" s="16"/>
      <c r="C105" s="17"/>
      <c r="D105" s="26"/>
    </row>
    <row r="106" spans="1:4" ht="13.5">
      <c r="A106" s="16"/>
      <c r="B106" s="16"/>
      <c r="C106" s="17"/>
      <c r="D106" s="26"/>
    </row>
  </sheetData>
  <sheetProtection password="CB7D" sheet="1" formatCells="0" formatColumns="0" formatRows="0" insertColumns="0" insertRows="0" insertHyperlinks="0" deleteColumns="0" deleteRows="0" sort="0" autoFilter="0" pivotTables="0"/>
  <mergeCells count="2">
    <mergeCell ref="A101:H101"/>
    <mergeCell ref="B98:G98"/>
  </mergeCells>
  <printOptions horizontalCentered="1"/>
  <pageMargins left="0.3937007874015748" right="0.2362204724409449" top="0.5905511811023623" bottom="0.5905511811023623" header="0.5118110236220472" footer="0.5905511811023623"/>
  <pageSetup fitToHeight="1" fitToWidth="1" horizontalDpi="600" verticalDpi="600" orientation="portrait" paperSize="9" scale="46" r:id="rId1"/>
  <headerFooter alignWithMargins="0">
    <oddFooter>&amp;C&amp;"DINPro-Medium,Regular"&amp;14 7</oddFooter>
  </headerFooter>
  <ignoredErrors>
    <ignoredError sqref="B13 B18 B17 B14:B15 B20:B21 B57 B62 B69 B72:B75" twoDigitTextYear="1"/>
    <ignoredError sqref="B12 B31 B49 B78:B85 B87:B93" numberStoredAsText="1"/>
    <ignoredError sqref="B16 B19 B22 B23:B29 B32:B47 B50:B54" numberStoredAsText="1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1" sqref="B1"/>
    </sheetView>
  </sheetViews>
  <sheetFormatPr defaultColWidth="9.140625" defaultRowHeight="12.75"/>
  <cols>
    <col min="1" max="1" width="1.28515625" style="3" customWidth="1"/>
    <col min="2" max="2" width="11.57421875" style="3" bestFit="1" customWidth="1"/>
    <col min="3" max="3" width="71.8515625" style="3" customWidth="1"/>
    <col min="4" max="4" width="23.140625" style="28" bestFit="1" customWidth="1"/>
    <col min="5" max="6" width="18.7109375" style="3" bestFit="1" customWidth="1"/>
    <col min="7" max="7" width="21.7109375" style="3" bestFit="1" customWidth="1"/>
    <col min="8" max="8" width="2.8515625" style="3" customWidth="1"/>
    <col min="9" max="10" width="20.7109375" style="3" bestFit="1" customWidth="1"/>
    <col min="11" max="11" width="22.421875" style="3" bestFit="1" customWidth="1"/>
    <col min="12" max="12" width="16.57421875" style="3" bestFit="1" customWidth="1"/>
    <col min="13" max="14" width="17.7109375" style="3" bestFit="1" customWidth="1"/>
    <col min="15" max="15" width="9.140625" style="3" customWidth="1"/>
    <col min="16" max="16" width="15.421875" style="3" bestFit="1" customWidth="1"/>
    <col min="17" max="16384" width="9.140625" style="3" customWidth="1"/>
  </cols>
  <sheetData>
    <row r="1" spans="1:8" ht="17.25" customHeight="1">
      <c r="A1" s="1"/>
      <c r="B1" s="1"/>
      <c r="C1" s="1"/>
      <c r="D1" s="19"/>
      <c r="E1" s="1"/>
      <c r="F1" s="2"/>
      <c r="G1" s="1"/>
      <c r="H1" s="1"/>
    </row>
    <row r="2" spans="2:8" s="54" customFormat="1" ht="17.25" customHeight="1">
      <c r="B2" s="51" t="s">
        <v>0</v>
      </c>
      <c r="C2" s="52"/>
      <c r="D2" s="53"/>
      <c r="E2" s="52"/>
      <c r="F2" s="52"/>
      <c r="G2" s="52"/>
      <c r="H2" s="52"/>
    </row>
    <row r="3" spans="2:4" s="54" customFormat="1" ht="17.25" customHeight="1">
      <c r="B3" s="55" t="s">
        <v>711</v>
      </c>
      <c r="D3" s="56"/>
    </row>
    <row r="4" spans="1:8" s="81" customFormat="1" ht="17.25" customHeight="1">
      <c r="A4" s="79"/>
      <c r="B4" s="57" t="s">
        <v>392</v>
      </c>
      <c r="C4" s="79"/>
      <c r="D4" s="111"/>
      <c r="E4" s="79"/>
      <c r="F4" s="79"/>
      <c r="G4" s="79"/>
      <c r="H4" s="79"/>
    </row>
    <row r="5" spans="1:8" ht="17.25" customHeight="1">
      <c r="A5" s="1"/>
      <c r="B5" s="4"/>
      <c r="C5" s="4"/>
      <c r="D5" s="19"/>
      <c r="E5" s="5"/>
      <c r="F5" s="5"/>
      <c r="G5" s="5"/>
      <c r="H5" s="5"/>
    </row>
    <row r="6" spans="1:8" ht="17.25" customHeight="1">
      <c r="A6" s="1"/>
      <c r="B6" s="1"/>
      <c r="C6" s="1"/>
      <c r="D6" s="19"/>
      <c r="E6" s="5"/>
      <c r="F6" s="5"/>
      <c r="G6" s="5"/>
      <c r="H6" s="5"/>
    </row>
    <row r="7" spans="1:8" s="113" customFormat="1" ht="15.75" customHeight="1">
      <c r="A7" s="58"/>
      <c r="B7" s="58"/>
      <c r="C7" s="58"/>
      <c r="D7" s="59"/>
      <c r="E7" s="60"/>
      <c r="F7" s="60" t="s">
        <v>43</v>
      </c>
      <c r="G7" s="60"/>
      <c r="H7" s="112"/>
    </row>
    <row r="8" spans="1:8" s="113" customFormat="1" ht="15.75" customHeight="1">
      <c r="A8" s="58"/>
      <c r="B8" s="58"/>
      <c r="C8" s="63"/>
      <c r="D8" s="59" t="s">
        <v>1</v>
      </c>
      <c r="E8" s="60"/>
      <c r="F8" s="60" t="s">
        <v>396</v>
      </c>
      <c r="G8" s="136"/>
      <c r="H8" s="114"/>
    </row>
    <row r="9" spans="1:8" s="113" customFormat="1" ht="15.75" customHeight="1">
      <c r="A9" s="58"/>
      <c r="B9" s="65"/>
      <c r="C9" s="66"/>
      <c r="D9" s="67" t="s">
        <v>77</v>
      </c>
      <c r="E9" s="68" t="s">
        <v>2</v>
      </c>
      <c r="F9" s="68" t="s">
        <v>3</v>
      </c>
      <c r="G9" s="68" t="s">
        <v>120</v>
      </c>
      <c r="H9" s="68"/>
    </row>
    <row r="10" spans="1:16" s="116" customFormat="1" ht="16.5">
      <c r="A10" s="70"/>
      <c r="B10" s="70" t="s">
        <v>121</v>
      </c>
      <c r="C10" s="115"/>
      <c r="D10" s="135"/>
      <c r="E10" s="124">
        <f>E11+E30+E48</f>
        <v>179669683</v>
      </c>
      <c r="F10" s="124">
        <f>F11+F30+F48</f>
        <v>414581289</v>
      </c>
      <c r="G10" s="124">
        <f aca="true" t="shared" si="0" ref="G10:G73">E10+F10</f>
        <v>594250972</v>
      </c>
      <c r="H10" s="109"/>
      <c r="I10" s="217"/>
      <c r="J10" s="217"/>
      <c r="K10" s="217"/>
      <c r="L10" s="171"/>
      <c r="M10" s="171"/>
      <c r="N10" s="171"/>
      <c r="O10" s="171"/>
      <c r="P10" s="171"/>
    </row>
    <row r="11" spans="1:15" s="116" customFormat="1" ht="33">
      <c r="A11" s="70"/>
      <c r="B11" s="70" t="s">
        <v>4</v>
      </c>
      <c r="C11" s="70" t="s">
        <v>122</v>
      </c>
      <c r="D11" s="135" t="s">
        <v>712</v>
      </c>
      <c r="E11" s="124">
        <f>E12+E16+E19+E22+E23+E26+E28+E29+E27</f>
        <v>21647854</v>
      </c>
      <c r="F11" s="124">
        <f>F12+F16+F19+F22+F23+F26+F28+F29+F27</f>
        <v>30315941</v>
      </c>
      <c r="G11" s="124">
        <f t="shared" si="0"/>
        <v>51963795</v>
      </c>
      <c r="H11" s="109"/>
      <c r="I11" s="217"/>
      <c r="J11" s="217"/>
      <c r="K11" s="217"/>
      <c r="L11" s="171"/>
      <c r="M11" s="171"/>
      <c r="N11" s="171"/>
      <c r="O11" s="171"/>
    </row>
    <row r="12" spans="1:15" ht="15.75">
      <c r="A12" s="1"/>
      <c r="B12" s="29" t="s">
        <v>5</v>
      </c>
      <c r="C12" s="1" t="s">
        <v>123</v>
      </c>
      <c r="D12" s="19"/>
      <c r="E12" s="30">
        <f>SUM(E13:E15)</f>
        <v>18791169</v>
      </c>
      <c r="F12" s="30">
        <f>SUM(F13:F15)</f>
        <v>16142039</v>
      </c>
      <c r="G12" s="30">
        <f t="shared" si="0"/>
        <v>34933208</v>
      </c>
      <c r="H12" s="22"/>
      <c r="I12" s="217"/>
      <c r="J12" s="217"/>
      <c r="K12" s="217"/>
      <c r="L12" s="171"/>
      <c r="M12" s="171"/>
      <c r="N12" s="171"/>
      <c r="O12" s="171"/>
    </row>
    <row r="13" spans="1:15" ht="15.75">
      <c r="A13" s="1"/>
      <c r="B13" s="29" t="s">
        <v>46</v>
      </c>
      <c r="C13" s="1" t="s">
        <v>124</v>
      </c>
      <c r="D13" s="19"/>
      <c r="E13" s="30">
        <v>492470</v>
      </c>
      <c r="F13" s="30">
        <v>2884919</v>
      </c>
      <c r="G13" s="30">
        <f t="shared" si="0"/>
        <v>3377389</v>
      </c>
      <c r="H13" s="22"/>
      <c r="I13" s="217"/>
      <c r="J13" s="217"/>
      <c r="K13" s="217"/>
      <c r="L13" s="171"/>
      <c r="M13" s="171"/>
      <c r="N13" s="171"/>
      <c r="O13" s="171"/>
    </row>
    <row r="14" spans="1:15" ht="15.75">
      <c r="A14" s="1"/>
      <c r="B14" s="29" t="s">
        <v>47</v>
      </c>
      <c r="C14" s="1" t="s">
        <v>125</v>
      </c>
      <c r="D14" s="19"/>
      <c r="E14" s="30">
        <v>0</v>
      </c>
      <c r="F14" s="30">
        <v>3297312</v>
      </c>
      <c r="G14" s="30">
        <f t="shared" si="0"/>
        <v>3297312</v>
      </c>
      <c r="H14" s="22"/>
      <c r="I14" s="217"/>
      <c r="J14" s="217"/>
      <c r="K14" s="217"/>
      <c r="L14" s="171"/>
      <c r="M14" s="171"/>
      <c r="N14" s="171"/>
      <c r="O14" s="171"/>
    </row>
    <row r="15" spans="1:15" ht="15.75">
      <c r="A15" s="1"/>
      <c r="B15" s="29" t="s">
        <v>48</v>
      </c>
      <c r="C15" s="1" t="s">
        <v>126</v>
      </c>
      <c r="D15" s="19"/>
      <c r="E15" s="30">
        <v>18298699</v>
      </c>
      <c r="F15" s="30">
        <v>9959808</v>
      </c>
      <c r="G15" s="30">
        <f t="shared" si="0"/>
        <v>28258507</v>
      </c>
      <c r="H15" s="22"/>
      <c r="I15" s="217"/>
      <c r="J15" s="217"/>
      <c r="K15" s="217"/>
      <c r="L15" s="171"/>
      <c r="M15" s="171"/>
      <c r="N15" s="171"/>
      <c r="O15" s="171"/>
    </row>
    <row r="16" spans="1:15" ht="15.75">
      <c r="A16" s="1"/>
      <c r="B16" s="29" t="s">
        <v>6</v>
      </c>
      <c r="C16" s="1" t="s">
        <v>127</v>
      </c>
      <c r="D16" s="19"/>
      <c r="E16" s="30">
        <f>E17+E18</f>
        <v>198</v>
      </c>
      <c r="F16" s="30">
        <f>F17+F18</f>
        <v>3757904</v>
      </c>
      <c r="G16" s="30">
        <f t="shared" si="0"/>
        <v>3758102</v>
      </c>
      <c r="H16" s="22"/>
      <c r="I16" s="217"/>
      <c r="J16" s="217"/>
      <c r="K16" s="217"/>
      <c r="L16" s="171"/>
      <c r="M16" s="171"/>
      <c r="N16" s="171"/>
      <c r="O16" s="171"/>
    </row>
    <row r="17" spans="1:15" ht="15.75">
      <c r="A17" s="1"/>
      <c r="B17" s="29" t="s">
        <v>216</v>
      </c>
      <c r="C17" s="1" t="s">
        <v>128</v>
      </c>
      <c r="D17" s="19"/>
      <c r="E17" s="30">
        <v>198</v>
      </c>
      <c r="F17" s="30">
        <v>3757904</v>
      </c>
      <c r="G17" s="30">
        <f t="shared" si="0"/>
        <v>3758102</v>
      </c>
      <c r="H17" s="22"/>
      <c r="I17" s="217"/>
      <c r="J17" s="217"/>
      <c r="K17" s="217"/>
      <c r="L17" s="171"/>
      <c r="M17" s="171"/>
      <c r="N17" s="171"/>
      <c r="O17" s="171"/>
    </row>
    <row r="18" spans="1:15" ht="15.75">
      <c r="A18" s="1"/>
      <c r="B18" s="29" t="s">
        <v>217</v>
      </c>
      <c r="C18" s="1" t="s">
        <v>129</v>
      </c>
      <c r="D18" s="19"/>
      <c r="E18" s="30">
        <v>0</v>
      </c>
      <c r="F18" s="30">
        <v>0</v>
      </c>
      <c r="G18" s="30">
        <f t="shared" si="0"/>
        <v>0</v>
      </c>
      <c r="H18" s="22"/>
      <c r="I18" s="217"/>
      <c r="J18" s="217"/>
      <c r="K18" s="217"/>
      <c r="L18" s="171"/>
      <c r="M18" s="171"/>
      <c r="N18" s="171"/>
      <c r="O18" s="171"/>
    </row>
    <row r="19" spans="1:15" ht="15.75">
      <c r="A19" s="1"/>
      <c r="B19" s="29" t="s">
        <v>7</v>
      </c>
      <c r="C19" s="1" t="s">
        <v>130</v>
      </c>
      <c r="D19" s="19"/>
      <c r="E19" s="30">
        <f>E20+E21</f>
        <v>7257</v>
      </c>
      <c r="F19" s="30">
        <f>F20+F21</f>
        <v>6927068</v>
      </c>
      <c r="G19" s="30">
        <f t="shared" si="0"/>
        <v>6934325</v>
      </c>
      <c r="H19" s="22"/>
      <c r="I19" s="217"/>
      <c r="J19" s="217"/>
      <c r="K19" s="217"/>
      <c r="L19" s="171"/>
      <c r="M19" s="171"/>
      <c r="N19" s="171"/>
      <c r="O19" s="171"/>
    </row>
    <row r="20" spans="1:15" ht="15.75">
      <c r="A20" s="1"/>
      <c r="B20" s="29" t="s">
        <v>367</v>
      </c>
      <c r="C20" s="1" t="s">
        <v>131</v>
      </c>
      <c r="D20" s="19"/>
      <c r="E20" s="30">
        <v>7257</v>
      </c>
      <c r="F20" s="30">
        <v>6357468</v>
      </c>
      <c r="G20" s="30">
        <f t="shared" si="0"/>
        <v>6364725</v>
      </c>
      <c r="H20" s="22"/>
      <c r="I20" s="217"/>
      <c r="J20" s="217"/>
      <c r="K20" s="217"/>
      <c r="L20" s="171"/>
      <c r="M20" s="171"/>
      <c r="N20" s="171"/>
      <c r="O20" s="171"/>
    </row>
    <row r="21" spans="1:15" ht="15.75">
      <c r="A21" s="1"/>
      <c r="B21" s="29" t="s">
        <v>368</v>
      </c>
      <c r="C21" s="1" t="s">
        <v>132</v>
      </c>
      <c r="D21" s="19"/>
      <c r="E21" s="30">
        <v>0</v>
      </c>
      <c r="F21" s="30">
        <v>569600</v>
      </c>
      <c r="G21" s="30">
        <f t="shared" si="0"/>
        <v>569600</v>
      </c>
      <c r="H21" s="22"/>
      <c r="I21" s="217"/>
      <c r="J21" s="217"/>
      <c r="K21" s="217"/>
      <c r="L21" s="171"/>
      <c r="M21" s="171"/>
      <c r="N21" s="171"/>
      <c r="O21" s="171"/>
    </row>
    <row r="22" spans="1:15" ht="15.75">
      <c r="A22" s="1"/>
      <c r="B22" s="29" t="s">
        <v>38</v>
      </c>
      <c r="C22" s="1" t="s">
        <v>133</v>
      </c>
      <c r="D22" s="19"/>
      <c r="E22" s="30">
        <v>0</v>
      </c>
      <c r="F22" s="30">
        <v>0</v>
      </c>
      <c r="G22" s="30">
        <f t="shared" si="0"/>
        <v>0</v>
      </c>
      <c r="H22" s="22"/>
      <c r="I22" s="217"/>
      <c r="J22" s="217"/>
      <c r="K22" s="217"/>
      <c r="L22" s="171"/>
      <c r="M22" s="171"/>
      <c r="N22" s="171"/>
      <c r="O22" s="171"/>
    </row>
    <row r="23" spans="1:15" ht="15.75">
      <c r="A23" s="1"/>
      <c r="B23" s="29" t="s">
        <v>39</v>
      </c>
      <c r="C23" s="1" t="s">
        <v>134</v>
      </c>
      <c r="D23" s="19"/>
      <c r="E23" s="30">
        <f>E24+E25</f>
        <v>0</v>
      </c>
      <c r="F23" s="30">
        <f>F24+F25</f>
        <v>0</v>
      </c>
      <c r="G23" s="30">
        <f t="shared" si="0"/>
        <v>0</v>
      </c>
      <c r="H23" s="22"/>
      <c r="I23" s="217"/>
      <c r="J23" s="217"/>
      <c r="K23" s="217"/>
      <c r="L23" s="171"/>
      <c r="M23" s="171"/>
      <c r="N23" s="171"/>
      <c r="O23" s="171"/>
    </row>
    <row r="24" spans="1:15" ht="15.75">
      <c r="A24" s="1"/>
      <c r="B24" s="29" t="s">
        <v>54</v>
      </c>
      <c r="C24" s="1" t="s">
        <v>135</v>
      </c>
      <c r="D24" s="19"/>
      <c r="E24" s="30">
        <v>0</v>
      </c>
      <c r="F24" s="30">
        <v>0</v>
      </c>
      <c r="G24" s="30">
        <f t="shared" si="0"/>
        <v>0</v>
      </c>
      <c r="H24" s="22"/>
      <c r="I24" s="217"/>
      <c r="J24" s="217"/>
      <c r="K24" s="217"/>
      <c r="L24" s="171"/>
      <c r="M24" s="171"/>
      <c r="N24" s="171"/>
      <c r="O24" s="171"/>
    </row>
    <row r="25" spans="1:15" ht="15.75">
      <c r="A25" s="1"/>
      <c r="B25" s="29" t="s">
        <v>55</v>
      </c>
      <c r="C25" s="1" t="s">
        <v>136</v>
      </c>
      <c r="D25" s="19"/>
      <c r="E25" s="30">
        <v>0</v>
      </c>
      <c r="F25" s="30">
        <v>0</v>
      </c>
      <c r="G25" s="30">
        <f t="shared" si="0"/>
        <v>0</v>
      </c>
      <c r="H25" s="22"/>
      <c r="I25" s="217"/>
      <c r="J25" s="217"/>
      <c r="K25" s="217"/>
      <c r="L25" s="171"/>
      <c r="M25" s="171"/>
      <c r="N25" s="171"/>
      <c r="O25" s="171"/>
    </row>
    <row r="26" spans="1:15" ht="15.75">
      <c r="A26" s="1"/>
      <c r="B26" s="29" t="s">
        <v>40</v>
      </c>
      <c r="C26" s="1" t="s">
        <v>137</v>
      </c>
      <c r="D26" s="19"/>
      <c r="E26" s="30">
        <v>0</v>
      </c>
      <c r="F26" s="30">
        <v>0</v>
      </c>
      <c r="G26" s="30">
        <f t="shared" si="0"/>
        <v>0</v>
      </c>
      <c r="H26" s="22"/>
      <c r="I26" s="217"/>
      <c r="J26" s="217"/>
      <c r="K26" s="217"/>
      <c r="L26" s="171"/>
      <c r="M26" s="171"/>
      <c r="N26" s="171"/>
      <c r="O26" s="171"/>
    </row>
    <row r="27" spans="1:15" ht="15.75">
      <c r="A27" s="1"/>
      <c r="B27" s="29" t="s">
        <v>98</v>
      </c>
      <c r="C27" s="1" t="s">
        <v>279</v>
      </c>
      <c r="D27" s="19"/>
      <c r="E27" s="30">
        <v>0</v>
      </c>
      <c r="F27" s="30">
        <v>10757</v>
      </c>
      <c r="G27" s="30">
        <f t="shared" si="0"/>
        <v>10757</v>
      </c>
      <c r="H27" s="22"/>
      <c r="I27" s="217"/>
      <c r="J27" s="217"/>
      <c r="K27" s="217"/>
      <c r="L27" s="171"/>
      <c r="M27" s="171"/>
      <c r="N27" s="171"/>
      <c r="O27" s="171"/>
    </row>
    <row r="28" spans="1:15" ht="15.75">
      <c r="A28" s="1"/>
      <c r="B28" s="29" t="s">
        <v>369</v>
      </c>
      <c r="C28" s="1" t="s">
        <v>138</v>
      </c>
      <c r="D28" s="19"/>
      <c r="E28" s="30">
        <v>28469</v>
      </c>
      <c r="F28" s="30">
        <v>3466915</v>
      </c>
      <c r="G28" s="30">
        <f t="shared" si="0"/>
        <v>3495384</v>
      </c>
      <c r="H28" s="22"/>
      <c r="I28" s="217"/>
      <c r="J28" s="217"/>
      <c r="K28" s="217"/>
      <c r="L28" s="171"/>
      <c r="M28" s="171"/>
      <c r="N28" s="171"/>
      <c r="O28" s="171"/>
    </row>
    <row r="29" spans="1:15" ht="15.75">
      <c r="A29" s="1"/>
      <c r="B29" s="29" t="s">
        <v>370</v>
      </c>
      <c r="C29" s="1" t="s">
        <v>139</v>
      </c>
      <c r="D29" s="19"/>
      <c r="E29" s="30">
        <v>2820761</v>
      </c>
      <c r="F29" s="30">
        <v>11258</v>
      </c>
      <c r="G29" s="30">
        <f t="shared" si="0"/>
        <v>2832019</v>
      </c>
      <c r="H29" s="22"/>
      <c r="I29" s="217"/>
      <c r="J29" s="217"/>
      <c r="K29" s="217"/>
      <c r="L29" s="171"/>
      <c r="M29" s="171"/>
      <c r="N29" s="171"/>
      <c r="O29" s="171"/>
    </row>
    <row r="30" spans="1:15" s="116" customFormat="1" ht="16.5">
      <c r="A30" s="70"/>
      <c r="B30" s="70" t="s">
        <v>8</v>
      </c>
      <c r="C30" s="70" t="s">
        <v>140</v>
      </c>
      <c r="D30" s="88" t="s">
        <v>713</v>
      </c>
      <c r="E30" s="125">
        <f>E31+E45</f>
        <v>39587905</v>
      </c>
      <c r="F30" s="125">
        <f>F31+F45</f>
        <v>11764500</v>
      </c>
      <c r="G30" s="124">
        <f t="shared" si="0"/>
        <v>51352405</v>
      </c>
      <c r="H30" s="109"/>
      <c r="I30" s="217"/>
      <c r="J30" s="217"/>
      <c r="K30" s="217"/>
      <c r="L30" s="171"/>
      <c r="M30" s="171"/>
      <c r="N30" s="171"/>
      <c r="O30" s="171"/>
    </row>
    <row r="31" spans="1:15" ht="15.75">
      <c r="A31" s="1"/>
      <c r="B31" s="29" t="s">
        <v>9</v>
      </c>
      <c r="C31" s="1" t="s">
        <v>141</v>
      </c>
      <c r="D31" s="19"/>
      <c r="E31" s="30">
        <f>SUM(E32:E44)</f>
        <v>38813809</v>
      </c>
      <c r="F31" s="30">
        <f>SUM(F32:F44)</f>
        <v>11625354</v>
      </c>
      <c r="G31" s="30">
        <f t="shared" si="0"/>
        <v>50439163</v>
      </c>
      <c r="H31" s="22"/>
      <c r="I31" s="217"/>
      <c r="J31" s="217"/>
      <c r="K31" s="217"/>
      <c r="L31" s="171"/>
      <c r="M31" s="171"/>
      <c r="N31" s="171"/>
      <c r="O31" s="171"/>
    </row>
    <row r="32" spans="1:15" ht="15.75">
      <c r="A32" s="1"/>
      <c r="B32" s="29" t="s">
        <v>10</v>
      </c>
      <c r="C32" s="1" t="s">
        <v>353</v>
      </c>
      <c r="D32" s="19"/>
      <c r="E32" s="30">
        <v>2668087</v>
      </c>
      <c r="F32" s="30">
        <v>7928578</v>
      </c>
      <c r="G32" s="30">
        <f t="shared" si="0"/>
        <v>10596665</v>
      </c>
      <c r="H32" s="22"/>
      <c r="I32" s="217"/>
      <c r="J32" s="217"/>
      <c r="K32" s="217"/>
      <c r="L32" s="171"/>
      <c r="M32" s="171"/>
      <c r="N32" s="171"/>
      <c r="O32" s="171"/>
    </row>
    <row r="33" spans="1:15" ht="15.75">
      <c r="A33" s="1"/>
      <c r="B33" s="29" t="s">
        <v>11</v>
      </c>
      <c r="C33" s="1" t="s">
        <v>354</v>
      </c>
      <c r="D33" s="19"/>
      <c r="E33" s="30">
        <v>0</v>
      </c>
      <c r="F33" s="30">
        <v>0</v>
      </c>
      <c r="G33" s="30">
        <f t="shared" si="0"/>
        <v>0</v>
      </c>
      <c r="H33" s="22"/>
      <c r="I33" s="217"/>
      <c r="J33" s="217"/>
      <c r="K33" s="217"/>
      <c r="L33" s="171"/>
      <c r="M33" s="171"/>
      <c r="N33" s="171"/>
      <c r="O33" s="171"/>
    </row>
    <row r="34" spans="1:15" ht="15.75">
      <c r="A34" s="1"/>
      <c r="B34" s="29" t="s">
        <v>12</v>
      </c>
      <c r="C34" s="1" t="s">
        <v>142</v>
      </c>
      <c r="D34" s="19"/>
      <c r="E34" s="30">
        <v>0</v>
      </c>
      <c r="F34" s="30">
        <v>0</v>
      </c>
      <c r="G34" s="30">
        <f t="shared" si="0"/>
        <v>0</v>
      </c>
      <c r="H34" s="22"/>
      <c r="I34" s="217"/>
      <c r="J34" s="217"/>
      <c r="K34" s="217"/>
      <c r="L34" s="171"/>
      <c r="M34" s="171"/>
      <c r="N34" s="171"/>
      <c r="O34" s="171"/>
    </row>
    <row r="35" spans="1:15" ht="15.75">
      <c r="A35" s="1"/>
      <c r="B35" s="29" t="s">
        <v>371</v>
      </c>
      <c r="C35" s="1" t="s">
        <v>143</v>
      </c>
      <c r="D35" s="19"/>
      <c r="E35" s="30">
        <v>7108285</v>
      </c>
      <c r="F35" s="30">
        <v>3694692</v>
      </c>
      <c r="G35" s="30">
        <f t="shared" si="0"/>
        <v>10802977</v>
      </c>
      <c r="H35" s="22"/>
      <c r="I35" s="217"/>
      <c r="J35" s="217"/>
      <c r="K35" s="217"/>
      <c r="L35" s="171"/>
      <c r="M35" s="171"/>
      <c r="N35" s="171"/>
      <c r="O35" s="171"/>
    </row>
    <row r="36" spans="1:15" ht="15.75">
      <c r="A36" s="1"/>
      <c r="B36" s="29" t="s">
        <v>372</v>
      </c>
      <c r="C36" s="1" t="s">
        <v>144</v>
      </c>
      <c r="D36" s="19"/>
      <c r="E36" s="30">
        <v>0</v>
      </c>
      <c r="F36" s="30">
        <v>0</v>
      </c>
      <c r="G36" s="30">
        <f t="shared" si="0"/>
        <v>0</v>
      </c>
      <c r="H36" s="22"/>
      <c r="I36" s="217"/>
      <c r="J36" s="217"/>
      <c r="K36" s="217"/>
      <c r="L36" s="171"/>
      <c r="M36" s="171"/>
      <c r="N36" s="171"/>
      <c r="O36" s="171"/>
    </row>
    <row r="37" spans="1:15" ht="15.75">
      <c r="A37" s="1"/>
      <c r="B37" s="29" t="s">
        <v>373</v>
      </c>
      <c r="C37" s="1" t="s">
        <v>145</v>
      </c>
      <c r="D37" s="19"/>
      <c r="E37" s="30">
        <v>0</v>
      </c>
      <c r="F37" s="30">
        <v>0</v>
      </c>
      <c r="G37" s="30">
        <f t="shared" si="0"/>
        <v>0</v>
      </c>
      <c r="H37" s="22"/>
      <c r="I37" s="217"/>
      <c r="J37" s="217"/>
      <c r="K37" s="217"/>
      <c r="L37" s="171"/>
      <c r="M37" s="171"/>
      <c r="N37" s="171"/>
      <c r="O37" s="171"/>
    </row>
    <row r="38" spans="1:15" ht="15.75">
      <c r="A38" s="1"/>
      <c r="B38" s="29" t="s">
        <v>374</v>
      </c>
      <c r="C38" s="1" t="s">
        <v>365</v>
      </c>
      <c r="D38" s="19"/>
      <c r="E38" s="30">
        <v>6679928</v>
      </c>
      <c r="F38" s="30">
        <v>0</v>
      </c>
      <c r="G38" s="30">
        <f t="shared" si="0"/>
        <v>6679928</v>
      </c>
      <c r="H38" s="22"/>
      <c r="I38" s="217"/>
      <c r="J38" s="217"/>
      <c r="K38" s="217"/>
      <c r="L38" s="171"/>
      <c r="M38" s="171"/>
      <c r="N38" s="171"/>
      <c r="O38" s="171"/>
    </row>
    <row r="39" spans="1:15" ht="15.75">
      <c r="A39" s="1"/>
      <c r="B39" s="29" t="s">
        <v>375</v>
      </c>
      <c r="C39" s="1" t="s">
        <v>146</v>
      </c>
      <c r="D39" s="19"/>
      <c r="E39" s="30">
        <v>5586</v>
      </c>
      <c r="F39" s="30">
        <v>0</v>
      </c>
      <c r="G39" s="30">
        <f t="shared" si="0"/>
        <v>5586</v>
      </c>
      <c r="H39" s="22"/>
      <c r="I39" s="217"/>
      <c r="J39" s="217"/>
      <c r="K39" s="217"/>
      <c r="L39" s="171"/>
      <c r="M39" s="171"/>
      <c r="N39" s="171"/>
      <c r="O39" s="171"/>
    </row>
    <row r="40" spans="1:15" ht="15.75">
      <c r="A40" s="1"/>
      <c r="B40" s="29" t="s">
        <v>376</v>
      </c>
      <c r="C40" s="1" t="s">
        <v>147</v>
      </c>
      <c r="D40" s="19"/>
      <c r="E40" s="30">
        <v>18431137</v>
      </c>
      <c r="F40" s="30">
        <v>0</v>
      </c>
      <c r="G40" s="30">
        <f t="shared" si="0"/>
        <v>18431137</v>
      </c>
      <c r="H40" s="22"/>
      <c r="I40" s="217"/>
      <c r="J40" s="217"/>
      <c r="K40" s="217"/>
      <c r="L40" s="171"/>
      <c r="M40" s="171"/>
      <c r="N40" s="171"/>
      <c r="O40" s="171"/>
    </row>
    <row r="41" spans="1:15" ht="15.75">
      <c r="A41" s="1"/>
      <c r="B41" s="29" t="s">
        <v>377</v>
      </c>
      <c r="C41" s="1" t="s">
        <v>355</v>
      </c>
      <c r="D41" s="19"/>
      <c r="E41" s="30">
        <v>66262</v>
      </c>
      <c r="F41" s="30">
        <v>0</v>
      </c>
      <c r="G41" s="30">
        <f t="shared" si="0"/>
        <v>66262</v>
      </c>
      <c r="H41" s="30"/>
      <c r="I41" s="217"/>
      <c r="J41" s="217"/>
      <c r="K41" s="217"/>
      <c r="L41" s="171"/>
      <c r="M41" s="171"/>
      <c r="N41" s="171"/>
      <c r="O41" s="171"/>
    </row>
    <row r="42" spans="1:15" ht="15.75">
      <c r="A42" s="1"/>
      <c r="B42" s="29" t="s">
        <v>378</v>
      </c>
      <c r="C42" s="1" t="s">
        <v>148</v>
      </c>
      <c r="D42" s="19"/>
      <c r="E42" s="30">
        <v>0</v>
      </c>
      <c r="F42" s="30">
        <v>0</v>
      </c>
      <c r="G42" s="30">
        <f t="shared" si="0"/>
        <v>0</v>
      </c>
      <c r="H42" s="22"/>
      <c r="I42" s="217"/>
      <c r="J42" s="217"/>
      <c r="K42" s="217"/>
      <c r="L42" s="171"/>
      <c r="M42" s="171"/>
      <c r="N42" s="171"/>
      <c r="O42" s="171"/>
    </row>
    <row r="43" spans="1:15" ht="15.75">
      <c r="A43" s="1"/>
      <c r="B43" s="29" t="s">
        <v>379</v>
      </c>
      <c r="C43" s="1" t="s">
        <v>149</v>
      </c>
      <c r="D43" s="19"/>
      <c r="E43" s="30">
        <v>0</v>
      </c>
      <c r="F43" s="30">
        <v>0</v>
      </c>
      <c r="G43" s="30">
        <f t="shared" si="0"/>
        <v>0</v>
      </c>
      <c r="H43" s="22"/>
      <c r="I43" s="217"/>
      <c r="J43" s="217"/>
      <c r="K43" s="217"/>
      <c r="L43" s="171"/>
      <c r="M43" s="171"/>
      <c r="N43" s="171"/>
      <c r="O43" s="171"/>
    </row>
    <row r="44" spans="1:15" ht="15.75">
      <c r="A44" s="1"/>
      <c r="B44" s="29" t="s">
        <v>380</v>
      </c>
      <c r="C44" s="1" t="s">
        <v>150</v>
      </c>
      <c r="D44" s="19"/>
      <c r="E44" s="30">
        <v>3854524</v>
      </c>
      <c r="F44" s="30">
        <v>2084</v>
      </c>
      <c r="G44" s="30">
        <f t="shared" si="0"/>
        <v>3856608</v>
      </c>
      <c r="H44" s="22"/>
      <c r="I44" s="217"/>
      <c r="J44" s="217"/>
      <c r="K44" s="217"/>
      <c r="L44" s="171"/>
      <c r="M44" s="171"/>
      <c r="N44" s="171"/>
      <c r="O44" s="171"/>
    </row>
    <row r="45" spans="1:15" ht="15.75">
      <c r="A45" s="1"/>
      <c r="B45" s="29" t="s">
        <v>14</v>
      </c>
      <c r="C45" s="1" t="s">
        <v>151</v>
      </c>
      <c r="D45" s="19"/>
      <c r="E45" s="30">
        <f>E46+E47</f>
        <v>774096</v>
      </c>
      <c r="F45" s="30">
        <f>F46+F47</f>
        <v>139146</v>
      </c>
      <c r="G45" s="30">
        <f t="shared" si="0"/>
        <v>913242</v>
      </c>
      <c r="H45" s="22"/>
      <c r="I45" s="217"/>
      <c r="J45" s="217"/>
      <c r="K45" s="217"/>
      <c r="L45" s="171"/>
      <c r="M45" s="171"/>
      <c r="N45" s="171"/>
      <c r="O45" s="171"/>
    </row>
    <row r="46" spans="1:15" ht="15.75">
      <c r="A46" s="1"/>
      <c r="B46" s="29" t="s">
        <v>249</v>
      </c>
      <c r="C46" s="1" t="s">
        <v>152</v>
      </c>
      <c r="D46" s="19"/>
      <c r="E46" s="30">
        <v>684444</v>
      </c>
      <c r="F46" s="30">
        <v>0</v>
      </c>
      <c r="G46" s="30">
        <f t="shared" si="0"/>
        <v>684444</v>
      </c>
      <c r="H46" s="22"/>
      <c r="I46" s="217"/>
      <c r="J46" s="217"/>
      <c r="K46" s="217"/>
      <c r="L46" s="171"/>
      <c r="M46" s="171"/>
      <c r="N46" s="171"/>
      <c r="O46" s="171"/>
    </row>
    <row r="47" spans="1:15" ht="15.75">
      <c r="A47" s="1"/>
      <c r="B47" s="29" t="s">
        <v>250</v>
      </c>
      <c r="C47" s="1" t="s">
        <v>153</v>
      </c>
      <c r="D47" s="19"/>
      <c r="E47" s="30">
        <v>89652</v>
      </c>
      <c r="F47" s="30">
        <v>139146</v>
      </c>
      <c r="G47" s="30">
        <f t="shared" si="0"/>
        <v>228798</v>
      </c>
      <c r="H47" s="22"/>
      <c r="I47" s="217"/>
      <c r="J47" s="217"/>
      <c r="K47" s="217"/>
      <c r="L47" s="171"/>
      <c r="M47" s="171"/>
      <c r="N47" s="171"/>
      <c r="O47" s="171"/>
    </row>
    <row r="48" spans="1:15" s="116" customFormat="1" ht="16.5">
      <c r="A48" s="70"/>
      <c r="B48" s="70" t="s">
        <v>16</v>
      </c>
      <c r="C48" s="70" t="s">
        <v>154</v>
      </c>
      <c r="D48" s="135" t="s">
        <v>714</v>
      </c>
      <c r="E48" s="125">
        <f>E49+E53</f>
        <v>118433924</v>
      </c>
      <c r="F48" s="125">
        <f>F49+F53</f>
        <v>372500848</v>
      </c>
      <c r="G48" s="124">
        <f t="shared" si="0"/>
        <v>490934772</v>
      </c>
      <c r="H48" s="109"/>
      <c r="I48" s="217"/>
      <c r="J48" s="217"/>
      <c r="K48" s="217"/>
      <c r="L48" s="171"/>
      <c r="M48" s="171"/>
      <c r="N48" s="171"/>
      <c r="O48" s="171"/>
    </row>
    <row r="49" spans="1:15" ht="15.75">
      <c r="A49" s="1"/>
      <c r="B49" s="1" t="s">
        <v>80</v>
      </c>
      <c r="C49" s="1" t="s">
        <v>280</v>
      </c>
      <c r="D49" s="19"/>
      <c r="E49" s="30">
        <f>SUM(E50:E52)</f>
        <v>2497225</v>
      </c>
      <c r="F49" s="30">
        <f>SUM(F50:F52)</f>
        <v>27012330</v>
      </c>
      <c r="G49" s="30">
        <f t="shared" si="0"/>
        <v>29509555</v>
      </c>
      <c r="H49" s="22"/>
      <c r="I49" s="217"/>
      <c r="J49" s="217"/>
      <c r="K49" s="217"/>
      <c r="L49" s="171"/>
      <c r="M49" s="171"/>
      <c r="N49" s="171"/>
      <c r="O49" s="171"/>
    </row>
    <row r="50" spans="1:15" ht="15.75">
      <c r="A50" s="1"/>
      <c r="B50" s="1" t="s">
        <v>81</v>
      </c>
      <c r="C50" s="1" t="s">
        <v>281</v>
      </c>
      <c r="D50" s="19"/>
      <c r="E50" s="30">
        <v>2497225</v>
      </c>
      <c r="F50" s="30">
        <v>12659318</v>
      </c>
      <c r="G50" s="30">
        <f t="shared" si="0"/>
        <v>15156543</v>
      </c>
      <c r="H50" s="22"/>
      <c r="I50" s="217"/>
      <c r="J50" s="217"/>
      <c r="K50" s="217"/>
      <c r="L50" s="171"/>
      <c r="M50" s="171"/>
      <c r="N50" s="171"/>
      <c r="O50" s="171"/>
    </row>
    <row r="51" spans="1:15" ht="15.75">
      <c r="A51" s="1"/>
      <c r="B51" s="1" t="s">
        <v>82</v>
      </c>
      <c r="C51" s="1" t="s">
        <v>282</v>
      </c>
      <c r="D51" s="19"/>
      <c r="E51" s="30">
        <v>0</v>
      </c>
      <c r="F51" s="30">
        <v>14353012</v>
      </c>
      <c r="G51" s="30">
        <f t="shared" si="0"/>
        <v>14353012</v>
      </c>
      <c r="H51" s="22"/>
      <c r="I51" s="217"/>
      <c r="J51" s="217"/>
      <c r="K51" s="217"/>
      <c r="L51" s="171"/>
      <c r="M51" s="171"/>
      <c r="N51" s="171"/>
      <c r="O51" s="171"/>
    </row>
    <row r="52" spans="1:15" ht="15.75">
      <c r="A52" s="1"/>
      <c r="B52" s="1" t="s">
        <v>83</v>
      </c>
      <c r="C52" s="1" t="s">
        <v>283</v>
      </c>
      <c r="D52" s="19"/>
      <c r="E52" s="30">
        <v>0</v>
      </c>
      <c r="F52" s="30">
        <v>0</v>
      </c>
      <c r="G52" s="30">
        <f t="shared" si="0"/>
        <v>0</v>
      </c>
      <c r="H52" s="22"/>
      <c r="I52" s="217"/>
      <c r="J52" s="217"/>
      <c r="K52" s="217"/>
      <c r="L52" s="171"/>
      <c r="M52" s="171"/>
      <c r="N52" s="171"/>
      <c r="O52" s="171"/>
    </row>
    <row r="53" spans="1:15" ht="15.75">
      <c r="A53" s="1"/>
      <c r="B53" s="1" t="s">
        <v>84</v>
      </c>
      <c r="C53" s="1" t="s">
        <v>284</v>
      </c>
      <c r="D53" s="19"/>
      <c r="E53" s="30">
        <f>E54+E57+E62+E69+E72+E75</f>
        <v>115936699</v>
      </c>
      <c r="F53" s="30">
        <f>F54+F57+F62+F69+F72+F75</f>
        <v>345488518</v>
      </c>
      <c r="G53" s="30">
        <f t="shared" si="0"/>
        <v>461425217</v>
      </c>
      <c r="H53" s="22"/>
      <c r="I53" s="217"/>
      <c r="J53" s="217"/>
      <c r="K53" s="217"/>
      <c r="L53" s="171"/>
      <c r="M53" s="171"/>
      <c r="N53" s="171"/>
      <c r="O53" s="171"/>
    </row>
    <row r="54" spans="1:15" ht="15.75">
      <c r="A54" s="1"/>
      <c r="B54" s="1" t="s">
        <v>100</v>
      </c>
      <c r="C54" s="1" t="s">
        <v>155</v>
      </c>
      <c r="D54" s="19"/>
      <c r="E54" s="30">
        <f>+SUM(E55:E56)</f>
        <v>12282414</v>
      </c>
      <c r="F54" s="30">
        <f>+SUM(F55:F56)</f>
        <v>17635529</v>
      </c>
      <c r="G54" s="30">
        <f t="shared" si="0"/>
        <v>29917943</v>
      </c>
      <c r="H54" s="22"/>
      <c r="I54" s="217"/>
      <c r="J54" s="217"/>
      <c r="K54" s="217"/>
      <c r="L54" s="171"/>
      <c r="M54" s="171"/>
      <c r="N54" s="171"/>
      <c r="O54" s="171"/>
    </row>
    <row r="55" spans="1:15" ht="15.75">
      <c r="A55" s="1"/>
      <c r="B55" s="1" t="s">
        <v>285</v>
      </c>
      <c r="C55" s="1" t="s">
        <v>156</v>
      </c>
      <c r="D55" s="19"/>
      <c r="E55" s="30">
        <v>5985150</v>
      </c>
      <c r="F55" s="30">
        <v>8969994</v>
      </c>
      <c r="G55" s="30">
        <f t="shared" si="0"/>
        <v>14955144</v>
      </c>
      <c r="H55" s="22"/>
      <c r="I55" s="217"/>
      <c r="J55" s="217"/>
      <c r="K55" s="217"/>
      <c r="L55" s="171"/>
      <c r="M55" s="171"/>
      <c r="N55" s="171"/>
      <c r="O55" s="171"/>
    </row>
    <row r="56" spans="1:15" ht="15.75">
      <c r="A56" s="1"/>
      <c r="B56" s="1" t="s">
        <v>286</v>
      </c>
      <c r="C56" s="1" t="s">
        <v>157</v>
      </c>
      <c r="D56" s="19"/>
      <c r="E56" s="30">
        <v>6297264</v>
      </c>
      <c r="F56" s="30">
        <v>8665535</v>
      </c>
      <c r="G56" s="30">
        <f t="shared" si="0"/>
        <v>14962799</v>
      </c>
      <c r="H56" s="22"/>
      <c r="I56" s="217"/>
      <c r="J56" s="217"/>
      <c r="K56" s="217"/>
      <c r="L56" s="171"/>
      <c r="M56" s="171"/>
      <c r="N56" s="171"/>
      <c r="O56" s="171"/>
    </row>
    <row r="57" spans="1:15" ht="15.75">
      <c r="A57" s="1"/>
      <c r="B57" s="1" t="s">
        <v>101</v>
      </c>
      <c r="C57" s="1" t="s">
        <v>158</v>
      </c>
      <c r="D57" s="19"/>
      <c r="E57" s="30">
        <f>SUM(E58:E61)</f>
        <v>86592072</v>
      </c>
      <c r="F57" s="30">
        <f>SUM(F58:F61)</f>
        <v>229461255</v>
      </c>
      <c r="G57" s="30">
        <f t="shared" si="0"/>
        <v>316053327</v>
      </c>
      <c r="H57" s="22"/>
      <c r="I57" s="217"/>
      <c r="J57" s="217"/>
      <c r="K57" s="217"/>
      <c r="L57" s="171"/>
      <c r="M57" s="171"/>
      <c r="N57" s="171"/>
      <c r="O57" s="171"/>
    </row>
    <row r="58" spans="1:15" ht="15.75">
      <c r="A58" s="1"/>
      <c r="B58" s="1" t="s">
        <v>287</v>
      </c>
      <c r="C58" s="1" t="s">
        <v>159</v>
      </c>
      <c r="D58" s="19"/>
      <c r="E58" s="30">
        <v>32237645</v>
      </c>
      <c r="F58" s="30">
        <v>80929409</v>
      </c>
      <c r="G58" s="30">
        <f t="shared" si="0"/>
        <v>113167054</v>
      </c>
      <c r="H58" s="22"/>
      <c r="I58" s="217"/>
      <c r="J58" s="217"/>
      <c r="K58" s="217"/>
      <c r="L58" s="171"/>
      <c r="M58" s="171"/>
      <c r="N58" s="171"/>
      <c r="O58" s="171"/>
    </row>
    <row r="59" spans="1:15" ht="15.75">
      <c r="A59" s="1"/>
      <c r="B59" s="1" t="s">
        <v>288</v>
      </c>
      <c r="C59" s="1" t="s">
        <v>160</v>
      </c>
      <c r="D59" s="19"/>
      <c r="E59" s="30">
        <v>51016127</v>
      </c>
      <c r="F59" s="30">
        <v>57681478</v>
      </c>
      <c r="G59" s="30">
        <f t="shared" si="0"/>
        <v>108697605</v>
      </c>
      <c r="H59" s="22"/>
      <c r="I59" s="217"/>
      <c r="J59" s="217"/>
      <c r="K59" s="217"/>
      <c r="L59" s="171"/>
      <c r="M59" s="171"/>
      <c r="N59" s="171"/>
      <c r="O59" s="171"/>
    </row>
    <row r="60" spans="1:15" ht="15.75">
      <c r="A60" s="1"/>
      <c r="B60" s="1" t="s">
        <v>289</v>
      </c>
      <c r="C60" s="1" t="s">
        <v>161</v>
      </c>
      <c r="D60" s="19"/>
      <c r="E60" s="30">
        <v>1669150</v>
      </c>
      <c r="F60" s="30">
        <v>45425184</v>
      </c>
      <c r="G60" s="30">
        <f t="shared" si="0"/>
        <v>47094334</v>
      </c>
      <c r="H60" s="22"/>
      <c r="I60" s="217"/>
      <c r="J60" s="217"/>
      <c r="K60" s="217"/>
      <c r="L60" s="171"/>
      <c r="M60" s="171"/>
      <c r="N60" s="171"/>
      <c r="O60" s="171"/>
    </row>
    <row r="61" spans="1:15" ht="15.75">
      <c r="A61" s="1"/>
      <c r="B61" s="1" t="s">
        <v>290</v>
      </c>
      <c r="C61" s="1" t="s">
        <v>162</v>
      </c>
      <c r="D61" s="19"/>
      <c r="E61" s="30">
        <v>1669150</v>
      </c>
      <c r="F61" s="30">
        <v>45425184</v>
      </c>
      <c r="G61" s="30">
        <f t="shared" si="0"/>
        <v>47094334</v>
      </c>
      <c r="H61" s="22"/>
      <c r="I61" s="217"/>
      <c r="J61" s="217"/>
      <c r="K61" s="217"/>
      <c r="L61" s="171"/>
      <c r="M61" s="171"/>
      <c r="N61" s="171"/>
      <c r="O61" s="171"/>
    </row>
    <row r="62" spans="1:15" ht="15.75">
      <c r="A62" s="1"/>
      <c r="B62" s="1" t="s">
        <v>291</v>
      </c>
      <c r="C62" s="1" t="s">
        <v>163</v>
      </c>
      <c r="D62" s="19"/>
      <c r="E62" s="30">
        <f>SUM(E63:E68)</f>
        <v>16974837</v>
      </c>
      <c r="F62" s="30">
        <f>SUM(F63:F68)</f>
        <v>83630054</v>
      </c>
      <c r="G62" s="30">
        <f t="shared" si="0"/>
        <v>100604891</v>
      </c>
      <c r="H62" s="22"/>
      <c r="I62" s="217"/>
      <c r="J62" s="217"/>
      <c r="K62" s="217"/>
      <c r="L62" s="171"/>
      <c r="M62" s="171"/>
      <c r="N62" s="171"/>
      <c r="O62" s="171"/>
    </row>
    <row r="63" spans="1:15" ht="15.75">
      <c r="A63" s="1"/>
      <c r="B63" s="1" t="s">
        <v>292</v>
      </c>
      <c r="C63" s="1" t="s">
        <v>164</v>
      </c>
      <c r="D63" s="19"/>
      <c r="E63" s="30">
        <v>7744739</v>
      </c>
      <c r="F63" s="30">
        <v>11982227</v>
      </c>
      <c r="G63" s="30">
        <f t="shared" si="0"/>
        <v>19726966</v>
      </c>
      <c r="H63" s="22"/>
      <c r="I63" s="217"/>
      <c r="J63" s="217"/>
      <c r="K63" s="217"/>
      <c r="L63" s="171"/>
      <c r="M63" s="171"/>
      <c r="N63" s="171"/>
      <c r="O63" s="171"/>
    </row>
    <row r="64" spans="1:15" ht="15.75">
      <c r="A64" s="1"/>
      <c r="B64" s="1" t="s">
        <v>293</v>
      </c>
      <c r="C64" s="1" t="s">
        <v>165</v>
      </c>
      <c r="D64" s="138"/>
      <c r="E64" s="30">
        <v>9230098</v>
      </c>
      <c r="F64" s="30">
        <v>10813503</v>
      </c>
      <c r="G64" s="30">
        <f t="shared" si="0"/>
        <v>20043601</v>
      </c>
      <c r="H64" s="22"/>
      <c r="I64" s="217"/>
      <c r="J64" s="217"/>
      <c r="K64" s="217"/>
      <c r="L64" s="171"/>
      <c r="M64" s="171"/>
      <c r="N64" s="171"/>
      <c r="O64" s="171"/>
    </row>
    <row r="65" spans="1:15" ht="15.75">
      <c r="A65" s="1"/>
      <c r="B65" s="1" t="s">
        <v>294</v>
      </c>
      <c r="C65" s="1" t="s">
        <v>166</v>
      </c>
      <c r="D65" s="19"/>
      <c r="E65" s="30">
        <v>0</v>
      </c>
      <c r="F65" s="30">
        <v>30417162</v>
      </c>
      <c r="G65" s="30">
        <f t="shared" si="0"/>
        <v>30417162</v>
      </c>
      <c r="H65" s="22"/>
      <c r="I65" s="217"/>
      <c r="J65" s="217"/>
      <c r="K65" s="217"/>
      <c r="L65" s="171"/>
      <c r="M65" s="171"/>
      <c r="N65" s="171"/>
      <c r="O65" s="171"/>
    </row>
    <row r="66" spans="1:15" ht="15.75">
      <c r="A66" s="1"/>
      <c r="B66" s="1" t="s">
        <v>295</v>
      </c>
      <c r="C66" s="1" t="s">
        <v>167</v>
      </c>
      <c r="D66" s="19"/>
      <c r="E66" s="30">
        <v>0</v>
      </c>
      <c r="F66" s="30">
        <v>30417162</v>
      </c>
      <c r="G66" s="30">
        <f t="shared" si="0"/>
        <v>30417162</v>
      </c>
      <c r="H66" s="22"/>
      <c r="I66" s="217"/>
      <c r="J66" s="217"/>
      <c r="K66" s="217"/>
      <c r="L66" s="171"/>
      <c r="M66" s="171"/>
      <c r="N66" s="171"/>
      <c r="O66" s="171"/>
    </row>
    <row r="67" spans="1:15" ht="15.75">
      <c r="A67" s="1"/>
      <c r="B67" s="1" t="s">
        <v>296</v>
      </c>
      <c r="C67" s="1" t="s">
        <v>168</v>
      </c>
      <c r="D67" s="19"/>
      <c r="E67" s="30">
        <v>0</v>
      </c>
      <c r="F67" s="30">
        <v>0</v>
      </c>
      <c r="G67" s="30">
        <f t="shared" si="0"/>
        <v>0</v>
      </c>
      <c r="H67" s="22"/>
      <c r="I67" s="217"/>
      <c r="J67" s="217"/>
      <c r="K67" s="217"/>
      <c r="L67" s="171"/>
      <c r="M67" s="171"/>
      <c r="N67" s="171"/>
      <c r="O67" s="171"/>
    </row>
    <row r="68" spans="1:15" ht="15.75">
      <c r="A68" s="1"/>
      <c r="B68" s="1" t="s">
        <v>297</v>
      </c>
      <c r="C68" s="1" t="s">
        <v>169</v>
      </c>
      <c r="D68" s="19"/>
      <c r="E68" s="30">
        <v>0</v>
      </c>
      <c r="F68" s="30">
        <v>0</v>
      </c>
      <c r="G68" s="30">
        <f t="shared" si="0"/>
        <v>0</v>
      </c>
      <c r="H68" s="22"/>
      <c r="I68" s="217"/>
      <c r="J68" s="217"/>
      <c r="K68" s="217"/>
      <c r="L68" s="171"/>
      <c r="M68" s="171"/>
      <c r="N68" s="171"/>
      <c r="O68" s="171"/>
    </row>
    <row r="69" spans="1:15" ht="15.75">
      <c r="A69" s="1"/>
      <c r="B69" s="1" t="s">
        <v>298</v>
      </c>
      <c r="C69" s="1" t="s">
        <v>170</v>
      </c>
      <c r="D69" s="19"/>
      <c r="E69" s="30">
        <f>SUM(E70:E71)</f>
        <v>0</v>
      </c>
      <c r="F69" s="30">
        <f>SUM(F70:F71)</f>
        <v>0</v>
      </c>
      <c r="G69" s="30">
        <f t="shared" si="0"/>
        <v>0</v>
      </c>
      <c r="H69" s="22"/>
      <c r="I69" s="217"/>
      <c r="J69" s="217"/>
      <c r="K69" s="217"/>
      <c r="L69" s="171"/>
      <c r="M69" s="171"/>
      <c r="N69" s="171"/>
      <c r="O69" s="171"/>
    </row>
    <row r="70" spans="1:15" ht="15.75">
      <c r="A70" s="1"/>
      <c r="B70" s="1" t="s">
        <v>299</v>
      </c>
      <c r="C70" s="1" t="s">
        <v>171</v>
      </c>
      <c r="D70" s="19"/>
      <c r="E70" s="30">
        <v>0</v>
      </c>
      <c r="F70" s="30">
        <v>0</v>
      </c>
      <c r="G70" s="30">
        <f t="shared" si="0"/>
        <v>0</v>
      </c>
      <c r="H70" s="22"/>
      <c r="I70" s="217"/>
      <c r="J70" s="217"/>
      <c r="K70" s="217"/>
      <c r="L70" s="171"/>
      <c r="M70" s="171"/>
      <c r="N70" s="171"/>
      <c r="O70" s="171"/>
    </row>
    <row r="71" spans="1:15" ht="15.75">
      <c r="A71" s="1"/>
      <c r="B71" s="1" t="s">
        <v>300</v>
      </c>
      <c r="C71" s="1" t="s">
        <v>172</v>
      </c>
      <c r="D71" s="19"/>
      <c r="E71" s="30">
        <v>0</v>
      </c>
      <c r="F71" s="30">
        <v>0</v>
      </c>
      <c r="G71" s="30">
        <f t="shared" si="0"/>
        <v>0</v>
      </c>
      <c r="H71" s="22"/>
      <c r="I71" s="217"/>
      <c r="J71" s="217"/>
      <c r="K71" s="217"/>
      <c r="L71" s="171"/>
      <c r="M71" s="171"/>
      <c r="N71" s="171"/>
      <c r="O71" s="171"/>
    </row>
    <row r="72" spans="1:15" ht="15.75">
      <c r="A72" s="1"/>
      <c r="B72" s="1" t="s">
        <v>301</v>
      </c>
      <c r="C72" s="1" t="s">
        <v>173</v>
      </c>
      <c r="D72" s="19"/>
      <c r="E72" s="30">
        <f>E73+E74</f>
        <v>0</v>
      </c>
      <c r="F72" s="30">
        <f>F73+F74</f>
        <v>0</v>
      </c>
      <c r="G72" s="30">
        <f t="shared" si="0"/>
        <v>0</v>
      </c>
      <c r="H72" s="22"/>
      <c r="I72" s="217"/>
      <c r="J72" s="217"/>
      <c r="K72" s="217"/>
      <c r="L72" s="171"/>
      <c r="M72" s="171"/>
      <c r="N72" s="171"/>
      <c r="O72" s="171"/>
    </row>
    <row r="73" spans="1:15" ht="15.75">
      <c r="A73" s="1"/>
      <c r="B73" s="1" t="s">
        <v>302</v>
      </c>
      <c r="C73" s="1" t="s">
        <v>174</v>
      </c>
      <c r="D73" s="19"/>
      <c r="E73" s="30">
        <v>0</v>
      </c>
      <c r="F73" s="30">
        <v>0</v>
      </c>
      <c r="G73" s="30">
        <f t="shared" si="0"/>
        <v>0</v>
      </c>
      <c r="H73" s="22"/>
      <c r="I73" s="217"/>
      <c r="J73" s="217"/>
      <c r="K73" s="217"/>
      <c r="L73" s="171"/>
      <c r="M73" s="171"/>
      <c r="N73" s="171"/>
      <c r="O73" s="171"/>
    </row>
    <row r="74" spans="1:15" ht="15.75">
      <c r="A74" s="1"/>
      <c r="B74" s="1" t="s">
        <v>303</v>
      </c>
      <c r="C74" s="1" t="s">
        <v>175</v>
      </c>
      <c r="D74" s="19"/>
      <c r="E74" s="30">
        <v>0</v>
      </c>
      <c r="F74" s="30">
        <v>0</v>
      </c>
      <c r="G74" s="30">
        <f aca="true" t="shared" si="1" ref="G74:G94">E74+F74</f>
        <v>0</v>
      </c>
      <c r="H74" s="22"/>
      <c r="I74" s="217"/>
      <c r="J74" s="217"/>
      <c r="K74" s="217"/>
      <c r="L74" s="171"/>
      <c r="M74" s="171"/>
      <c r="N74" s="171"/>
      <c r="O74" s="171"/>
    </row>
    <row r="75" spans="1:15" ht="15.75">
      <c r="A75" s="1"/>
      <c r="B75" s="1" t="s">
        <v>304</v>
      </c>
      <c r="C75" s="1" t="s">
        <v>13</v>
      </c>
      <c r="D75" s="19"/>
      <c r="E75" s="30">
        <v>87376</v>
      </c>
      <c r="F75" s="30">
        <v>14761680</v>
      </c>
      <c r="G75" s="30">
        <f t="shared" si="1"/>
        <v>14849056</v>
      </c>
      <c r="H75" s="22"/>
      <c r="I75" s="217"/>
      <c r="J75" s="217"/>
      <c r="K75" s="217"/>
      <c r="L75" s="171"/>
      <c r="M75" s="171"/>
      <c r="N75" s="171"/>
      <c r="O75" s="171"/>
    </row>
    <row r="76" spans="1:15" s="116" customFormat="1" ht="16.5">
      <c r="A76" s="70"/>
      <c r="B76" s="70" t="s">
        <v>176</v>
      </c>
      <c r="C76" s="70"/>
      <c r="D76" s="111"/>
      <c r="E76" s="124">
        <f>E77+E86+E94</f>
        <v>730313032</v>
      </c>
      <c r="F76" s="124">
        <f>F77+F86+F94</f>
        <v>217860085</v>
      </c>
      <c r="G76" s="124">
        <f t="shared" si="1"/>
        <v>948173117</v>
      </c>
      <c r="H76" s="109"/>
      <c r="I76" s="217"/>
      <c r="J76" s="217"/>
      <c r="K76" s="217"/>
      <c r="L76" s="171"/>
      <c r="M76" s="171"/>
      <c r="N76" s="171"/>
      <c r="O76" s="171"/>
    </row>
    <row r="77" spans="1:15" s="116" customFormat="1" ht="16.5">
      <c r="A77" s="70"/>
      <c r="B77" s="70" t="s">
        <v>17</v>
      </c>
      <c r="C77" s="70" t="s">
        <v>177</v>
      </c>
      <c r="D77" s="111"/>
      <c r="E77" s="124">
        <f>SUM(E78:E85)</f>
        <v>47355366</v>
      </c>
      <c r="F77" s="124">
        <f>SUM(F78:F85)</f>
        <v>12571070</v>
      </c>
      <c r="G77" s="124">
        <f t="shared" si="1"/>
        <v>59926436</v>
      </c>
      <c r="H77" s="109"/>
      <c r="I77" s="217"/>
      <c r="J77" s="217"/>
      <c r="K77" s="217"/>
      <c r="L77" s="171"/>
      <c r="M77" s="171"/>
      <c r="N77" s="171"/>
      <c r="O77" s="171"/>
    </row>
    <row r="78" spans="1:15" ht="15.75">
      <c r="A78" s="1"/>
      <c r="B78" s="29" t="s">
        <v>18</v>
      </c>
      <c r="C78" s="1" t="s">
        <v>178</v>
      </c>
      <c r="D78" s="19"/>
      <c r="E78" s="30">
        <v>4329384</v>
      </c>
      <c r="F78" s="30">
        <v>13103</v>
      </c>
      <c r="G78" s="30">
        <f t="shared" si="1"/>
        <v>4342487</v>
      </c>
      <c r="H78" s="22"/>
      <c r="I78" s="217"/>
      <c r="J78" s="217"/>
      <c r="K78" s="217"/>
      <c r="L78" s="171"/>
      <c r="M78" s="171"/>
      <c r="N78" s="171"/>
      <c r="O78" s="171"/>
    </row>
    <row r="79" spans="1:15" ht="15.75">
      <c r="A79" s="1"/>
      <c r="B79" s="29" t="s">
        <v>19</v>
      </c>
      <c r="C79" s="1" t="s">
        <v>179</v>
      </c>
      <c r="D79" s="19"/>
      <c r="E79" s="30">
        <v>15331148</v>
      </c>
      <c r="F79" s="30">
        <v>1062605</v>
      </c>
      <c r="G79" s="30">
        <f t="shared" si="1"/>
        <v>16393753</v>
      </c>
      <c r="H79" s="22"/>
      <c r="I79" s="217"/>
      <c r="J79" s="217"/>
      <c r="K79" s="217"/>
      <c r="L79" s="171"/>
      <c r="M79" s="171"/>
      <c r="N79" s="171"/>
      <c r="O79" s="171"/>
    </row>
    <row r="80" spans="1:15" ht="15.75">
      <c r="A80" s="1"/>
      <c r="B80" s="29" t="s">
        <v>85</v>
      </c>
      <c r="C80" s="1" t="s">
        <v>180</v>
      </c>
      <c r="D80" s="19"/>
      <c r="E80" s="30">
        <v>21906910</v>
      </c>
      <c r="F80" s="30">
        <v>1675367</v>
      </c>
      <c r="G80" s="30">
        <f t="shared" si="1"/>
        <v>23582277</v>
      </c>
      <c r="H80" s="22"/>
      <c r="I80" s="217"/>
      <c r="J80" s="217"/>
      <c r="K80" s="217"/>
      <c r="L80" s="171"/>
      <c r="M80" s="171"/>
      <c r="N80" s="171"/>
      <c r="O80" s="171"/>
    </row>
    <row r="81" spans="1:15" ht="15.75">
      <c r="A81" s="1"/>
      <c r="B81" s="29" t="s">
        <v>381</v>
      </c>
      <c r="C81" s="1" t="s">
        <v>181</v>
      </c>
      <c r="D81" s="19"/>
      <c r="E81" s="30">
        <v>5293887</v>
      </c>
      <c r="F81" s="30">
        <v>2661455</v>
      </c>
      <c r="G81" s="30">
        <f t="shared" si="1"/>
        <v>7955342</v>
      </c>
      <c r="H81" s="22"/>
      <c r="I81" s="217"/>
      <c r="J81" s="217"/>
      <c r="K81" s="217"/>
      <c r="L81" s="171"/>
      <c r="M81" s="171"/>
      <c r="N81" s="171"/>
      <c r="O81" s="171"/>
    </row>
    <row r="82" spans="1:15" ht="15.75">
      <c r="A82" s="1"/>
      <c r="B82" s="29" t="s">
        <v>382</v>
      </c>
      <c r="C82" s="1" t="s">
        <v>182</v>
      </c>
      <c r="D82" s="19"/>
      <c r="E82" s="30">
        <v>0</v>
      </c>
      <c r="F82" s="30">
        <v>0</v>
      </c>
      <c r="G82" s="30">
        <f t="shared" si="1"/>
        <v>0</v>
      </c>
      <c r="H82" s="22"/>
      <c r="I82" s="217"/>
      <c r="J82" s="217"/>
      <c r="K82" s="217"/>
      <c r="L82" s="171"/>
      <c r="M82" s="171"/>
      <c r="N82" s="171"/>
      <c r="O82" s="171"/>
    </row>
    <row r="83" spans="1:15" ht="15.75">
      <c r="A83" s="1"/>
      <c r="B83" s="29" t="s">
        <v>383</v>
      </c>
      <c r="C83" s="1" t="s">
        <v>183</v>
      </c>
      <c r="D83" s="19"/>
      <c r="E83" s="30">
        <v>0</v>
      </c>
      <c r="F83" s="30">
        <v>0</v>
      </c>
      <c r="G83" s="30">
        <f t="shared" si="1"/>
        <v>0</v>
      </c>
      <c r="H83" s="22"/>
      <c r="I83" s="217"/>
      <c r="J83" s="217"/>
      <c r="K83" s="217"/>
      <c r="L83" s="171"/>
      <c r="M83" s="171"/>
      <c r="N83" s="171"/>
      <c r="O83" s="171"/>
    </row>
    <row r="84" spans="1:15" ht="15.75">
      <c r="A84" s="1"/>
      <c r="B84" s="29" t="s">
        <v>384</v>
      </c>
      <c r="C84" s="1" t="s">
        <v>184</v>
      </c>
      <c r="D84" s="19"/>
      <c r="E84" s="30">
        <v>494037</v>
      </c>
      <c r="F84" s="30">
        <v>7158540</v>
      </c>
      <c r="G84" s="30">
        <f t="shared" si="1"/>
        <v>7652577</v>
      </c>
      <c r="H84" s="22"/>
      <c r="I84" s="217"/>
      <c r="J84" s="217"/>
      <c r="K84" s="217"/>
      <c r="L84" s="171"/>
      <c r="M84" s="171"/>
      <c r="N84" s="171"/>
      <c r="O84" s="171"/>
    </row>
    <row r="85" spans="1:15" ht="15.75">
      <c r="A85" s="1"/>
      <c r="B85" s="29" t="s">
        <v>385</v>
      </c>
      <c r="C85" s="1" t="s">
        <v>185</v>
      </c>
      <c r="D85" s="19"/>
      <c r="E85" s="30">
        <v>0</v>
      </c>
      <c r="F85" s="30">
        <v>0</v>
      </c>
      <c r="G85" s="30">
        <f t="shared" si="1"/>
        <v>0</v>
      </c>
      <c r="H85" s="22"/>
      <c r="I85" s="217"/>
      <c r="J85" s="217"/>
      <c r="K85" s="217"/>
      <c r="L85" s="171"/>
      <c r="M85" s="171"/>
      <c r="N85" s="171"/>
      <c r="O85" s="171"/>
    </row>
    <row r="86" spans="1:15" s="116" customFormat="1" ht="16.5">
      <c r="A86" s="70"/>
      <c r="B86" s="70" t="s">
        <v>20</v>
      </c>
      <c r="C86" s="70" t="s">
        <v>186</v>
      </c>
      <c r="D86" s="111"/>
      <c r="E86" s="124">
        <f>SUM(E87:E93)</f>
        <v>154062256</v>
      </c>
      <c r="F86" s="124">
        <f>SUM(F87:F93)</f>
        <v>70259533</v>
      </c>
      <c r="G86" s="124">
        <f t="shared" si="1"/>
        <v>224321789</v>
      </c>
      <c r="H86" s="109"/>
      <c r="I86" s="217"/>
      <c r="J86" s="217"/>
      <c r="K86" s="217"/>
      <c r="L86" s="171"/>
      <c r="M86" s="171"/>
      <c r="N86" s="171"/>
      <c r="O86" s="171"/>
    </row>
    <row r="87" spans="1:15" ht="15.75">
      <c r="A87" s="1"/>
      <c r="B87" s="31" t="s">
        <v>21</v>
      </c>
      <c r="C87" s="1" t="s">
        <v>187</v>
      </c>
      <c r="D87" s="19"/>
      <c r="E87" s="30">
        <v>1533214</v>
      </c>
      <c r="F87" s="30">
        <v>570101</v>
      </c>
      <c r="G87" s="30">
        <f t="shared" si="1"/>
        <v>2103315</v>
      </c>
      <c r="H87" s="22"/>
      <c r="I87" s="217"/>
      <c r="J87" s="217"/>
      <c r="K87" s="217"/>
      <c r="L87" s="171"/>
      <c r="M87" s="171"/>
      <c r="N87" s="171"/>
      <c r="O87" s="171"/>
    </row>
    <row r="88" spans="1:15" ht="15.75">
      <c r="A88" s="1"/>
      <c r="B88" s="29" t="s">
        <v>22</v>
      </c>
      <c r="C88" s="1" t="s">
        <v>188</v>
      </c>
      <c r="D88" s="19"/>
      <c r="E88" s="30">
        <v>1061747</v>
      </c>
      <c r="F88" s="30">
        <v>555781</v>
      </c>
      <c r="G88" s="30">
        <f t="shared" si="1"/>
        <v>1617528</v>
      </c>
      <c r="H88" s="22"/>
      <c r="I88" s="217"/>
      <c r="J88" s="217"/>
      <c r="K88" s="217"/>
      <c r="L88" s="171"/>
      <c r="M88" s="171"/>
      <c r="N88" s="171"/>
      <c r="O88" s="171"/>
    </row>
    <row r="89" spans="1:15" ht="15.75">
      <c r="A89" s="1"/>
      <c r="B89" s="31" t="s">
        <v>200</v>
      </c>
      <c r="C89" s="1" t="s">
        <v>189</v>
      </c>
      <c r="D89" s="19"/>
      <c r="E89" s="30">
        <v>0</v>
      </c>
      <c r="F89" s="30">
        <v>25310</v>
      </c>
      <c r="G89" s="30">
        <f t="shared" si="1"/>
        <v>25310</v>
      </c>
      <c r="H89" s="22"/>
      <c r="I89" s="217"/>
      <c r="J89" s="217"/>
      <c r="K89" s="217"/>
      <c r="L89" s="171"/>
      <c r="M89" s="171"/>
      <c r="N89" s="171"/>
      <c r="O89" s="171"/>
    </row>
    <row r="90" spans="1:15" ht="15.75">
      <c r="A90" s="1"/>
      <c r="B90" s="29" t="s">
        <v>386</v>
      </c>
      <c r="C90" s="1" t="s">
        <v>190</v>
      </c>
      <c r="D90" s="19"/>
      <c r="E90" s="30">
        <v>0</v>
      </c>
      <c r="F90" s="30">
        <v>0</v>
      </c>
      <c r="G90" s="30">
        <f t="shared" si="1"/>
        <v>0</v>
      </c>
      <c r="H90" s="22"/>
      <c r="I90" s="217"/>
      <c r="J90" s="217"/>
      <c r="K90" s="217"/>
      <c r="L90" s="171"/>
      <c r="M90" s="171"/>
      <c r="N90" s="171"/>
      <c r="O90" s="171"/>
    </row>
    <row r="91" spans="1:15" ht="15.75">
      <c r="A91" s="1"/>
      <c r="B91" s="29" t="s">
        <v>387</v>
      </c>
      <c r="C91" s="1" t="s">
        <v>191</v>
      </c>
      <c r="D91" s="19"/>
      <c r="E91" s="30">
        <v>114165824</v>
      </c>
      <c r="F91" s="30">
        <v>50890890</v>
      </c>
      <c r="G91" s="30">
        <f t="shared" si="1"/>
        <v>165056714</v>
      </c>
      <c r="H91" s="22"/>
      <c r="I91" s="217"/>
      <c r="J91" s="217"/>
      <c r="K91" s="217"/>
      <c r="L91" s="171"/>
      <c r="M91" s="171"/>
      <c r="N91" s="171"/>
      <c r="O91" s="171"/>
    </row>
    <row r="92" spans="1:15" ht="15.75">
      <c r="A92" s="1"/>
      <c r="B92" s="29" t="s">
        <v>388</v>
      </c>
      <c r="C92" s="1" t="s">
        <v>192</v>
      </c>
      <c r="D92" s="19"/>
      <c r="E92" s="30">
        <v>37301471</v>
      </c>
      <c r="F92" s="30">
        <v>18217451</v>
      </c>
      <c r="G92" s="30">
        <f t="shared" si="1"/>
        <v>55518922</v>
      </c>
      <c r="H92" s="22"/>
      <c r="I92" s="217"/>
      <c r="J92" s="217"/>
      <c r="K92" s="217"/>
      <c r="L92" s="171"/>
      <c r="M92" s="171"/>
      <c r="N92" s="171"/>
      <c r="O92" s="171"/>
    </row>
    <row r="93" spans="1:15" ht="15.75">
      <c r="A93" s="1"/>
      <c r="B93" s="29" t="s">
        <v>389</v>
      </c>
      <c r="C93" s="1" t="s">
        <v>193</v>
      </c>
      <c r="D93" s="19"/>
      <c r="E93" s="30">
        <v>0</v>
      </c>
      <c r="F93" s="30">
        <v>0</v>
      </c>
      <c r="G93" s="30">
        <f t="shared" si="1"/>
        <v>0</v>
      </c>
      <c r="H93" s="22"/>
      <c r="I93" s="217"/>
      <c r="J93" s="217"/>
      <c r="K93" s="217"/>
      <c r="L93" s="171"/>
      <c r="M93" s="171"/>
      <c r="N93" s="171"/>
      <c r="O93" s="171"/>
    </row>
    <row r="94" spans="1:15" s="116" customFormat="1" ht="16.5">
      <c r="A94" s="70"/>
      <c r="B94" s="70" t="s">
        <v>23</v>
      </c>
      <c r="C94" s="70" t="s">
        <v>194</v>
      </c>
      <c r="D94" s="117"/>
      <c r="E94" s="124">
        <v>528895410</v>
      </c>
      <c r="F94" s="124">
        <v>135029482</v>
      </c>
      <c r="G94" s="124">
        <f t="shared" si="1"/>
        <v>663924892</v>
      </c>
      <c r="H94" s="109"/>
      <c r="I94" s="217"/>
      <c r="J94" s="217"/>
      <c r="K94" s="217"/>
      <c r="L94" s="171"/>
      <c r="M94" s="171"/>
      <c r="N94" s="171"/>
      <c r="O94" s="171"/>
    </row>
    <row r="95" spans="1:15" s="116" customFormat="1" ht="16.5">
      <c r="A95" s="70"/>
      <c r="B95" s="70"/>
      <c r="C95" s="70"/>
      <c r="D95" s="117"/>
      <c r="E95" s="126"/>
      <c r="F95" s="126"/>
      <c r="G95" s="126"/>
      <c r="H95" s="109"/>
      <c r="I95" s="217"/>
      <c r="J95" s="217"/>
      <c r="K95" s="217"/>
      <c r="L95" s="171"/>
      <c r="M95" s="171"/>
      <c r="N95" s="171"/>
      <c r="O95" s="171"/>
    </row>
    <row r="96" spans="1:15" s="116" customFormat="1" ht="16.5">
      <c r="A96" s="70"/>
      <c r="B96" s="75"/>
      <c r="C96" s="75" t="s">
        <v>195</v>
      </c>
      <c r="D96" s="134"/>
      <c r="E96" s="127">
        <f>E76+E10</f>
        <v>909982715</v>
      </c>
      <c r="F96" s="127">
        <f>F76+F10</f>
        <v>632441374</v>
      </c>
      <c r="G96" s="127">
        <f>G76+G10</f>
        <v>1542424089</v>
      </c>
      <c r="H96" s="110"/>
      <c r="I96" s="217"/>
      <c r="J96" s="217"/>
      <c r="K96" s="217"/>
      <c r="L96" s="171"/>
      <c r="M96" s="171"/>
      <c r="N96" s="171"/>
      <c r="O96" s="171"/>
    </row>
    <row r="97" spans="1:4" ht="13.5">
      <c r="A97" s="16"/>
      <c r="B97" s="16"/>
      <c r="C97" s="17"/>
      <c r="D97" s="26"/>
    </row>
    <row r="98" spans="1:7" ht="33.75" customHeight="1">
      <c r="A98" s="16"/>
      <c r="B98" s="262" t="s">
        <v>813</v>
      </c>
      <c r="C98" s="262"/>
      <c r="D98" s="262"/>
      <c r="E98" s="262"/>
      <c r="F98" s="262"/>
      <c r="G98" s="262"/>
    </row>
    <row r="99" spans="1:4" ht="13.5">
      <c r="A99" s="16"/>
      <c r="B99" s="16"/>
      <c r="C99" s="17"/>
      <c r="D99" s="26"/>
    </row>
    <row r="100" spans="1:4" ht="13.5">
      <c r="A100" s="16"/>
      <c r="B100" s="16"/>
      <c r="C100" s="17"/>
      <c r="D100" s="26"/>
    </row>
    <row r="101" spans="1:8" ht="15.75">
      <c r="A101" s="263" t="s">
        <v>322</v>
      </c>
      <c r="B101" s="266"/>
      <c r="C101" s="266"/>
      <c r="D101" s="266"/>
      <c r="E101" s="266"/>
      <c r="F101" s="266"/>
      <c r="G101" s="266"/>
      <c r="H101" s="266"/>
    </row>
    <row r="102" spans="1:4" ht="13.5">
      <c r="A102" s="16"/>
      <c r="B102" s="16"/>
      <c r="C102" s="17"/>
      <c r="D102" s="26"/>
    </row>
    <row r="103" spans="1:4" ht="13.5">
      <c r="A103" s="16"/>
      <c r="B103" s="16"/>
      <c r="C103" s="17"/>
      <c r="D103" s="26"/>
    </row>
    <row r="104" spans="1:8" ht="13.5">
      <c r="A104" s="43"/>
      <c r="B104" s="43"/>
      <c r="C104" s="44"/>
      <c r="D104" s="45"/>
      <c r="E104" s="46"/>
      <c r="F104" s="46"/>
      <c r="G104" s="46"/>
      <c r="H104" s="46"/>
    </row>
    <row r="105" spans="1:4" ht="13.5">
      <c r="A105" s="16"/>
      <c r="B105" s="16"/>
      <c r="C105" s="17"/>
      <c r="D105" s="26"/>
    </row>
    <row r="106" spans="1:4" ht="13.5">
      <c r="A106" s="16"/>
      <c r="B106" s="16"/>
      <c r="C106" s="17"/>
      <c r="D106" s="26"/>
    </row>
  </sheetData>
  <sheetProtection password="CB7D" sheet="1" formatCells="0" formatColumns="0" formatRows="0" insertColumns="0" insertRows="0" insertHyperlinks="0" deleteColumns="0" deleteRows="0" sort="0" autoFilter="0" pivotTables="0"/>
  <mergeCells count="2">
    <mergeCell ref="A101:H101"/>
    <mergeCell ref="B98:G98"/>
  </mergeCells>
  <printOptions horizontalCentered="1"/>
  <pageMargins left="0.3937007874015748" right="0.2362204724409449" top="0.5905511811023623" bottom="0.5905511811023623" header="0.5118110236220472" footer="0.5905511811023623"/>
  <pageSetup fitToHeight="1" fitToWidth="1" horizontalDpi="600" verticalDpi="600" orientation="portrait" paperSize="9" scale="46" r:id="rId1"/>
  <headerFooter alignWithMargins="0">
    <oddFooter>&amp;C&amp;"DINPro-Medium,Regular"&amp;14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1" sqref="B1"/>
    </sheetView>
  </sheetViews>
  <sheetFormatPr defaultColWidth="9.140625" defaultRowHeight="12.75"/>
  <cols>
    <col min="1" max="1" width="2.421875" style="3" customWidth="1"/>
    <col min="2" max="2" width="9.140625" style="3" customWidth="1"/>
    <col min="3" max="3" width="81.8515625" style="3" customWidth="1"/>
    <col min="4" max="4" width="18.57421875" style="28" customWidth="1"/>
    <col min="5" max="5" width="22.57421875" style="3" customWidth="1"/>
    <col min="6" max="6" width="19.421875" style="3" bestFit="1" customWidth="1"/>
    <col min="7" max="7" width="12.28125" style="3" bestFit="1" customWidth="1"/>
    <col min="8" max="16384" width="9.140625" style="3" customWidth="1"/>
  </cols>
  <sheetData>
    <row r="1" spans="1:5" ht="17.25" customHeight="1">
      <c r="A1" s="1"/>
      <c r="B1" s="1"/>
      <c r="C1" s="1"/>
      <c r="D1" s="19"/>
      <c r="E1" s="1"/>
    </row>
    <row r="2" spans="1:5" s="113" customFormat="1" ht="17.25" customHeight="1">
      <c r="A2" s="58"/>
      <c r="B2" s="51" t="s">
        <v>0</v>
      </c>
      <c r="C2" s="118"/>
      <c r="D2" s="62"/>
      <c r="E2" s="118"/>
    </row>
    <row r="3" spans="1:5" s="113" customFormat="1" ht="17.25" customHeight="1">
      <c r="A3" s="58"/>
      <c r="B3" s="55" t="s">
        <v>400</v>
      </c>
      <c r="C3" s="58"/>
      <c r="D3" s="59"/>
      <c r="E3" s="58"/>
    </row>
    <row r="4" spans="1:5" s="113" customFormat="1" ht="18" customHeight="1">
      <c r="A4" s="58"/>
      <c r="B4" s="57" t="s">
        <v>392</v>
      </c>
      <c r="C4" s="119"/>
      <c r="D4" s="120"/>
      <c r="E4" s="112"/>
    </row>
    <row r="5" spans="1:5" s="113" customFormat="1" ht="18" customHeight="1">
      <c r="A5" s="58"/>
      <c r="B5" s="58"/>
      <c r="C5" s="58"/>
      <c r="D5" s="120"/>
      <c r="E5" s="112"/>
    </row>
    <row r="6" spans="1:5" s="113" customFormat="1" ht="16.5">
      <c r="A6" s="58"/>
      <c r="B6" s="108"/>
      <c r="C6" s="108" t="s">
        <v>41</v>
      </c>
      <c r="D6" s="59" t="s">
        <v>1</v>
      </c>
      <c r="E6" s="130" t="s">
        <v>42</v>
      </c>
    </row>
    <row r="7" spans="1:5" s="113" customFormat="1" ht="16.5">
      <c r="A7" s="58"/>
      <c r="B7" s="65"/>
      <c r="C7" s="65"/>
      <c r="D7" s="67" t="s">
        <v>73</v>
      </c>
      <c r="E7" s="132" t="s">
        <v>401</v>
      </c>
    </row>
    <row r="8" spans="1:9" s="179" customFormat="1" ht="16.5">
      <c r="A8" s="70"/>
      <c r="B8" s="70" t="s">
        <v>4</v>
      </c>
      <c r="C8" s="70" t="s">
        <v>44</v>
      </c>
      <c r="D8" s="117" t="s">
        <v>816</v>
      </c>
      <c r="E8" s="109">
        <f>SUM(E9:E13,E17:E18)</f>
        <v>7158466</v>
      </c>
      <c r="F8" s="113"/>
      <c r="G8" s="109"/>
      <c r="H8" s="109"/>
      <c r="I8" s="109"/>
    </row>
    <row r="9" spans="1:9" s="181" customFormat="1" ht="16.5">
      <c r="A9" s="1"/>
      <c r="B9" s="9" t="s">
        <v>5</v>
      </c>
      <c r="C9" s="1" t="s">
        <v>45</v>
      </c>
      <c r="D9" s="117" t="s">
        <v>817</v>
      </c>
      <c r="E9" s="22">
        <v>5741880</v>
      </c>
      <c r="F9" s="178"/>
      <c r="G9" s="22"/>
      <c r="H9" s="22"/>
      <c r="I9" s="22"/>
    </row>
    <row r="10" spans="1:9" s="181" customFormat="1" ht="16.5">
      <c r="A10" s="1"/>
      <c r="B10" s="9" t="s">
        <v>6</v>
      </c>
      <c r="C10" s="1" t="s">
        <v>50</v>
      </c>
      <c r="D10" s="117"/>
      <c r="E10" s="22">
        <v>92176</v>
      </c>
      <c r="F10" s="180"/>
      <c r="G10" s="22"/>
      <c r="H10" s="22"/>
      <c r="I10" s="22"/>
    </row>
    <row r="11" spans="1:9" s="181" customFormat="1" ht="16.5">
      <c r="A11" s="1"/>
      <c r="B11" s="9" t="s">
        <v>7</v>
      </c>
      <c r="C11" s="1" t="s">
        <v>51</v>
      </c>
      <c r="D11" s="117" t="s">
        <v>818</v>
      </c>
      <c r="E11" s="22">
        <v>93585</v>
      </c>
      <c r="F11" s="180"/>
      <c r="G11" s="22"/>
      <c r="H11" s="22"/>
      <c r="I11" s="22"/>
    </row>
    <row r="12" spans="1:9" s="181" customFormat="1" ht="16.5">
      <c r="A12" s="1"/>
      <c r="B12" s="9" t="s">
        <v>38</v>
      </c>
      <c r="C12" s="14" t="s">
        <v>52</v>
      </c>
      <c r="D12" s="117"/>
      <c r="E12" s="22">
        <v>41440</v>
      </c>
      <c r="F12" s="180"/>
      <c r="G12" s="22"/>
      <c r="H12" s="22"/>
      <c r="I12" s="22"/>
    </row>
    <row r="13" spans="1:9" s="181" customFormat="1" ht="16.5">
      <c r="A13" s="1"/>
      <c r="B13" s="9" t="s">
        <v>39</v>
      </c>
      <c r="C13" s="1" t="s">
        <v>53</v>
      </c>
      <c r="D13" s="117" t="s">
        <v>819</v>
      </c>
      <c r="E13" s="22">
        <f>SUM(E14:E16)</f>
        <v>1071321</v>
      </c>
      <c r="F13" s="180"/>
      <c r="G13" s="22"/>
      <c r="H13" s="22"/>
      <c r="I13" s="22"/>
    </row>
    <row r="14" spans="1:9" s="181" customFormat="1" ht="16.5">
      <c r="A14" s="1"/>
      <c r="B14" s="9" t="s">
        <v>54</v>
      </c>
      <c r="C14" s="1" t="s">
        <v>431</v>
      </c>
      <c r="D14" s="117"/>
      <c r="E14" s="22">
        <v>1210</v>
      </c>
      <c r="F14" s="180"/>
      <c r="G14" s="22"/>
      <c r="H14" s="22"/>
      <c r="I14" s="22"/>
    </row>
    <row r="15" spans="1:9" s="181" customFormat="1" ht="16.5">
      <c r="A15" s="1"/>
      <c r="B15" s="9" t="s">
        <v>55</v>
      </c>
      <c r="C15" s="1" t="s">
        <v>487</v>
      </c>
      <c r="D15" s="117"/>
      <c r="E15" s="22">
        <v>823771</v>
      </c>
      <c r="F15" s="180"/>
      <c r="G15" s="22"/>
      <c r="H15" s="22"/>
      <c r="I15" s="22"/>
    </row>
    <row r="16" spans="1:9" s="181" customFormat="1" ht="16.5">
      <c r="A16" s="1"/>
      <c r="B16" s="9" t="s">
        <v>56</v>
      </c>
      <c r="C16" s="1" t="s">
        <v>488</v>
      </c>
      <c r="D16" s="117"/>
      <c r="E16" s="22">
        <v>246340</v>
      </c>
      <c r="F16" s="22"/>
      <c r="G16" s="22"/>
      <c r="H16" s="22"/>
      <c r="I16" s="22"/>
    </row>
    <row r="17" spans="1:9" s="181" customFormat="1" ht="16.5">
      <c r="A17" s="1"/>
      <c r="B17" s="9" t="s">
        <v>40</v>
      </c>
      <c r="C17" s="1" t="s">
        <v>269</v>
      </c>
      <c r="D17" s="117"/>
      <c r="E17" s="22">
        <v>108757</v>
      </c>
      <c r="F17" s="22"/>
      <c r="G17" s="22"/>
      <c r="H17" s="22"/>
      <c r="I17" s="22"/>
    </row>
    <row r="18" spans="1:9" s="181" customFormat="1" ht="16.5">
      <c r="A18" s="1"/>
      <c r="B18" s="9" t="s">
        <v>98</v>
      </c>
      <c r="C18" s="14" t="s">
        <v>57</v>
      </c>
      <c r="D18" s="117"/>
      <c r="E18" s="22">
        <v>9307</v>
      </c>
      <c r="F18" s="180"/>
      <c r="G18" s="22"/>
      <c r="H18" s="22"/>
      <c r="I18" s="22"/>
    </row>
    <row r="19" spans="1:9" s="183" customFormat="1" ht="16.5">
      <c r="A19" s="70"/>
      <c r="B19" s="73" t="s">
        <v>8</v>
      </c>
      <c r="C19" s="74" t="s">
        <v>565</v>
      </c>
      <c r="D19" s="117" t="s">
        <v>820</v>
      </c>
      <c r="E19" s="109">
        <f>SUM(E20:E24)</f>
        <v>3835700</v>
      </c>
      <c r="F19" s="180"/>
      <c r="G19" s="109"/>
      <c r="H19" s="109"/>
      <c r="I19" s="109"/>
    </row>
    <row r="20" spans="1:9" s="181" customFormat="1" ht="16.5">
      <c r="A20" s="1"/>
      <c r="B20" s="9" t="s">
        <v>9</v>
      </c>
      <c r="C20" s="1" t="s">
        <v>58</v>
      </c>
      <c r="D20" s="117" t="s">
        <v>821</v>
      </c>
      <c r="E20" s="22">
        <v>2963977</v>
      </c>
      <c r="F20" s="182"/>
      <c r="G20" s="22"/>
      <c r="H20" s="22"/>
      <c r="I20" s="22"/>
    </row>
    <row r="21" spans="1:9" s="181" customFormat="1" ht="16.5">
      <c r="A21" s="1"/>
      <c r="B21" s="9" t="s">
        <v>14</v>
      </c>
      <c r="C21" s="14" t="s">
        <v>59</v>
      </c>
      <c r="D21" s="117" t="s">
        <v>822</v>
      </c>
      <c r="E21" s="22">
        <v>257764</v>
      </c>
      <c r="F21" s="180"/>
      <c r="G21" s="22"/>
      <c r="H21" s="22"/>
      <c r="I21" s="22"/>
    </row>
    <row r="22" spans="1:9" s="181" customFormat="1" ht="16.5">
      <c r="A22" s="1"/>
      <c r="B22" s="9" t="s">
        <v>15</v>
      </c>
      <c r="C22" s="14" t="s">
        <v>270</v>
      </c>
      <c r="D22" s="117"/>
      <c r="E22" s="22">
        <v>239117</v>
      </c>
      <c r="F22" s="180"/>
      <c r="G22" s="22"/>
      <c r="H22" s="22"/>
      <c r="I22" s="22"/>
    </row>
    <row r="23" spans="1:9" s="181" customFormat="1" ht="16.5">
      <c r="A23" s="1"/>
      <c r="B23" s="9" t="s">
        <v>60</v>
      </c>
      <c r="C23" s="1" t="s">
        <v>74</v>
      </c>
      <c r="D23" s="117" t="s">
        <v>823</v>
      </c>
      <c r="E23" s="22">
        <v>348769</v>
      </c>
      <c r="F23" s="180"/>
      <c r="G23" s="22"/>
      <c r="H23" s="22"/>
      <c r="I23" s="22"/>
    </row>
    <row r="24" spans="1:9" s="181" customFormat="1" ht="16.5">
      <c r="A24" s="1"/>
      <c r="B24" s="9" t="s">
        <v>61</v>
      </c>
      <c r="C24" s="14" t="s">
        <v>62</v>
      </c>
      <c r="D24" s="117"/>
      <c r="E24" s="22">
        <v>26073</v>
      </c>
      <c r="F24" s="180"/>
      <c r="G24" s="22"/>
      <c r="H24" s="22"/>
      <c r="I24" s="22"/>
    </row>
    <row r="25" spans="1:9" s="183" customFormat="1" ht="16.5">
      <c r="A25" s="70"/>
      <c r="B25" s="70" t="s">
        <v>16</v>
      </c>
      <c r="C25" s="73" t="s">
        <v>335</v>
      </c>
      <c r="D25" s="117"/>
      <c r="E25" s="109">
        <f>E8-E19</f>
        <v>3322766</v>
      </c>
      <c r="F25" s="180"/>
      <c r="G25" s="109"/>
      <c r="H25" s="109"/>
      <c r="I25" s="109"/>
    </row>
    <row r="26" spans="1:9" s="183" customFormat="1" ht="16.5">
      <c r="A26" s="70"/>
      <c r="B26" s="70" t="s">
        <v>17</v>
      </c>
      <c r="C26" s="73" t="s">
        <v>336</v>
      </c>
      <c r="D26" s="117"/>
      <c r="E26" s="109">
        <f>E27-E30</f>
        <v>810264</v>
      </c>
      <c r="F26" s="182"/>
      <c r="G26" s="109"/>
      <c r="H26" s="109"/>
      <c r="I26" s="109"/>
    </row>
    <row r="27" spans="1:9" s="181" customFormat="1" ht="16.5">
      <c r="A27" s="1"/>
      <c r="B27" s="9" t="s">
        <v>18</v>
      </c>
      <c r="C27" s="1" t="s">
        <v>63</v>
      </c>
      <c r="D27" s="117"/>
      <c r="E27" s="22">
        <f>SUM(E28:E29)</f>
        <v>1012215</v>
      </c>
      <c r="F27" s="182"/>
      <c r="G27" s="22"/>
      <c r="H27" s="22"/>
      <c r="I27" s="22"/>
    </row>
    <row r="28" spans="1:9" s="185" customFormat="1" ht="16.5">
      <c r="A28" s="1"/>
      <c r="B28" s="9" t="s">
        <v>64</v>
      </c>
      <c r="C28" s="1" t="s">
        <v>66</v>
      </c>
      <c r="D28" s="117"/>
      <c r="E28" s="22">
        <v>74147</v>
      </c>
      <c r="F28" s="180"/>
      <c r="G28" s="22"/>
      <c r="H28" s="22"/>
      <c r="I28" s="22"/>
    </row>
    <row r="29" spans="1:9" s="181" customFormat="1" ht="16.5">
      <c r="A29" s="1"/>
      <c r="B29" s="9" t="s">
        <v>65</v>
      </c>
      <c r="C29" s="1" t="s">
        <v>13</v>
      </c>
      <c r="D29" s="117"/>
      <c r="E29" s="22">
        <v>938068</v>
      </c>
      <c r="F29" s="184"/>
      <c r="G29" s="22"/>
      <c r="H29" s="22"/>
      <c r="I29" s="22"/>
    </row>
    <row r="30" spans="1:9" s="181" customFormat="1" ht="16.5">
      <c r="A30" s="1"/>
      <c r="B30" s="9" t="s">
        <v>19</v>
      </c>
      <c r="C30" s="1" t="s">
        <v>67</v>
      </c>
      <c r="D30" s="117"/>
      <c r="E30" s="22">
        <f>SUM(E31:E32)</f>
        <v>201951</v>
      </c>
      <c r="F30" s="180"/>
      <c r="G30" s="22"/>
      <c r="H30" s="22"/>
      <c r="I30" s="22"/>
    </row>
    <row r="31" spans="1:9" s="181" customFormat="1" ht="16.5">
      <c r="A31" s="1"/>
      <c r="B31" s="9" t="s">
        <v>68</v>
      </c>
      <c r="C31" s="12" t="s">
        <v>489</v>
      </c>
      <c r="D31" s="117"/>
      <c r="E31" s="22">
        <v>113</v>
      </c>
      <c r="F31" s="180"/>
      <c r="G31" s="22"/>
      <c r="H31" s="22"/>
      <c r="I31" s="22"/>
    </row>
    <row r="32" spans="1:9" s="181" customFormat="1" ht="16.5">
      <c r="A32" s="1"/>
      <c r="B32" s="9" t="s">
        <v>69</v>
      </c>
      <c r="C32" s="1" t="s">
        <v>13</v>
      </c>
      <c r="D32" s="117"/>
      <c r="E32" s="22">
        <v>201838</v>
      </c>
      <c r="F32" s="180"/>
      <c r="G32" s="22"/>
      <c r="H32" s="22"/>
      <c r="I32" s="22"/>
    </row>
    <row r="33" spans="1:9" s="183" customFormat="1" ht="16.5">
      <c r="A33" s="70"/>
      <c r="B33" s="70" t="s">
        <v>20</v>
      </c>
      <c r="C33" s="73" t="s">
        <v>490</v>
      </c>
      <c r="D33" s="117"/>
      <c r="E33" s="109">
        <v>567052</v>
      </c>
      <c r="F33" s="180"/>
      <c r="G33" s="109"/>
      <c r="H33" s="109"/>
      <c r="I33" s="109"/>
    </row>
    <row r="34" spans="1:9" s="183" customFormat="1" ht="16.5">
      <c r="A34" s="70"/>
      <c r="B34" s="70" t="s">
        <v>491</v>
      </c>
      <c r="C34" s="73" t="s">
        <v>70</v>
      </c>
      <c r="D34" s="117"/>
      <c r="E34" s="109">
        <v>1666</v>
      </c>
      <c r="F34" s="182"/>
      <c r="G34" s="109"/>
      <c r="H34" s="109"/>
      <c r="I34" s="109"/>
    </row>
    <row r="35" spans="1:9" s="183" customFormat="1" ht="16.5">
      <c r="A35" s="70"/>
      <c r="B35" s="70" t="s">
        <v>26</v>
      </c>
      <c r="C35" s="73" t="s">
        <v>271</v>
      </c>
      <c r="D35" s="117" t="s">
        <v>824</v>
      </c>
      <c r="E35" s="109">
        <f>+SUM(E36:E38)</f>
        <v>-197217</v>
      </c>
      <c r="F35" s="182"/>
      <c r="G35" s="109"/>
      <c r="H35" s="109"/>
      <c r="I35" s="109"/>
    </row>
    <row r="36" spans="1:9" s="181" customFormat="1" ht="16.5">
      <c r="A36" s="1"/>
      <c r="B36" s="9" t="s">
        <v>459</v>
      </c>
      <c r="C36" s="1" t="s">
        <v>272</v>
      </c>
      <c r="D36" s="117"/>
      <c r="E36" s="22">
        <v>7344</v>
      </c>
      <c r="F36" s="182"/>
      <c r="G36" s="22"/>
      <c r="H36" s="22"/>
      <c r="I36" s="22"/>
    </row>
    <row r="37" spans="1:9" s="181" customFormat="1" ht="16.5">
      <c r="A37" s="1"/>
      <c r="B37" s="9" t="s">
        <v>461</v>
      </c>
      <c r="C37" s="1" t="s">
        <v>394</v>
      </c>
      <c r="D37" s="117"/>
      <c r="E37" s="22">
        <v>697169</v>
      </c>
      <c r="F37" s="180"/>
      <c r="G37" s="22"/>
      <c r="H37" s="22"/>
      <c r="I37" s="22"/>
    </row>
    <row r="38" spans="1:9" s="181" customFormat="1" ht="16.5">
      <c r="A38" s="1"/>
      <c r="B38" s="9" t="s">
        <v>492</v>
      </c>
      <c r="C38" s="1" t="s">
        <v>273</v>
      </c>
      <c r="D38" s="117"/>
      <c r="E38" s="22">
        <v>-901730</v>
      </c>
      <c r="F38" s="180"/>
      <c r="G38" s="22"/>
      <c r="H38" s="22"/>
      <c r="I38" s="22"/>
    </row>
    <row r="39" spans="1:9" s="183" customFormat="1" ht="16.5">
      <c r="A39" s="70"/>
      <c r="B39" s="70" t="s">
        <v>27</v>
      </c>
      <c r="C39" s="73" t="s">
        <v>71</v>
      </c>
      <c r="D39" s="117" t="s">
        <v>825</v>
      </c>
      <c r="E39" s="109">
        <v>304050</v>
      </c>
      <c r="F39" s="180"/>
      <c r="G39" s="109"/>
      <c r="H39" s="109"/>
      <c r="I39" s="109"/>
    </row>
    <row r="40" spans="1:9" s="183" customFormat="1" ht="16.5">
      <c r="A40" s="70"/>
      <c r="B40" s="70" t="s">
        <v>28</v>
      </c>
      <c r="C40" s="73" t="s">
        <v>493</v>
      </c>
      <c r="D40" s="117"/>
      <c r="E40" s="109">
        <f>E25+E26-E33+E34+E35+E39</f>
        <v>3674477</v>
      </c>
      <c r="F40" s="182"/>
      <c r="G40" s="109"/>
      <c r="H40" s="109"/>
      <c r="I40" s="109"/>
    </row>
    <row r="41" spans="1:9" s="183" customFormat="1" ht="16.5">
      <c r="A41" s="70"/>
      <c r="B41" s="70" t="s">
        <v>29</v>
      </c>
      <c r="C41" s="73" t="s">
        <v>494</v>
      </c>
      <c r="D41" s="117"/>
      <c r="E41" s="109">
        <v>703365</v>
      </c>
      <c r="F41" s="182"/>
      <c r="G41" s="109"/>
      <c r="H41" s="109"/>
      <c r="I41" s="109"/>
    </row>
    <row r="42" spans="1:9" s="183" customFormat="1" ht="16.5">
      <c r="A42" s="70"/>
      <c r="B42" s="70" t="s">
        <v>30</v>
      </c>
      <c r="C42" s="73" t="s">
        <v>72</v>
      </c>
      <c r="D42" s="117" t="s">
        <v>826</v>
      </c>
      <c r="E42" s="109">
        <v>794735</v>
      </c>
      <c r="F42" s="182"/>
      <c r="G42" s="109"/>
      <c r="H42" s="109"/>
      <c r="I42" s="109"/>
    </row>
    <row r="43" spans="1:9" s="183" customFormat="1" ht="16.5">
      <c r="A43" s="70"/>
      <c r="B43" s="70" t="s">
        <v>31</v>
      </c>
      <c r="C43" s="73" t="s">
        <v>495</v>
      </c>
      <c r="D43" s="117"/>
      <c r="E43" s="109">
        <f>E40-E41-E42</f>
        <v>2176377</v>
      </c>
      <c r="F43" s="182"/>
      <c r="G43" s="109"/>
      <c r="H43" s="109"/>
      <c r="I43" s="109"/>
    </row>
    <row r="44" spans="1:9" s="183" customFormat="1" ht="16.5">
      <c r="A44" s="70"/>
      <c r="B44" s="70" t="s">
        <v>32</v>
      </c>
      <c r="C44" s="73" t="s">
        <v>274</v>
      </c>
      <c r="D44" s="117"/>
      <c r="E44" s="109"/>
      <c r="F44" s="182"/>
      <c r="G44" s="109"/>
      <c r="H44" s="109"/>
      <c r="I44" s="109"/>
    </row>
    <row r="45" spans="1:9" s="183" customFormat="1" ht="16.5">
      <c r="A45" s="70"/>
      <c r="B45" s="70"/>
      <c r="C45" s="73" t="s">
        <v>275</v>
      </c>
      <c r="D45" s="117"/>
      <c r="E45" s="109">
        <v>0</v>
      </c>
      <c r="F45" s="182"/>
      <c r="G45" s="109"/>
      <c r="H45" s="109"/>
      <c r="I45" s="109"/>
    </row>
    <row r="46" spans="1:9" s="183" customFormat="1" ht="16.5">
      <c r="A46" s="70"/>
      <c r="B46" s="70" t="s">
        <v>33</v>
      </c>
      <c r="C46" s="73" t="s">
        <v>276</v>
      </c>
      <c r="D46" s="117"/>
      <c r="E46" s="109">
        <v>0</v>
      </c>
      <c r="F46" s="182"/>
      <c r="G46" s="109"/>
      <c r="H46" s="109"/>
      <c r="I46" s="109"/>
    </row>
    <row r="47" spans="1:9" s="179" customFormat="1" ht="16.5">
      <c r="A47" s="70"/>
      <c r="B47" s="70" t="s">
        <v>34</v>
      </c>
      <c r="C47" s="73" t="s">
        <v>277</v>
      </c>
      <c r="D47" s="117"/>
      <c r="E47" s="109">
        <v>0</v>
      </c>
      <c r="F47" s="182"/>
      <c r="G47" s="109"/>
      <c r="H47" s="109"/>
      <c r="I47" s="109"/>
    </row>
    <row r="48" spans="1:9" s="179" customFormat="1" ht="16.5">
      <c r="A48" s="70"/>
      <c r="B48" s="70" t="s">
        <v>35</v>
      </c>
      <c r="C48" s="73" t="s">
        <v>496</v>
      </c>
      <c r="D48" s="117"/>
      <c r="E48" s="109">
        <f>+SUM(E43:E47)</f>
        <v>2176377</v>
      </c>
      <c r="F48" s="182"/>
      <c r="G48" s="109"/>
      <c r="H48" s="109"/>
      <c r="I48" s="109"/>
    </row>
    <row r="49" spans="1:9" s="183" customFormat="1" ht="16.5">
      <c r="A49" s="70"/>
      <c r="B49" s="70" t="s">
        <v>36</v>
      </c>
      <c r="C49" s="73" t="s">
        <v>337</v>
      </c>
      <c r="D49" s="117" t="s">
        <v>827</v>
      </c>
      <c r="E49" s="109">
        <f>+E50+E51-E52</f>
        <v>482512</v>
      </c>
      <c r="F49" s="182"/>
      <c r="G49" s="109"/>
      <c r="H49" s="109"/>
      <c r="I49" s="109"/>
    </row>
    <row r="50" spans="1:9" s="181" customFormat="1" ht="16.5">
      <c r="A50" s="2"/>
      <c r="B50" s="1" t="s">
        <v>363</v>
      </c>
      <c r="C50" s="12" t="s">
        <v>196</v>
      </c>
      <c r="D50" s="19"/>
      <c r="E50" s="22">
        <v>309870</v>
      </c>
      <c r="F50" s="182"/>
      <c r="G50" s="22"/>
      <c r="H50" s="22"/>
      <c r="I50" s="22"/>
    </row>
    <row r="51" spans="1:9" s="181" customFormat="1" ht="16.5">
      <c r="A51" s="2"/>
      <c r="B51" s="1" t="s">
        <v>364</v>
      </c>
      <c r="C51" s="12" t="s">
        <v>497</v>
      </c>
      <c r="D51" s="19"/>
      <c r="E51" s="22">
        <v>320565</v>
      </c>
      <c r="F51" s="182"/>
      <c r="G51" s="22"/>
      <c r="H51" s="22"/>
      <c r="I51" s="22"/>
    </row>
    <row r="52" spans="1:9" s="181" customFormat="1" ht="15.75">
      <c r="A52" s="1"/>
      <c r="B52" s="1" t="s">
        <v>498</v>
      </c>
      <c r="C52" s="12" t="s">
        <v>499</v>
      </c>
      <c r="D52" s="19"/>
      <c r="E52" s="22">
        <v>147923</v>
      </c>
      <c r="F52" s="182"/>
      <c r="G52" s="22"/>
      <c r="H52" s="22"/>
      <c r="I52" s="22"/>
    </row>
    <row r="53" spans="1:9" s="183" customFormat="1" ht="16.5">
      <c r="A53" s="79"/>
      <c r="B53" s="70" t="s">
        <v>37</v>
      </c>
      <c r="C53" s="73" t="s">
        <v>500</v>
      </c>
      <c r="D53" s="117" t="s">
        <v>828</v>
      </c>
      <c r="E53" s="109">
        <f>+E48-E49</f>
        <v>1693865</v>
      </c>
      <c r="F53" s="182"/>
      <c r="G53" s="109"/>
      <c r="H53" s="109"/>
      <c r="I53" s="109"/>
    </row>
    <row r="54" spans="1:9" s="183" customFormat="1" ht="16.5">
      <c r="A54" s="79"/>
      <c r="B54" s="70" t="s">
        <v>328</v>
      </c>
      <c r="C54" s="73" t="s">
        <v>338</v>
      </c>
      <c r="D54" s="111"/>
      <c r="E54" s="146">
        <f>+SUM(E55:E57)</f>
        <v>0</v>
      </c>
      <c r="F54" s="178"/>
      <c r="G54" s="146"/>
      <c r="H54" s="146"/>
      <c r="I54" s="146"/>
    </row>
    <row r="55" spans="1:9" s="181" customFormat="1" ht="16.5">
      <c r="A55" s="1"/>
      <c r="B55" s="1" t="s">
        <v>342</v>
      </c>
      <c r="C55" s="12" t="s">
        <v>339</v>
      </c>
      <c r="D55" s="19"/>
      <c r="E55" s="22">
        <v>0</v>
      </c>
      <c r="F55" s="178"/>
      <c r="G55" s="22"/>
      <c r="H55" s="22"/>
      <c r="I55" s="22"/>
    </row>
    <row r="56" spans="1:9" s="181" customFormat="1" ht="15.75">
      <c r="A56" s="1"/>
      <c r="B56" s="1" t="s">
        <v>344</v>
      </c>
      <c r="C56" s="12" t="s">
        <v>366</v>
      </c>
      <c r="D56" s="19"/>
      <c r="E56" s="22">
        <v>0</v>
      </c>
      <c r="F56" s="182"/>
      <c r="G56" s="22"/>
      <c r="H56" s="22"/>
      <c r="I56" s="22"/>
    </row>
    <row r="57" spans="1:9" s="181" customFormat="1" ht="15.75">
      <c r="A57" s="1"/>
      <c r="B57" s="1" t="s">
        <v>346</v>
      </c>
      <c r="C57" s="12" t="s">
        <v>340</v>
      </c>
      <c r="D57" s="19"/>
      <c r="E57" s="22">
        <v>0</v>
      </c>
      <c r="F57" s="180"/>
      <c r="G57" s="22"/>
      <c r="H57" s="22"/>
      <c r="I57" s="22"/>
    </row>
    <row r="58" spans="1:9" s="183" customFormat="1" ht="16.5">
      <c r="A58" s="79"/>
      <c r="B58" s="70" t="s">
        <v>566</v>
      </c>
      <c r="C58" s="73" t="s">
        <v>341</v>
      </c>
      <c r="D58" s="111"/>
      <c r="E58" s="109">
        <f>+SUM(E59:E61)</f>
        <v>0</v>
      </c>
      <c r="F58" s="180"/>
      <c r="G58" s="109"/>
      <c r="H58" s="109"/>
      <c r="I58" s="109"/>
    </row>
    <row r="59" spans="1:9" s="181" customFormat="1" ht="15.75">
      <c r="A59" s="1"/>
      <c r="B59" s="1" t="s">
        <v>358</v>
      </c>
      <c r="C59" s="12" t="s">
        <v>343</v>
      </c>
      <c r="D59" s="19"/>
      <c r="E59" s="22">
        <v>0</v>
      </c>
      <c r="F59" s="182"/>
      <c r="G59" s="22"/>
      <c r="H59" s="22"/>
      <c r="I59" s="22"/>
    </row>
    <row r="60" spans="1:9" s="181" customFormat="1" ht="15.75">
      <c r="A60" s="1"/>
      <c r="B60" s="1" t="s">
        <v>359</v>
      </c>
      <c r="C60" s="12" t="s">
        <v>345</v>
      </c>
      <c r="D60" s="19"/>
      <c r="E60" s="22">
        <v>0</v>
      </c>
      <c r="F60" s="182"/>
      <c r="G60" s="22"/>
      <c r="H60" s="22"/>
      <c r="I60" s="22"/>
    </row>
    <row r="61" spans="1:9" s="181" customFormat="1" ht="15.75">
      <c r="A61" s="1"/>
      <c r="B61" s="1" t="s">
        <v>360</v>
      </c>
      <c r="C61" s="12" t="s">
        <v>347</v>
      </c>
      <c r="D61" s="19"/>
      <c r="E61" s="22">
        <v>0</v>
      </c>
      <c r="F61" s="180"/>
      <c r="G61" s="22"/>
      <c r="H61" s="22"/>
      <c r="I61" s="22"/>
    </row>
    <row r="62" spans="1:9" s="183" customFormat="1" ht="16.5">
      <c r="A62" s="79"/>
      <c r="B62" s="70" t="s">
        <v>348</v>
      </c>
      <c r="C62" s="73" t="s">
        <v>501</v>
      </c>
      <c r="D62" s="111"/>
      <c r="E62" s="109">
        <f>+E54-E58</f>
        <v>0</v>
      </c>
      <c r="F62" s="180"/>
      <c r="G62" s="109"/>
      <c r="H62" s="109"/>
      <c r="I62" s="109"/>
    </row>
    <row r="63" spans="1:9" s="183" customFormat="1" ht="16.5">
      <c r="A63" s="79"/>
      <c r="B63" s="70" t="s">
        <v>350</v>
      </c>
      <c r="C63" s="73" t="s">
        <v>349</v>
      </c>
      <c r="D63" s="117" t="s">
        <v>827</v>
      </c>
      <c r="E63" s="109">
        <f>+SUM(E64:E66)</f>
        <v>0</v>
      </c>
      <c r="F63" s="180"/>
      <c r="G63" s="109"/>
      <c r="H63" s="109"/>
      <c r="I63" s="109"/>
    </row>
    <row r="64" spans="1:9" s="181" customFormat="1" ht="16.5">
      <c r="A64" s="2"/>
      <c r="B64" s="9" t="s">
        <v>502</v>
      </c>
      <c r="C64" s="12" t="s">
        <v>196</v>
      </c>
      <c r="D64" s="139"/>
      <c r="E64" s="22">
        <v>0</v>
      </c>
      <c r="F64" s="182"/>
      <c r="G64" s="22"/>
      <c r="H64" s="22"/>
      <c r="I64" s="22"/>
    </row>
    <row r="65" spans="1:9" s="181" customFormat="1" ht="16.5">
      <c r="A65" s="2"/>
      <c r="B65" s="9" t="s">
        <v>503</v>
      </c>
      <c r="C65" s="12" t="s">
        <v>497</v>
      </c>
      <c r="D65" s="139"/>
      <c r="E65" s="22">
        <v>0</v>
      </c>
      <c r="F65" s="180"/>
      <c r="G65" s="22"/>
      <c r="H65" s="22"/>
      <c r="I65" s="22"/>
    </row>
    <row r="66" spans="1:9" s="181" customFormat="1" ht="16.5">
      <c r="A66" s="2"/>
      <c r="B66" s="9" t="s">
        <v>504</v>
      </c>
      <c r="C66" s="12" t="s">
        <v>499</v>
      </c>
      <c r="D66" s="117"/>
      <c r="E66" s="22">
        <v>0</v>
      </c>
      <c r="F66" s="180"/>
      <c r="G66" s="22"/>
      <c r="H66" s="22"/>
      <c r="I66" s="22"/>
    </row>
    <row r="67" spans="1:9" s="183" customFormat="1" ht="16.5">
      <c r="A67" s="70"/>
      <c r="B67" s="121" t="s">
        <v>351</v>
      </c>
      <c r="C67" s="73" t="s">
        <v>505</v>
      </c>
      <c r="D67" s="117" t="s">
        <v>828</v>
      </c>
      <c r="E67" s="146">
        <f>+E62+E63</f>
        <v>0</v>
      </c>
      <c r="F67" s="180"/>
      <c r="G67" s="146"/>
      <c r="H67" s="146"/>
      <c r="I67" s="146"/>
    </row>
    <row r="68" spans="1:10" s="183" customFormat="1" ht="16.5">
      <c r="A68" s="70"/>
      <c r="B68" s="70" t="s">
        <v>506</v>
      </c>
      <c r="C68" s="73" t="s">
        <v>507</v>
      </c>
      <c r="D68" s="117"/>
      <c r="E68" s="109">
        <f>+E53+E67</f>
        <v>1693865</v>
      </c>
      <c r="F68" s="180"/>
      <c r="G68" s="186"/>
      <c r="H68" s="186"/>
      <c r="I68" s="186"/>
      <c r="J68" s="186"/>
    </row>
    <row r="69" spans="1:7" s="81" customFormat="1" ht="16.5">
      <c r="A69" s="70"/>
      <c r="B69" s="9" t="s">
        <v>508</v>
      </c>
      <c r="C69" s="12" t="s">
        <v>278</v>
      </c>
      <c r="D69" s="117"/>
      <c r="E69" s="146">
        <v>1693860</v>
      </c>
      <c r="F69" s="182"/>
      <c r="G69" s="171"/>
    </row>
    <row r="70" spans="1:7" s="81" customFormat="1" ht="16.5">
      <c r="A70" s="70"/>
      <c r="B70" s="9" t="s">
        <v>509</v>
      </c>
      <c r="C70" s="12" t="s">
        <v>352</v>
      </c>
      <c r="D70" s="117" t="s">
        <v>829</v>
      </c>
      <c r="E70" s="146">
        <v>5</v>
      </c>
      <c r="F70" s="182"/>
      <c r="G70" s="171"/>
    </row>
    <row r="71" spans="1:7" s="81" customFormat="1" ht="16.5">
      <c r="A71" s="70"/>
      <c r="B71" s="9"/>
      <c r="C71" s="12"/>
      <c r="D71" s="117"/>
      <c r="E71" s="146"/>
      <c r="F71" s="169"/>
      <c r="G71" s="171"/>
    </row>
    <row r="72" spans="1:7" s="16" customFormat="1" ht="16.5">
      <c r="A72" s="1"/>
      <c r="B72" s="41"/>
      <c r="C72" s="41" t="s">
        <v>391</v>
      </c>
      <c r="D72" s="50"/>
      <c r="E72" s="147">
        <f>E68/400000000</f>
        <v>0.0042346625</v>
      </c>
      <c r="F72" s="169"/>
      <c r="G72" s="171"/>
    </row>
    <row r="73" spans="1:6" ht="16.5">
      <c r="A73" s="2"/>
      <c r="B73" s="2"/>
      <c r="C73" s="8"/>
      <c r="D73" s="20"/>
      <c r="F73" s="169"/>
    </row>
    <row r="74" spans="1:6" ht="33.75" customHeight="1">
      <c r="A74" s="2"/>
      <c r="B74" s="262" t="s">
        <v>813</v>
      </c>
      <c r="C74" s="262"/>
      <c r="D74" s="262"/>
      <c r="E74" s="262"/>
      <c r="F74" s="169"/>
    </row>
    <row r="75" spans="1:6" ht="16.5">
      <c r="A75" s="2"/>
      <c r="B75" s="2"/>
      <c r="C75" s="8"/>
      <c r="D75" s="20"/>
      <c r="E75" s="27"/>
      <c r="F75" s="172"/>
    </row>
    <row r="76" spans="1:6" ht="16.5">
      <c r="A76" s="2"/>
      <c r="B76" s="2"/>
      <c r="C76" s="8"/>
      <c r="D76" s="20"/>
      <c r="E76" s="27"/>
      <c r="F76" s="172"/>
    </row>
    <row r="77" spans="1:6" ht="16.5">
      <c r="A77" s="2"/>
      <c r="B77" s="2"/>
      <c r="C77" s="8"/>
      <c r="D77" s="20"/>
      <c r="E77" s="27"/>
      <c r="F77" s="168"/>
    </row>
    <row r="78" spans="1:6" ht="16.5">
      <c r="A78" s="2"/>
      <c r="B78" s="2"/>
      <c r="C78" s="8"/>
      <c r="D78" s="20"/>
      <c r="E78" s="27"/>
      <c r="F78" s="169"/>
    </row>
    <row r="79" spans="1:6" s="16" customFormat="1" ht="15.75">
      <c r="A79" s="261" t="s">
        <v>577</v>
      </c>
      <c r="B79" s="261"/>
      <c r="C79" s="261"/>
      <c r="D79" s="261"/>
      <c r="E79" s="261"/>
      <c r="F79" s="261"/>
    </row>
    <row r="80" spans="1:6" s="16" customFormat="1" ht="16.5">
      <c r="A80" s="2"/>
      <c r="B80" s="2"/>
      <c r="C80" s="8"/>
      <c r="D80" s="20"/>
      <c r="E80" s="3"/>
      <c r="F80" s="3"/>
    </row>
    <row r="81" spans="1:6" s="16" customFormat="1" ht="16.5">
      <c r="A81" s="2"/>
      <c r="B81" s="2"/>
      <c r="C81" s="8"/>
      <c r="D81" s="20"/>
      <c r="E81" s="3"/>
      <c r="F81" s="3"/>
    </row>
    <row r="82" spans="1:6" s="16" customFormat="1" ht="16.5">
      <c r="A82" s="2"/>
      <c r="B82" s="2"/>
      <c r="C82" s="8"/>
      <c r="D82" s="20"/>
      <c r="E82" s="3"/>
      <c r="F82" s="3"/>
    </row>
    <row r="83" spans="1:6" s="16" customFormat="1" ht="16.5">
      <c r="A83" s="2"/>
      <c r="B83" s="2"/>
      <c r="C83" s="8"/>
      <c r="D83" s="20"/>
      <c r="E83" s="3"/>
      <c r="F83" s="3"/>
    </row>
    <row r="84" spans="1:6" s="16" customFormat="1" ht="16.5">
      <c r="A84" s="2"/>
      <c r="B84" s="38"/>
      <c r="C84" s="39"/>
      <c r="D84" s="40"/>
      <c r="E84" s="46"/>
      <c r="F84" s="3"/>
    </row>
    <row r="85" spans="1:6" s="16" customFormat="1" ht="16.5">
      <c r="A85" s="2"/>
      <c r="B85" s="2"/>
      <c r="C85" s="8"/>
      <c r="D85" s="20"/>
      <c r="E85" s="3"/>
      <c r="F85" s="3"/>
    </row>
    <row r="86" spans="1:5" s="16" customFormat="1" ht="16.5">
      <c r="A86" s="2"/>
      <c r="B86" s="2"/>
      <c r="C86" s="8"/>
      <c r="D86" s="20"/>
      <c r="E86" s="3"/>
    </row>
    <row r="87" spans="1:5" s="16" customFormat="1" ht="16.5">
      <c r="A87" s="2"/>
      <c r="B87" s="2"/>
      <c r="C87" s="8"/>
      <c r="D87" s="20"/>
      <c r="E87" s="3"/>
    </row>
    <row r="88" spans="1:5" s="16" customFormat="1" ht="16.5">
      <c r="A88" s="2"/>
      <c r="B88" s="2"/>
      <c r="C88" s="8"/>
      <c r="D88" s="20"/>
      <c r="E88" s="3"/>
    </row>
    <row r="89" spans="1:5" s="16" customFormat="1" ht="16.5">
      <c r="A89" s="2"/>
      <c r="B89" s="2"/>
      <c r="C89" s="8"/>
      <c r="D89" s="20"/>
      <c r="E89" s="3"/>
    </row>
    <row r="90" spans="1:5" s="16" customFormat="1" ht="16.5">
      <c r="A90" s="2"/>
      <c r="B90" s="2"/>
      <c r="C90" s="8"/>
      <c r="D90" s="20"/>
      <c r="E90" s="3"/>
    </row>
    <row r="91" spans="1:5" s="16" customFormat="1" ht="16.5">
      <c r="A91" s="2"/>
      <c r="B91" s="2"/>
      <c r="C91" s="8"/>
      <c r="D91" s="20"/>
      <c r="E91" s="3"/>
    </row>
    <row r="92" spans="1:5" s="16" customFormat="1" ht="16.5">
      <c r="A92" s="2"/>
      <c r="B92" s="2"/>
      <c r="C92" s="8"/>
      <c r="D92" s="20"/>
      <c r="E92" s="3"/>
    </row>
    <row r="93" spans="1:5" s="16" customFormat="1" ht="16.5">
      <c r="A93" s="2"/>
      <c r="B93" s="2"/>
      <c r="C93" s="8"/>
      <c r="D93" s="20"/>
      <c r="E93" s="3"/>
    </row>
    <row r="94" spans="1:5" s="16" customFormat="1" ht="16.5">
      <c r="A94" s="2"/>
      <c r="B94" s="2"/>
      <c r="C94" s="8"/>
      <c r="D94" s="20"/>
      <c r="E94" s="3"/>
    </row>
    <row r="95" spans="1:5" s="16" customFormat="1" ht="16.5">
      <c r="A95" s="2"/>
      <c r="B95" s="2"/>
      <c r="C95" s="8"/>
      <c r="D95" s="20"/>
      <c r="E95" s="3"/>
    </row>
    <row r="96" spans="1:5" s="16" customFormat="1" ht="16.5">
      <c r="A96" s="2"/>
      <c r="B96" s="2"/>
      <c r="C96" s="8"/>
      <c r="D96" s="20"/>
      <c r="E96" s="3"/>
    </row>
    <row r="97" spans="1:5" s="16" customFormat="1" ht="16.5">
      <c r="A97" s="2"/>
      <c r="B97" s="2"/>
      <c r="C97" s="8"/>
      <c r="D97" s="20"/>
      <c r="E97" s="3"/>
    </row>
    <row r="98" spans="1:5" s="16" customFormat="1" ht="16.5">
      <c r="A98" s="2"/>
      <c r="B98" s="2"/>
      <c r="C98" s="8"/>
      <c r="D98" s="20"/>
      <c r="E98" s="3"/>
    </row>
    <row r="99" spans="1:5" s="16" customFormat="1" ht="16.5">
      <c r="A99" s="2"/>
      <c r="B99" s="2"/>
      <c r="C99" s="8"/>
      <c r="D99" s="20"/>
      <c r="E99" s="3"/>
    </row>
    <row r="100" spans="1:5" s="16" customFormat="1" ht="16.5">
      <c r="A100" s="2"/>
      <c r="B100" s="2"/>
      <c r="C100" s="8"/>
      <c r="D100" s="20"/>
      <c r="E100" s="3"/>
    </row>
    <row r="101" spans="1:5" s="16" customFormat="1" ht="16.5">
      <c r="A101" s="2"/>
      <c r="B101" s="2"/>
      <c r="C101" s="8"/>
      <c r="D101" s="20"/>
      <c r="E101" s="3"/>
    </row>
    <row r="102" spans="1:5" s="16" customFormat="1" ht="16.5">
      <c r="A102" s="2"/>
      <c r="B102" s="2"/>
      <c r="C102" s="8"/>
      <c r="D102" s="20"/>
      <c r="E102" s="3"/>
    </row>
    <row r="103" spans="1:5" s="16" customFormat="1" ht="16.5">
      <c r="A103" s="2"/>
      <c r="B103" s="2"/>
      <c r="C103" s="8"/>
      <c r="D103" s="20"/>
      <c r="E103" s="3"/>
    </row>
    <row r="104" spans="1:5" s="16" customFormat="1" ht="16.5">
      <c r="A104" s="2"/>
      <c r="B104" s="2"/>
      <c r="C104" s="8"/>
      <c r="D104" s="20"/>
      <c r="E104" s="3"/>
    </row>
    <row r="105" ht="13.5">
      <c r="F105" s="16"/>
    </row>
    <row r="106" spans="1:5" s="16" customFormat="1" ht="13.5">
      <c r="A106" s="3"/>
      <c r="B106" s="3"/>
      <c r="C106" s="3"/>
      <c r="D106" s="28"/>
      <c r="E106" s="3"/>
    </row>
    <row r="107" spans="1:5" s="16" customFormat="1" ht="13.5">
      <c r="A107" s="3"/>
      <c r="B107" s="3"/>
      <c r="C107" s="3"/>
      <c r="D107" s="28"/>
      <c r="E107" s="3"/>
    </row>
    <row r="108" spans="1:5" s="16" customFormat="1" ht="13.5">
      <c r="A108" s="3"/>
      <c r="B108" s="3"/>
      <c r="C108" s="3"/>
      <c r="D108" s="28"/>
      <c r="E108" s="3"/>
    </row>
    <row r="109" spans="1:5" s="16" customFormat="1" ht="13.5">
      <c r="A109" s="3"/>
      <c r="B109" s="3"/>
      <c r="C109" s="3"/>
      <c r="D109" s="28"/>
      <c r="E109" s="3"/>
    </row>
    <row r="110" spans="1:5" s="16" customFormat="1" ht="13.5">
      <c r="A110" s="3"/>
      <c r="B110" s="3"/>
      <c r="C110" s="3"/>
      <c r="D110" s="28"/>
      <c r="E110" s="3"/>
    </row>
    <row r="111" spans="1:5" s="16" customFormat="1" ht="13.5">
      <c r="A111" s="3"/>
      <c r="B111" s="3"/>
      <c r="C111" s="3"/>
      <c r="D111" s="28"/>
      <c r="E111" s="3"/>
    </row>
    <row r="112" spans="1:6" s="16" customFormat="1" ht="13.5">
      <c r="A112" s="3"/>
      <c r="B112" s="3"/>
      <c r="C112" s="3"/>
      <c r="D112" s="28"/>
      <c r="E112" s="3"/>
      <c r="F112" s="3"/>
    </row>
    <row r="113" ht="21" customHeight="1">
      <c r="F113" s="16"/>
    </row>
    <row r="114" spans="1:5" s="16" customFormat="1" ht="13.5">
      <c r="A114" s="3"/>
      <c r="B114" s="3"/>
      <c r="C114" s="3"/>
      <c r="D114" s="28"/>
      <c r="E114" s="3"/>
    </row>
    <row r="115" spans="1:5" s="16" customFormat="1" ht="13.5">
      <c r="A115" s="3"/>
      <c r="B115" s="3"/>
      <c r="C115" s="3"/>
      <c r="D115" s="28"/>
      <c r="E115" s="3"/>
    </row>
    <row r="116" spans="1:5" s="16" customFormat="1" ht="13.5">
      <c r="A116" s="3"/>
      <c r="B116" s="3"/>
      <c r="C116" s="3"/>
      <c r="D116" s="28"/>
      <c r="E116" s="3"/>
    </row>
    <row r="117" spans="1:5" s="16" customFormat="1" ht="13.5">
      <c r="A117" s="3"/>
      <c r="B117" s="3"/>
      <c r="C117" s="3"/>
      <c r="D117" s="28"/>
      <c r="E117" s="3"/>
    </row>
    <row r="118" spans="1:5" s="16" customFormat="1" ht="13.5">
      <c r="A118" s="3"/>
      <c r="B118" s="3"/>
      <c r="C118" s="3"/>
      <c r="D118" s="28"/>
      <c r="E118" s="3"/>
    </row>
    <row r="119" spans="1:5" s="16" customFormat="1" ht="13.5">
      <c r="A119" s="3"/>
      <c r="B119" s="3"/>
      <c r="C119" s="3"/>
      <c r="D119" s="28"/>
      <c r="E119" s="3"/>
    </row>
    <row r="120" spans="1:6" s="16" customFormat="1" ht="13.5">
      <c r="A120" s="3"/>
      <c r="B120" s="3"/>
      <c r="C120" s="3"/>
      <c r="D120" s="28"/>
      <c r="E120" s="3"/>
      <c r="F120" s="3"/>
    </row>
    <row r="121" spans="1:5" s="16" customFormat="1" ht="13.5">
      <c r="A121" s="3"/>
      <c r="B121" s="3"/>
      <c r="C121" s="3"/>
      <c r="D121" s="28"/>
      <c r="E121" s="3"/>
    </row>
    <row r="122" spans="1:5" s="16" customFormat="1" ht="13.5">
      <c r="A122" s="3"/>
      <c r="B122" s="3"/>
      <c r="C122" s="3"/>
      <c r="D122" s="28"/>
      <c r="E122" s="3"/>
    </row>
    <row r="123" ht="13.5">
      <c r="F123" s="16"/>
    </row>
    <row r="124" spans="1:5" s="16" customFormat="1" ht="13.5">
      <c r="A124" s="3"/>
      <c r="B124" s="3"/>
      <c r="C124" s="3"/>
      <c r="D124" s="28"/>
      <c r="E124" s="3"/>
    </row>
    <row r="125" spans="1:5" s="16" customFormat="1" ht="13.5">
      <c r="A125" s="3"/>
      <c r="B125" s="3"/>
      <c r="C125" s="3"/>
      <c r="D125" s="28"/>
      <c r="E125" s="3"/>
    </row>
    <row r="126" spans="1:5" s="16" customFormat="1" ht="13.5">
      <c r="A126" s="3"/>
      <c r="B126" s="3"/>
      <c r="C126" s="3"/>
      <c r="D126" s="28"/>
      <c r="E126" s="3"/>
    </row>
    <row r="127" spans="1:5" s="16" customFormat="1" ht="13.5">
      <c r="A127" s="3"/>
      <c r="B127" s="3"/>
      <c r="C127" s="3"/>
      <c r="D127" s="28"/>
      <c r="E127" s="3"/>
    </row>
    <row r="128" spans="1:5" s="16" customFormat="1" ht="13.5">
      <c r="A128" s="3"/>
      <c r="B128" s="3"/>
      <c r="C128" s="3"/>
      <c r="D128" s="28"/>
      <c r="E128" s="3"/>
    </row>
    <row r="129" spans="1:5" s="16" customFormat="1" ht="13.5">
      <c r="A129" s="3"/>
      <c r="B129" s="3"/>
      <c r="C129" s="3"/>
      <c r="D129" s="28"/>
      <c r="E129" s="3"/>
    </row>
    <row r="130" spans="1:6" s="16" customFormat="1" ht="13.5">
      <c r="A130" s="3"/>
      <c r="B130" s="3"/>
      <c r="C130" s="3"/>
      <c r="D130" s="28"/>
      <c r="E130" s="3"/>
      <c r="F130" s="3"/>
    </row>
    <row r="131" spans="1:5" s="16" customFormat="1" ht="13.5">
      <c r="A131" s="3"/>
      <c r="B131" s="3"/>
      <c r="C131" s="3"/>
      <c r="D131" s="28"/>
      <c r="E131" s="3"/>
    </row>
    <row r="132" spans="1:5" s="16" customFormat="1" ht="13.5">
      <c r="A132" s="3"/>
      <c r="B132" s="3"/>
      <c r="C132" s="3"/>
      <c r="D132" s="28"/>
      <c r="E132" s="3"/>
    </row>
    <row r="133" spans="1:5" s="16" customFormat="1" ht="13.5">
      <c r="A133" s="3"/>
      <c r="B133" s="3"/>
      <c r="C133" s="3"/>
      <c r="D133" s="28"/>
      <c r="E133" s="3"/>
    </row>
    <row r="134" ht="13.5">
      <c r="F134" s="16"/>
    </row>
    <row r="135" ht="13.5">
      <c r="F135" s="16"/>
    </row>
    <row r="136" ht="13.5">
      <c r="F136" s="16"/>
    </row>
    <row r="137" ht="13.5">
      <c r="F137" s="16"/>
    </row>
    <row r="138" ht="13.5">
      <c r="F138" s="16"/>
    </row>
    <row r="139" ht="13.5">
      <c r="F139" s="16"/>
    </row>
    <row r="140" ht="13.5">
      <c r="F140" s="16"/>
    </row>
  </sheetData>
  <sheetProtection password="CB7D" sheet="1" formatCells="0" formatColumns="0" formatRows="0" insertColumns="0" insertRows="0" insertHyperlinks="0" deleteColumns="0" deleteRows="0" sort="0" autoFilter="0" pivotTables="0"/>
  <mergeCells count="2">
    <mergeCell ref="A79:F79"/>
    <mergeCell ref="B74:E74"/>
  </mergeCells>
  <printOptions horizontalCentered="1"/>
  <pageMargins left="0.5118110236220472" right="0.31496062992125984" top="0.7874015748031497" bottom="0.5905511811023623" header="0.5118110236220472" footer="0.5905511811023623"/>
  <pageSetup fitToHeight="1" fitToWidth="1" horizontalDpi="600" verticalDpi="600" orientation="portrait" paperSize="9" scale="53" r:id="rId1"/>
  <headerFooter alignWithMargins="0">
    <oddFooter xml:space="preserve">&amp;C&amp;"Times New Roman,Normal"&amp;12
&amp;"DINPro-Medium,Regular"&amp;13 9&amp;R&amp;"DINPro-Medium,Italic"&amp;11     &amp;10                 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1" sqref="B1"/>
    </sheetView>
  </sheetViews>
  <sheetFormatPr defaultColWidth="9.140625" defaultRowHeight="12.75"/>
  <cols>
    <col min="1" max="1" width="1.8515625" style="3" customWidth="1"/>
    <col min="2" max="2" width="9.140625" style="3" customWidth="1"/>
    <col min="3" max="3" width="81.8515625" style="3" customWidth="1"/>
    <col min="4" max="4" width="18.28125" style="28" customWidth="1"/>
    <col min="5" max="5" width="22.57421875" style="3" customWidth="1"/>
    <col min="6" max="7" width="19.421875" style="3" bestFit="1" customWidth="1"/>
    <col min="8" max="8" width="11.57421875" style="3" bestFit="1" customWidth="1"/>
    <col min="9" max="9" width="15.421875" style="3" bestFit="1" customWidth="1"/>
    <col min="10" max="10" width="9.140625" style="3" customWidth="1"/>
    <col min="11" max="11" width="12.28125" style="3" bestFit="1" customWidth="1"/>
    <col min="12" max="16384" width="9.140625" style="3" customWidth="1"/>
  </cols>
  <sheetData>
    <row r="1" spans="1:5" ht="17.25" customHeight="1">
      <c r="A1" s="1"/>
      <c r="B1" s="1"/>
      <c r="C1" s="1"/>
      <c r="D1" s="19"/>
      <c r="E1" s="1"/>
    </row>
    <row r="2" spans="1:5" s="113" customFormat="1" ht="17.25" customHeight="1">
      <c r="A2" s="58"/>
      <c r="B2" s="51" t="s">
        <v>0</v>
      </c>
      <c r="C2" s="118"/>
      <c r="D2" s="62"/>
      <c r="E2" s="118"/>
    </row>
    <row r="3" spans="1:5" s="113" customFormat="1" ht="17.25" customHeight="1">
      <c r="A3" s="58"/>
      <c r="B3" s="55" t="s">
        <v>808</v>
      </c>
      <c r="C3" s="58"/>
      <c r="D3" s="59"/>
      <c r="E3" s="58"/>
    </row>
    <row r="4" spans="1:5" s="113" customFormat="1" ht="18" customHeight="1">
      <c r="A4" s="58"/>
      <c r="B4" s="57" t="s">
        <v>392</v>
      </c>
      <c r="C4" s="119"/>
      <c r="D4" s="120"/>
      <c r="E4" s="112"/>
    </row>
    <row r="5" spans="1:5" s="113" customFormat="1" ht="18" customHeight="1">
      <c r="A5" s="58"/>
      <c r="B5" s="58"/>
      <c r="C5" s="58"/>
      <c r="D5" s="120"/>
      <c r="E5" s="112"/>
    </row>
    <row r="6" spans="1:5" s="113" customFormat="1" ht="16.5">
      <c r="A6" s="58"/>
      <c r="B6" s="108"/>
      <c r="C6" s="108" t="s">
        <v>41</v>
      </c>
      <c r="D6" s="59" t="s">
        <v>1</v>
      </c>
      <c r="E6" s="130" t="s">
        <v>42</v>
      </c>
    </row>
    <row r="7" spans="1:5" s="113" customFormat="1" ht="16.5">
      <c r="A7" s="58"/>
      <c r="B7" s="65"/>
      <c r="C7" s="65"/>
      <c r="D7" s="67" t="s">
        <v>73</v>
      </c>
      <c r="E7" s="132" t="s">
        <v>809</v>
      </c>
    </row>
    <row r="8" spans="1:11" s="116" customFormat="1" ht="16.5">
      <c r="A8" s="70"/>
      <c r="B8" s="70" t="s">
        <v>4</v>
      </c>
      <c r="C8" s="70" t="s">
        <v>44</v>
      </c>
      <c r="D8" s="117" t="s">
        <v>816</v>
      </c>
      <c r="E8" s="109">
        <f>SUM(E9:E13,E18:E19)</f>
        <v>5378521</v>
      </c>
      <c r="F8" s="255"/>
      <c r="G8" s="255"/>
      <c r="H8" s="167"/>
      <c r="I8" s="171"/>
      <c r="J8" s="167"/>
      <c r="K8" s="171"/>
    </row>
    <row r="9" spans="1:11" ht="16.5">
      <c r="A9" s="1"/>
      <c r="B9" s="9" t="s">
        <v>5</v>
      </c>
      <c r="C9" s="1" t="s">
        <v>45</v>
      </c>
      <c r="D9" s="117" t="s">
        <v>817</v>
      </c>
      <c r="E9" s="22">
        <v>4318851</v>
      </c>
      <c r="F9" s="256"/>
      <c r="G9" s="255"/>
      <c r="H9" s="167"/>
      <c r="I9" s="171"/>
      <c r="J9" s="167"/>
      <c r="K9" s="171"/>
    </row>
    <row r="10" spans="1:11" ht="16.5">
      <c r="A10" s="1"/>
      <c r="B10" s="9" t="s">
        <v>6</v>
      </c>
      <c r="C10" s="1" t="s">
        <v>50</v>
      </c>
      <c r="D10" s="117"/>
      <c r="E10" s="22">
        <v>49458</v>
      </c>
      <c r="F10" s="256"/>
      <c r="G10" s="255"/>
      <c r="H10" s="167"/>
      <c r="I10" s="171"/>
      <c r="J10" s="167"/>
      <c r="K10" s="171"/>
    </row>
    <row r="11" spans="1:11" ht="16.5">
      <c r="A11" s="1"/>
      <c r="B11" s="9" t="s">
        <v>7</v>
      </c>
      <c r="C11" s="1" t="s">
        <v>51</v>
      </c>
      <c r="D11" s="117" t="s">
        <v>818</v>
      </c>
      <c r="E11" s="22">
        <v>38894</v>
      </c>
      <c r="F11" s="256"/>
      <c r="G11" s="255"/>
      <c r="H11" s="167"/>
      <c r="I11" s="171"/>
      <c r="J11" s="167"/>
      <c r="K11" s="171"/>
    </row>
    <row r="12" spans="1:11" ht="16.5">
      <c r="A12" s="1"/>
      <c r="B12" s="9" t="s">
        <v>38</v>
      </c>
      <c r="C12" s="14" t="s">
        <v>52</v>
      </c>
      <c r="D12" s="117"/>
      <c r="E12" s="22">
        <v>7451</v>
      </c>
      <c r="F12" s="256"/>
      <c r="G12" s="255"/>
      <c r="H12" s="167"/>
      <c r="I12" s="171"/>
      <c r="J12" s="167"/>
      <c r="K12" s="171"/>
    </row>
    <row r="13" spans="1:11" ht="16.5">
      <c r="A13" s="1"/>
      <c r="B13" s="9" t="s">
        <v>39</v>
      </c>
      <c r="C13" s="1" t="s">
        <v>53</v>
      </c>
      <c r="D13" s="117" t="s">
        <v>819</v>
      </c>
      <c r="E13" s="22">
        <f>SUM(E14:E17)</f>
        <v>860776</v>
      </c>
      <c r="F13" s="256"/>
      <c r="G13" s="255"/>
      <c r="H13" s="167"/>
      <c r="I13" s="171"/>
      <c r="J13" s="167"/>
      <c r="K13" s="171"/>
    </row>
    <row r="14" spans="1:11" ht="16.5">
      <c r="A14" s="1"/>
      <c r="B14" s="9" t="s">
        <v>54</v>
      </c>
      <c r="C14" s="1" t="s">
        <v>715</v>
      </c>
      <c r="D14" s="117"/>
      <c r="E14" s="22">
        <v>2435</v>
      </c>
      <c r="F14" s="256"/>
      <c r="G14" s="255"/>
      <c r="H14" s="167"/>
      <c r="I14" s="171"/>
      <c r="J14" s="167"/>
      <c r="K14" s="171"/>
    </row>
    <row r="15" spans="1:11" ht="16.5">
      <c r="A15" s="1"/>
      <c r="B15" s="9" t="s">
        <v>55</v>
      </c>
      <c r="C15" s="1" t="s">
        <v>716</v>
      </c>
      <c r="D15" s="117"/>
      <c r="E15" s="22">
        <v>0</v>
      </c>
      <c r="F15" s="256"/>
      <c r="G15" s="255"/>
      <c r="H15" s="167"/>
      <c r="I15" s="171"/>
      <c r="J15" s="167"/>
      <c r="K15" s="171"/>
    </row>
    <row r="16" spans="1:11" ht="16.5">
      <c r="A16" s="1"/>
      <c r="B16" s="9" t="s">
        <v>56</v>
      </c>
      <c r="C16" s="1" t="s">
        <v>717</v>
      </c>
      <c r="D16" s="117"/>
      <c r="E16" s="22">
        <v>626687</v>
      </c>
      <c r="F16" s="256"/>
      <c r="G16" s="255"/>
      <c r="H16" s="167"/>
      <c r="I16" s="171"/>
      <c r="J16" s="167"/>
      <c r="K16" s="171"/>
    </row>
    <row r="17" spans="1:11" ht="16.5">
      <c r="A17" s="1"/>
      <c r="B17" s="9" t="s">
        <v>718</v>
      </c>
      <c r="C17" s="1" t="s">
        <v>719</v>
      </c>
      <c r="D17" s="117"/>
      <c r="E17" s="22">
        <v>231654</v>
      </c>
      <c r="F17" s="256"/>
      <c r="G17" s="255"/>
      <c r="H17" s="167"/>
      <c r="I17" s="171"/>
      <c r="J17" s="167"/>
      <c r="K17" s="171"/>
    </row>
    <row r="18" spans="1:11" ht="16.5">
      <c r="A18" s="1"/>
      <c r="B18" s="9" t="s">
        <v>40</v>
      </c>
      <c r="C18" s="1" t="s">
        <v>269</v>
      </c>
      <c r="D18" s="117"/>
      <c r="E18" s="22">
        <v>93913</v>
      </c>
      <c r="F18" s="256"/>
      <c r="G18" s="255"/>
      <c r="H18" s="167"/>
      <c r="I18" s="171"/>
      <c r="J18" s="167"/>
      <c r="K18" s="171"/>
    </row>
    <row r="19" spans="1:11" ht="16.5">
      <c r="A19" s="1"/>
      <c r="B19" s="9" t="s">
        <v>98</v>
      </c>
      <c r="C19" s="14" t="s">
        <v>57</v>
      </c>
      <c r="D19" s="117"/>
      <c r="E19" s="22">
        <v>9178</v>
      </c>
      <c r="F19" s="256"/>
      <c r="G19" s="255"/>
      <c r="H19" s="167"/>
      <c r="I19" s="171"/>
      <c r="J19" s="167"/>
      <c r="K19" s="171"/>
    </row>
    <row r="20" spans="1:11" s="81" customFormat="1" ht="16.5">
      <c r="A20" s="70"/>
      <c r="B20" s="73" t="s">
        <v>8</v>
      </c>
      <c r="C20" s="74" t="s">
        <v>720</v>
      </c>
      <c r="D20" s="117" t="s">
        <v>820</v>
      </c>
      <c r="E20" s="109">
        <f>SUM(E21:E25)</f>
        <v>2826578</v>
      </c>
      <c r="F20" s="257"/>
      <c r="G20" s="255"/>
      <c r="H20" s="167"/>
      <c r="I20" s="171"/>
      <c r="J20" s="167"/>
      <c r="K20" s="171"/>
    </row>
    <row r="21" spans="1:11" ht="16.5">
      <c r="A21" s="1"/>
      <c r="B21" s="9" t="s">
        <v>9</v>
      </c>
      <c r="C21" s="1" t="s">
        <v>58</v>
      </c>
      <c r="D21" s="117" t="s">
        <v>821</v>
      </c>
      <c r="E21" s="22">
        <v>2196034</v>
      </c>
      <c r="F21" s="256"/>
      <c r="G21" s="255"/>
      <c r="H21" s="167"/>
      <c r="I21" s="171"/>
      <c r="J21" s="167"/>
      <c r="K21" s="171"/>
    </row>
    <row r="22" spans="1:11" ht="16.5">
      <c r="A22" s="1"/>
      <c r="B22" s="9" t="s">
        <v>14</v>
      </c>
      <c r="C22" s="14" t="s">
        <v>59</v>
      </c>
      <c r="D22" s="117" t="s">
        <v>822</v>
      </c>
      <c r="E22" s="22">
        <v>202248</v>
      </c>
      <c r="F22" s="256"/>
      <c r="G22" s="255"/>
      <c r="H22" s="167"/>
      <c r="I22" s="171"/>
      <c r="J22" s="167"/>
      <c r="K22" s="171"/>
    </row>
    <row r="23" spans="1:11" ht="16.5">
      <c r="A23" s="1"/>
      <c r="B23" s="9" t="s">
        <v>15</v>
      </c>
      <c r="C23" s="14" t="s">
        <v>270</v>
      </c>
      <c r="D23" s="117"/>
      <c r="E23" s="22">
        <v>192439</v>
      </c>
      <c r="F23" s="256"/>
      <c r="G23" s="255"/>
      <c r="H23" s="167"/>
      <c r="I23" s="171"/>
      <c r="J23" s="167"/>
      <c r="K23" s="171"/>
    </row>
    <row r="24" spans="1:11" ht="16.5">
      <c r="A24" s="1"/>
      <c r="B24" s="9" t="s">
        <v>60</v>
      </c>
      <c r="C24" s="1" t="s">
        <v>74</v>
      </c>
      <c r="D24" s="117" t="s">
        <v>823</v>
      </c>
      <c r="E24" s="22">
        <v>201635</v>
      </c>
      <c r="F24" s="256"/>
      <c r="G24" s="255"/>
      <c r="H24" s="167"/>
      <c r="I24" s="171"/>
      <c r="J24" s="167"/>
      <c r="K24" s="171"/>
    </row>
    <row r="25" spans="1:11" ht="16.5">
      <c r="A25" s="1"/>
      <c r="B25" s="9" t="s">
        <v>61</v>
      </c>
      <c r="C25" s="14" t="s">
        <v>62</v>
      </c>
      <c r="D25" s="117"/>
      <c r="E25" s="22">
        <v>34222</v>
      </c>
      <c r="F25" s="256"/>
      <c r="G25" s="255"/>
      <c r="H25" s="167"/>
      <c r="I25" s="171"/>
      <c r="J25" s="167"/>
      <c r="K25" s="171"/>
    </row>
    <row r="26" spans="1:11" s="81" customFormat="1" ht="16.5">
      <c r="A26" s="70"/>
      <c r="B26" s="70" t="s">
        <v>16</v>
      </c>
      <c r="C26" s="73" t="s">
        <v>335</v>
      </c>
      <c r="D26" s="117"/>
      <c r="E26" s="109">
        <f>E8-E20</f>
        <v>2551943</v>
      </c>
      <c r="F26" s="257"/>
      <c r="G26" s="255"/>
      <c r="H26" s="167"/>
      <c r="I26" s="171"/>
      <c r="J26" s="167"/>
      <c r="K26" s="171"/>
    </row>
    <row r="27" spans="1:11" s="81" customFormat="1" ht="16.5">
      <c r="A27" s="70"/>
      <c r="B27" s="70" t="s">
        <v>17</v>
      </c>
      <c r="C27" s="73" t="s">
        <v>336</v>
      </c>
      <c r="D27" s="117"/>
      <c r="E27" s="109">
        <f>E28-E31</f>
        <v>680079</v>
      </c>
      <c r="F27" s="257"/>
      <c r="G27" s="255"/>
      <c r="H27" s="167"/>
      <c r="I27" s="171"/>
      <c r="J27" s="167"/>
      <c r="K27" s="171"/>
    </row>
    <row r="28" spans="1:11" ht="16.5">
      <c r="A28" s="1"/>
      <c r="B28" s="9" t="s">
        <v>18</v>
      </c>
      <c r="C28" s="1" t="s">
        <v>63</v>
      </c>
      <c r="D28" s="117"/>
      <c r="E28" s="22">
        <f>SUM(E29:E30)</f>
        <v>835469</v>
      </c>
      <c r="F28" s="256"/>
      <c r="G28" s="255"/>
      <c r="H28" s="167"/>
      <c r="I28" s="171"/>
      <c r="J28" s="167"/>
      <c r="K28" s="171"/>
    </row>
    <row r="29" spans="1:11" s="16" customFormat="1" ht="16.5">
      <c r="A29" s="1"/>
      <c r="B29" s="9" t="s">
        <v>64</v>
      </c>
      <c r="C29" s="1" t="s">
        <v>66</v>
      </c>
      <c r="D29" s="117"/>
      <c r="E29" s="22">
        <v>59118</v>
      </c>
      <c r="F29" s="258"/>
      <c r="G29" s="255"/>
      <c r="H29" s="167"/>
      <c r="I29" s="171"/>
      <c r="J29" s="167"/>
      <c r="K29" s="171"/>
    </row>
    <row r="30" spans="1:11" ht="16.5">
      <c r="A30" s="1"/>
      <c r="B30" s="9" t="s">
        <v>65</v>
      </c>
      <c r="C30" s="1" t="s">
        <v>13</v>
      </c>
      <c r="D30" s="117"/>
      <c r="E30" s="22">
        <v>776351</v>
      </c>
      <c r="F30" s="256"/>
      <c r="G30" s="255"/>
      <c r="H30" s="167"/>
      <c r="I30" s="171"/>
      <c r="J30" s="167"/>
      <c r="K30" s="171"/>
    </row>
    <row r="31" spans="1:11" ht="16.5">
      <c r="A31" s="1"/>
      <c r="B31" s="9" t="s">
        <v>19</v>
      </c>
      <c r="C31" s="1" t="s">
        <v>67</v>
      </c>
      <c r="D31" s="117"/>
      <c r="E31" s="22">
        <f>SUM(E32:E33)</f>
        <v>155390</v>
      </c>
      <c r="F31" s="256"/>
      <c r="G31" s="255"/>
      <c r="H31" s="167"/>
      <c r="I31" s="171"/>
      <c r="J31" s="167"/>
      <c r="K31" s="171"/>
    </row>
    <row r="32" spans="1:11" ht="16.5">
      <c r="A32" s="1"/>
      <c r="B32" s="9" t="s">
        <v>68</v>
      </c>
      <c r="C32" s="12" t="s">
        <v>721</v>
      </c>
      <c r="D32" s="117"/>
      <c r="E32" s="22">
        <v>22</v>
      </c>
      <c r="F32" s="256"/>
      <c r="G32" s="255"/>
      <c r="H32" s="167"/>
      <c r="I32" s="171"/>
      <c r="J32" s="167"/>
      <c r="K32" s="171"/>
    </row>
    <row r="33" spans="1:11" ht="16.5">
      <c r="A33" s="1"/>
      <c r="B33" s="9" t="s">
        <v>69</v>
      </c>
      <c r="C33" s="1" t="s">
        <v>13</v>
      </c>
      <c r="D33" s="117"/>
      <c r="E33" s="22">
        <v>155368</v>
      </c>
      <c r="F33" s="256"/>
      <c r="G33" s="255"/>
      <c r="H33" s="167"/>
      <c r="I33" s="171"/>
      <c r="J33" s="167"/>
      <c r="K33" s="171"/>
    </row>
    <row r="34" spans="1:11" s="81" customFormat="1" ht="16.5">
      <c r="A34" s="70"/>
      <c r="B34" s="70" t="s">
        <v>20</v>
      </c>
      <c r="C34" s="73" t="s">
        <v>70</v>
      </c>
      <c r="D34" s="117"/>
      <c r="E34" s="109">
        <v>908</v>
      </c>
      <c r="F34" s="257"/>
      <c r="G34" s="255"/>
      <c r="H34" s="167"/>
      <c r="I34" s="171"/>
      <c r="J34" s="167"/>
      <c r="K34" s="171"/>
    </row>
    <row r="35" spans="1:11" s="81" customFormat="1" ht="16.5">
      <c r="A35" s="70"/>
      <c r="B35" s="70" t="s">
        <v>23</v>
      </c>
      <c r="C35" s="73" t="s">
        <v>271</v>
      </c>
      <c r="D35" s="117" t="s">
        <v>824</v>
      </c>
      <c r="E35" s="109">
        <f>+SUM(E36:E38)</f>
        <v>-15783</v>
      </c>
      <c r="F35" s="257"/>
      <c r="G35" s="255"/>
      <c r="H35" s="167"/>
      <c r="I35" s="171"/>
      <c r="J35" s="167"/>
      <c r="K35" s="171"/>
    </row>
    <row r="36" spans="1:11" ht="16.5">
      <c r="A36" s="1"/>
      <c r="B36" s="9" t="s">
        <v>24</v>
      </c>
      <c r="C36" s="1" t="s">
        <v>272</v>
      </c>
      <c r="D36" s="117"/>
      <c r="E36" s="22">
        <v>36601</v>
      </c>
      <c r="F36" s="256"/>
      <c r="G36" s="255"/>
      <c r="H36" s="167"/>
      <c r="I36" s="171"/>
      <c r="J36" s="167"/>
      <c r="K36" s="171"/>
    </row>
    <row r="37" spans="1:11" ht="16.5">
      <c r="A37" s="1"/>
      <c r="B37" s="9" t="s">
        <v>25</v>
      </c>
      <c r="C37" s="1" t="s">
        <v>394</v>
      </c>
      <c r="D37" s="117"/>
      <c r="E37" s="22">
        <v>-375849</v>
      </c>
      <c r="F37" s="256"/>
      <c r="G37" s="255"/>
      <c r="H37" s="167"/>
      <c r="I37" s="171"/>
      <c r="J37" s="167"/>
      <c r="K37" s="171"/>
    </row>
    <row r="38" spans="1:11" ht="16.5">
      <c r="A38" s="1"/>
      <c r="B38" s="9" t="s">
        <v>605</v>
      </c>
      <c r="C38" s="1" t="s">
        <v>273</v>
      </c>
      <c r="D38" s="117"/>
      <c r="E38" s="22">
        <v>323465</v>
      </c>
      <c r="F38" s="256"/>
      <c r="G38" s="255"/>
      <c r="H38" s="167"/>
      <c r="I38" s="171"/>
      <c r="J38" s="167"/>
      <c r="K38" s="171"/>
    </row>
    <row r="39" spans="1:11" s="81" customFormat="1" ht="16.5">
      <c r="A39" s="70"/>
      <c r="B39" s="70" t="s">
        <v>26</v>
      </c>
      <c r="C39" s="73" t="s">
        <v>71</v>
      </c>
      <c r="D39" s="117" t="s">
        <v>825</v>
      </c>
      <c r="E39" s="109">
        <v>241828</v>
      </c>
      <c r="F39" s="257"/>
      <c r="G39" s="255"/>
      <c r="H39" s="167"/>
      <c r="I39" s="171"/>
      <c r="J39" s="167"/>
      <c r="K39" s="171"/>
    </row>
    <row r="40" spans="1:11" s="81" customFormat="1" ht="16.5">
      <c r="A40" s="70"/>
      <c r="B40" s="70" t="s">
        <v>27</v>
      </c>
      <c r="C40" s="73" t="s">
        <v>722</v>
      </c>
      <c r="D40" s="117"/>
      <c r="E40" s="109">
        <f>E26+E27+E34+E35+E39</f>
        <v>3458975</v>
      </c>
      <c r="F40" s="257"/>
      <c r="G40" s="255"/>
      <c r="H40" s="167"/>
      <c r="I40" s="171"/>
      <c r="J40" s="167"/>
      <c r="K40" s="171"/>
    </row>
    <row r="41" spans="1:11" s="81" customFormat="1" ht="16.5">
      <c r="A41" s="70"/>
      <c r="B41" s="70" t="s">
        <v>28</v>
      </c>
      <c r="C41" s="73" t="s">
        <v>723</v>
      </c>
      <c r="D41" s="117" t="s">
        <v>830</v>
      </c>
      <c r="E41" s="109">
        <v>472941</v>
      </c>
      <c r="F41" s="257"/>
      <c r="G41" s="255"/>
      <c r="H41" s="167"/>
      <c r="I41" s="171"/>
      <c r="J41" s="167"/>
      <c r="K41" s="171"/>
    </row>
    <row r="42" spans="1:11" s="81" customFormat="1" ht="16.5">
      <c r="A42" s="70"/>
      <c r="B42" s="70" t="s">
        <v>29</v>
      </c>
      <c r="C42" s="73" t="s">
        <v>72</v>
      </c>
      <c r="D42" s="117" t="s">
        <v>826</v>
      </c>
      <c r="E42" s="109">
        <v>1146687</v>
      </c>
      <c r="F42" s="257"/>
      <c r="G42" s="255"/>
      <c r="H42" s="167"/>
      <c r="I42" s="171"/>
      <c r="J42" s="167"/>
      <c r="K42" s="171"/>
    </row>
    <row r="43" spans="1:11" s="81" customFormat="1" ht="16.5">
      <c r="A43" s="70"/>
      <c r="B43" s="70" t="s">
        <v>30</v>
      </c>
      <c r="C43" s="73" t="s">
        <v>724</v>
      </c>
      <c r="D43" s="117"/>
      <c r="E43" s="109">
        <v>1839347</v>
      </c>
      <c r="F43" s="257"/>
      <c r="G43" s="255"/>
      <c r="H43" s="167"/>
      <c r="I43" s="171"/>
      <c r="J43" s="167"/>
      <c r="K43" s="171"/>
    </row>
    <row r="44" spans="1:11" s="81" customFormat="1" ht="16.5">
      <c r="A44" s="70"/>
      <c r="B44" s="70" t="s">
        <v>31</v>
      </c>
      <c r="C44" s="73" t="s">
        <v>274</v>
      </c>
      <c r="D44" s="117"/>
      <c r="E44" s="109"/>
      <c r="F44" s="257"/>
      <c r="G44" s="255"/>
      <c r="H44" s="167"/>
      <c r="I44" s="171"/>
      <c r="J44" s="167"/>
      <c r="K44" s="171"/>
    </row>
    <row r="45" spans="1:11" s="81" customFormat="1" ht="16.5">
      <c r="A45" s="70"/>
      <c r="B45" s="70"/>
      <c r="C45" s="73" t="s">
        <v>275</v>
      </c>
      <c r="D45" s="117"/>
      <c r="E45" s="109">
        <v>0</v>
      </c>
      <c r="F45" s="257"/>
      <c r="G45" s="255"/>
      <c r="H45" s="167"/>
      <c r="I45" s="171"/>
      <c r="J45" s="167"/>
      <c r="K45" s="171"/>
    </row>
    <row r="46" spans="1:11" s="81" customFormat="1" ht="16.5">
      <c r="A46" s="70"/>
      <c r="B46" s="70" t="s">
        <v>32</v>
      </c>
      <c r="C46" s="73" t="s">
        <v>276</v>
      </c>
      <c r="D46" s="117"/>
      <c r="E46" s="109">
        <v>0</v>
      </c>
      <c r="F46" s="257"/>
      <c r="G46" s="255"/>
      <c r="H46" s="167"/>
      <c r="I46" s="171"/>
      <c r="J46" s="167"/>
      <c r="K46" s="171"/>
    </row>
    <row r="47" spans="1:11" s="116" customFormat="1" ht="16.5">
      <c r="A47" s="70"/>
      <c r="B47" s="70" t="s">
        <v>33</v>
      </c>
      <c r="C47" s="73" t="s">
        <v>277</v>
      </c>
      <c r="D47" s="117"/>
      <c r="E47" s="109">
        <v>0</v>
      </c>
      <c r="F47" s="257"/>
      <c r="G47" s="255"/>
      <c r="H47" s="167"/>
      <c r="I47" s="171"/>
      <c r="J47" s="167"/>
      <c r="K47" s="171"/>
    </row>
    <row r="48" spans="1:11" s="81" customFormat="1" ht="16.5">
      <c r="A48" s="70"/>
      <c r="B48" s="70" t="s">
        <v>34</v>
      </c>
      <c r="C48" s="73" t="s">
        <v>725</v>
      </c>
      <c r="D48" s="117"/>
      <c r="E48" s="109">
        <f>E43+E45+E46+E47</f>
        <v>1839347</v>
      </c>
      <c r="F48" s="257"/>
      <c r="G48" s="255"/>
      <c r="H48" s="167"/>
      <c r="I48" s="171"/>
      <c r="J48" s="167"/>
      <c r="K48" s="171"/>
    </row>
    <row r="49" spans="1:11" s="81" customFormat="1" ht="16.5">
      <c r="A49" s="70"/>
      <c r="B49" s="70" t="s">
        <v>35</v>
      </c>
      <c r="C49" s="73" t="s">
        <v>337</v>
      </c>
      <c r="D49" s="117" t="s">
        <v>827</v>
      </c>
      <c r="E49" s="109">
        <v>387144</v>
      </c>
      <c r="F49" s="257"/>
      <c r="G49" s="255"/>
      <c r="H49" s="167"/>
      <c r="I49" s="171"/>
      <c r="J49" s="167"/>
      <c r="K49" s="171"/>
    </row>
    <row r="50" spans="1:11" ht="16.5">
      <c r="A50" s="2"/>
      <c r="B50" s="1" t="s">
        <v>92</v>
      </c>
      <c r="C50" s="12" t="s">
        <v>196</v>
      </c>
      <c r="D50" s="117"/>
      <c r="E50" s="22">
        <v>444053</v>
      </c>
      <c r="F50" s="255"/>
      <c r="G50" s="255"/>
      <c r="H50" s="167"/>
      <c r="I50" s="171"/>
      <c r="J50" s="167"/>
      <c r="K50" s="171"/>
    </row>
    <row r="51" spans="1:11" ht="16.5">
      <c r="A51" s="1"/>
      <c r="B51" s="1" t="s">
        <v>93</v>
      </c>
      <c r="C51" s="12" t="s">
        <v>726</v>
      </c>
      <c r="D51" s="117"/>
      <c r="E51" s="22">
        <v>-56909</v>
      </c>
      <c r="F51" s="257"/>
      <c r="G51" s="255"/>
      <c r="H51" s="167"/>
      <c r="I51" s="171"/>
      <c r="J51" s="167"/>
      <c r="K51" s="171"/>
    </row>
    <row r="52" spans="1:11" s="81" customFormat="1" ht="16.5">
      <c r="A52" s="79"/>
      <c r="B52" s="70" t="s">
        <v>36</v>
      </c>
      <c r="C52" s="73" t="s">
        <v>727</v>
      </c>
      <c r="D52" s="117"/>
      <c r="E52" s="109">
        <f>+E48-E49</f>
        <v>1452203</v>
      </c>
      <c r="F52" s="257"/>
      <c r="G52" s="255"/>
      <c r="H52" s="167"/>
      <c r="I52" s="171"/>
      <c r="J52" s="167"/>
      <c r="K52" s="171"/>
    </row>
    <row r="53" spans="1:11" s="81" customFormat="1" ht="16.5">
      <c r="A53" s="79"/>
      <c r="B53" s="70" t="s">
        <v>37</v>
      </c>
      <c r="C53" s="73" t="s">
        <v>338</v>
      </c>
      <c r="D53" s="117"/>
      <c r="E53" s="146">
        <f>SUM(E54:E56)</f>
        <v>0</v>
      </c>
      <c r="F53" s="256"/>
      <c r="G53" s="255"/>
      <c r="H53" s="167"/>
      <c r="I53" s="171"/>
      <c r="J53" s="167"/>
      <c r="K53" s="171"/>
    </row>
    <row r="54" spans="1:11" ht="16.5">
      <c r="A54" s="1"/>
      <c r="B54" s="1" t="s">
        <v>649</v>
      </c>
      <c r="C54" s="12" t="s">
        <v>339</v>
      </c>
      <c r="D54" s="117"/>
      <c r="E54" s="22">
        <v>0</v>
      </c>
      <c r="F54" s="256"/>
      <c r="G54" s="255"/>
      <c r="H54" s="167"/>
      <c r="I54" s="171"/>
      <c r="J54" s="167"/>
      <c r="K54" s="171"/>
    </row>
    <row r="55" spans="1:11" ht="16.5">
      <c r="A55" s="1"/>
      <c r="B55" s="1" t="s">
        <v>650</v>
      </c>
      <c r="C55" s="12" t="s">
        <v>366</v>
      </c>
      <c r="D55" s="117"/>
      <c r="E55" s="22">
        <v>0</v>
      </c>
      <c r="F55" s="257"/>
      <c r="G55" s="255"/>
      <c r="H55" s="167"/>
      <c r="I55" s="171"/>
      <c r="J55" s="167"/>
      <c r="K55" s="171"/>
    </row>
    <row r="56" spans="1:11" ht="16.5">
      <c r="A56" s="1"/>
      <c r="B56" s="1" t="s">
        <v>728</v>
      </c>
      <c r="C56" s="12" t="s">
        <v>340</v>
      </c>
      <c r="D56" s="117"/>
      <c r="E56" s="22">
        <v>0</v>
      </c>
      <c r="F56" s="257"/>
      <c r="G56" s="255"/>
      <c r="H56" s="167"/>
      <c r="I56" s="171"/>
      <c r="J56" s="167"/>
      <c r="K56" s="171"/>
    </row>
    <row r="57" spans="1:11" s="81" customFormat="1" ht="16.5">
      <c r="A57" s="79"/>
      <c r="B57" s="70" t="s">
        <v>328</v>
      </c>
      <c r="C57" s="73" t="s">
        <v>341</v>
      </c>
      <c r="D57" s="117"/>
      <c r="E57" s="146">
        <f>SUM(E58:E60)</f>
        <v>0</v>
      </c>
      <c r="F57" s="256"/>
      <c r="G57" s="255"/>
      <c r="H57" s="167"/>
      <c r="I57" s="171"/>
      <c r="J57" s="167"/>
      <c r="K57" s="171"/>
    </row>
    <row r="58" spans="1:11" ht="16.5">
      <c r="A58" s="1"/>
      <c r="B58" s="1" t="s">
        <v>342</v>
      </c>
      <c r="C58" s="12" t="s">
        <v>343</v>
      </c>
      <c r="D58" s="117"/>
      <c r="E58" s="22">
        <v>0</v>
      </c>
      <c r="F58" s="256"/>
      <c r="G58" s="255"/>
      <c r="H58" s="167"/>
      <c r="I58" s="171"/>
      <c r="J58" s="167"/>
      <c r="K58" s="171"/>
    </row>
    <row r="59" spans="1:11" ht="16.5">
      <c r="A59" s="1"/>
      <c r="B59" s="1" t="s">
        <v>344</v>
      </c>
      <c r="C59" s="12" t="s">
        <v>345</v>
      </c>
      <c r="D59" s="117"/>
      <c r="E59" s="22">
        <v>0</v>
      </c>
      <c r="F59" s="256"/>
      <c r="G59" s="255"/>
      <c r="H59" s="167"/>
      <c r="I59" s="171"/>
      <c r="J59" s="167"/>
      <c r="K59" s="171"/>
    </row>
    <row r="60" spans="1:11" ht="16.5">
      <c r="A60" s="1"/>
      <c r="B60" s="1" t="s">
        <v>346</v>
      </c>
      <c r="C60" s="12" t="s">
        <v>347</v>
      </c>
      <c r="D60" s="117"/>
      <c r="E60" s="22">
        <v>0</v>
      </c>
      <c r="F60" s="257"/>
      <c r="G60" s="255"/>
      <c r="H60" s="167"/>
      <c r="I60" s="171"/>
      <c r="J60" s="167"/>
      <c r="K60" s="171"/>
    </row>
    <row r="61" spans="1:11" s="81" customFormat="1" ht="16.5">
      <c r="A61" s="79"/>
      <c r="B61" s="70" t="s">
        <v>566</v>
      </c>
      <c r="C61" s="73" t="s">
        <v>729</v>
      </c>
      <c r="D61" s="117"/>
      <c r="E61" s="146">
        <f>E53-E57</f>
        <v>0</v>
      </c>
      <c r="F61" s="256"/>
      <c r="G61" s="255"/>
      <c r="H61" s="167"/>
      <c r="I61" s="171"/>
      <c r="J61" s="167"/>
      <c r="K61" s="171"/>
    </row>
    <row r="62" spans="1:11" s="81" customFormat="1" ht="16.5">
      <c r="A62" s="79"/>
      <c r="B62" s="70" t="s">
        <v>348</v>
      </c>
      <c r="C62" s="73" t="s">
        <v>349</v>
      </c>
      <c r="D62" s="117"/>
      <c r="E62" s="146">
        <f>SUM(E63:E64)</f>
        <v>0</v>
      </c>
      <c r="F62" s="256"/>
      <c r="G62" s="255"/>
      <c r="H62" s="167"/>
      <c r="I62" s="171"/>
      <c r="J62" s="167"/>
      <c r="K62" s="171"/>
    </row>
    <row r="63" spans="1:11" ht="16.5">
      <c r="A63" s="2"/>
      <c r="B63" s="9" t="s">
        <v>730</v>
      </c>
      <c r="C63" s="12" t="s">
        <v>196</v>
      </c>
      <c r="D63" s="117"/>
      <c r="E63" s="219">
        <v>0</v>
      </c>
      <c r="F63" s="256"/>
      <c r="G63" s="255"/>
      <c r="H63" s="167"/>
      <c r="I63" s="171"/>
      <c r="J63" s="167"/>
      <c r="K63" s="171"/>
    </row>
    <row r="64" spans="1:11" ht="16.5">
      <c r="A64" s="2"/>
      <c r="B64" s="9" t="s">
        <v>731</v>
      </c>
      <c r="C64" s="12" t="s">
        <v>726</v>
      </c>
      <c r="D64" s="117"/>
      <c r="E64" s="22">
        <v>0</v>
      </c>
      <c r="F64" s="257"/>
      <c r="G64" s="255"/>
      <c r="H64" s="167"/>
      <c r="I64" s="171"/>
      <c r="J64" s="167"/>
      <c r="K64" s="171"/>
    </row>
    <row r="65" spans="1:11" s="81" customFormat="1" ht="16.5">
      <c r="A65" s="70"/>
      <c r="B65" s="121" t="s">
        <v>350</v>
      </c>
      <c r="C65" s="73" t="s">
        <v>732</v>
      </c>
      <c r="D65" s="117"/>
      <c r="E65" s="146">
        <f>E61+E62</f>
        <v>0</v>
      </c>
      <c r="F65" s="257"/>
      <c r="G65" s="255"/>
      <c r="H65" s="167"/>
      <c r="I65" s="171"/>
      <c r="J65" s="167"/>
      <c r="K65" s="171"/>
    </row>
    <row r="66" spans="1:11" s="81" customFormat="1" ht="16.5">
      <c r="A66" s="70"/>
      <c r="B66" s="70" t="s">
        <v>351</v>
      </c>
      <c r="C66" s="73" t="s">
        <v>733</v>
      </c>
      <c r="D66" s="117" t="s">
        <v>828</v>
      </c>
      <c r="E66" s="109">
        <f>+E52+E65</f>
        <v>1452203</v>
      </c>
      <c r="F66" s="256"/>
      <c r="G66" s="255"/>
      <c r="H66" s="167"/>
      <c r="I66" s="171"/>
      <c r="J66" s="167"/>
      <c r="K66" s="171"/>
    </row>
    <row r="67" spans="1:11" s="116" customFormat="1" ht="16.5">
      <c r="A67" s="70"/>
      <c r="B67" s="121" t="s">
        <v>734</v>
      </c>
      <c r="C67" s="73" t="s">
        <v>278</v>
      </c>
      <c r="D67" s="117"/>
      <c r="E67" s="109">
        <v>1452200</v>
      </c>
      <c r="F67" s="256"/>
      <c r="G67" s="255"/>
      <c r="H67" s="167"/>
      <c r="I67" s="171"/>
      <c r="J67" s="167"/>
      <c r="K67" s="171"/>
    </row>
    <row r="68" spans="1:11" ht="16.5">
      <c r="A68" s="2"/>
      <c r="B68" s="9" t="s">
        <v>735</v>
      </c>
      <c r="C68" s="12" t="s">
        <v>352</v>
      </c>
      <c r="D68" s="117" t="s">
        <v>829</v>
      </c>
      <c r="E68" s="22">
        <v>3</v>
      </c>
      <c r="F68" s="257"/>
      <c r="G68" s="255"/>
      <c r="H68" s="167"/>
      <c r="I68" s="171"/>
      <c r="J68" s="167"/>
      <c r="K68" s="171"/>
    </row>
    <row r="69" spans="1:11" s="16" customFormat="1" ht="16.5">
      <c r="A69" s="1"/>
      <c r="B69" s="41"/>
      <c r="C69" s="41" t="s">
        <v>391</v>
      </c>
      <c r="D69" s="50"/>
      <c r="E69" s="147">
        <f>E67/400000000</f>
        <v>0.0036305</v>
      </c>
      <c r="F69" s="257"/>
      <c r="G69" s="255"/>
      <c r="H69" s="167"/>
      <c r="I69" s="171"/>
      <c r="J69" s="167"/>
      <c r="K69" s="171"/>
    </row>
    <row r="70" spans="1:8" ht="16.5">
      <c r="A70" s="2"/>
      <c r="B70" s="2"/>
      <c r="C70" s="8"/>
      <c r="D70" s="20"/>
      <c r="F70" s="255"/>
      <c r="G70" s="255"/>
      <c r="H70" s="167"/>
    </row>
    <row r="71" spans="1:7" ht="33.75" customHeight="1">
      <c r="A71" s="2"/>
      <c r="B71" s="262" t="s">
        <v>813</v>
      </c>
      <c r="C71" s="262"/>
      <c r="D71" s="262"/>
      <c r="E71" s="262"/>
      <c r="F71" s="256"/>
      <c r="G71" s="255"/>
    </row>
    <row r="72" spans="1:7" ht="16.5">
      <c r="A72" s="2"/>
      <c r="B72" s="2"/>
      <c r="C72" s="8"/>
      <c r="D72" s="20"/>
      <c r="E72" s="27"/>
      <c r="F72" s="16"/>
      <c r="G72" s="255"/>
    </row>
    <row r="73" spans="1:5" ht="16.5">
      <c r="A73" s="2"/>
      <c r="B73" s="2"/>
      <c r="C73" s="8"/>
      <c r="D73" s="20"/>
      <c r="E73" s="27"/>
    </row>
    <row r="74" spans="1:5" ht="16.5">
      <c r="A74" s="2"/>
      <c r="B74" s="2"/>
      <c r="C74" s="8"/>
      <c r="D74" s="20"/>
      <c r="E74" s="27"/>
    </row>
    <row r="75" spans="1:5" ht="16.5">
      <c r="A75" s="2"/>
      <c r="B75" s="2"/>
      <c r="C75" s="8"/>
      <c r="D75" s="20"/>
      <c r="E75" s="27"/>
    </row>
    <row r="76" spans="1:7" s="16" customFormat="1" ht="15.75">
      <c r="A76" s="263" t="s">
        <v>322</v>
      </c>
      <c r="B76" s="263"/>
      <c r="C76" s="263"/>
      <c r="D76" s="263"/>
      <c r="E76" s="263"/>
      <c r="F76" s="3"/>
      <c r="G76" s="3"/>
    </row>
    <row r="77" spans="1:7" s="16" customFormat="1" ht="16.5">
      <c r="A77" s="2"/>
      <c r="B77" s="2"/>
      <c r="C77" s="8"/>
      <c r="D77" s="20"/>
      <c r="E77" s="3"/>
      <c r="F77" s="3"/>
      <c r="G77" s="3"/>
    </row>
    <row r="78" spans="1:6" s="16" customFormat="1" ht="16.5">
      <c r="A78" s="2"/>
      <c r="B78" s="2"/>
      <c r="C78" s="8"/>
      <c r="D78" s="20"/>
      <c r="E78" s="3"/>
      <c r="F78" s="3"/>
    </row>
    <row r="79" spans="1:5" s="16" customFormat="1" ht="16.5">
      <c r="A79" s="2"/>
      <c r="B79" s="2"/>
      <c r="C79" s="8"/>
      <c r="D79" s="20"/>
      <c r="E79" s="3"/>
    </row>
    <row r="80" spans="1:5" s="16" customFormat="1" ht="16.5">
      <c r="A80" s="2"/>
      <c r="B80" s="2"/>
      <c r="C80" s="8"/>
      <c r="D80" s="20"/>
      <c r="E80" s="3"/>
    </row>
    <row r="81" spans="1:5" s="16" customFormat="1" ht="16.5">
      <c r="A81" s="2"/>
      <c r="B81" s="38"/>
      <c r="C81" s="39"/>
      <c r="D81" s="40"/>
      <c r="E81" s="46"/>
    </row>
    <row r="82" spans="1:5" s="16" customFormat="1" ht="16.5">
      <c r="A82" s="2"/>
      <c r="B82" s="2"/>
      <c r="C82" s="8"/>
      <c r="D82" s="20"/>
      <c r="E82" s="3"/>
    </row>
    <row r="83" spans="1:5" s="16" customFormat="1" ht="16.5">
      <c r="A83" s="2"/>
      <c r="B83" s="2"/>
      <c r="C83" s="8"/>
      <c r="D83" s="20"/>
      <c r="E83" s="3"/>
    </row>
    <row r="84" spans="1:5" s="16" customFormat="1" ht="16.5">
      <c r="A84" s="2"/>
      <c r="B84" s="2"/>
      <c r="C84" s="8"/>
      <c r="D84" s="20"/>
      <c r="E84" s="3"/>
    </row>
    <row r="85" spans="1:5" s="16" customFormat="1" ht="16.5">
      <c r="A85" s="2"/>
      <c r="B85" s="2"/>
      <c r="C85" s="8"/>
      <c r="D85" s="20"/>
      <c r="E85" s="3"/>
    </row>
    <row r="86" spans="1:5" s="16" customFormat="1" ht="16.5">
      <c r="A86" s="2"/>
      <c r="B86" s="2"/>
      <c r="C86" s="8"/>
      <c r="D86" s="20"/>
      <c r="E86" s="3"/>
    </row>
    <row r="87" spans="1:5" s="16" customFormat="1" ht="16.5">
      <c r="A87" s="2"/>
      <c r="B87" s="2"/>
      <c r="C87" s="8"/>
      <c r="D87" s="20"/>
      <c r="E87" s="3"/>
    </row>
    <row r="88" spans="1:5" s="16" customFormat="1" ht="16.5">
      <c r="A88" s="2"/>
      <c r="B88" s="2"/>
      <c r="C88" s="8"/>
      <c r="D88" s="20"/>
      <c r="E88" s="3"/>
    </row>
    <row r="89" spans="1:5" s="16" customFormat="1" ht="16.5">
      <c r="A89" s="2"/>
      <c r="B89" s="2"/>
      <c r="C89" s="8"/>
      <c r="D89" s="20"/>
      <c r="E89" s="3"/>
    </row>
    <row r="90" spans="1:5" s="16" customFormat="1" ht="16.5">
      <c r="A90" s="2"/>
      <c r="B90" s="2"/>
      <c r="C90" s="8"/>
      <c r="D90" s="20"/>
      <c r="E90" s="3"/>
    </row>
    <row r="91" spans="1:5" s="16" customFormat="1" ht="16.5">
      <c r="A91" s="2"/>
      <c r="B91" s="2"/>
      <c r="C91" s="8"/>
      <c r="D91" s="20"/>
      <c r="E91" s="3"/>
    </row>
    <row r="92" spans="1:5" s="16" customFormat="1" ht="16.5">
      <c r="A92" s="2"/>
      <c r="B92" s="2"/>
      <c r="C92" s="8"/>
      <c r="D92" s="20"/>
      <c r="E92" s="3"/>
    </row>
    <row r="93" spans="1:5" s="16" customFormat="1" ht="16.5">
      <c r="A93" s="2"/>
      <c r="B93" s="2"/>
      <c r="C93" s="8"/>
      <c r="D93" s="20"/>
      <c r="E93" s="3"/>
    </row>
    <row r="94" spans="1:5" s="16" customFormat="1" ht="16.5">
      <c r="A94" s="2"/>
      <c r="B94" s="2"/>
      <c r="C94" s="8"/>
      <c r="D94" s="20"/>
      <c r="E94" s="3"/>
    </row>
    <row r="95" spans="1:5" s="16" customFormat="1" ht="16.5">
      <c r="A95" s="2"/>
      <c r="B95" s="2"/>
      <c r="C95" s="8"/>
      <c r="D95" s="20"/>
      <c r="E95" s="3"/>
    </row>
    <row r="96" spans="1:5" s="16" customFormat="1" ht="16.5">
      <c r="A96" s="2"/>
      <c r="B96" s="2"/>
      <c r="C96" s="8"/>
      <c r="D96" s="20"/>
      <c r="E96" s="3"/>
    </row>
    <row r="97" spans="1:5" s="16" customFormat="1" ht="16.5">
      <c r="A97" s="2"/>
      <c r="B97" s="2"/>
      <c r="C97" s="8"/>
      <c r="D97" s="20"/>
      <c r="E97" s="3"/>
    </row>
    <row r="98" spans="1:5" s="16" customFormat="1" ht="16.5">
      <c r="A98" s="2"/>
      <c r="B98" s="2"/>
      <c r="C98" s="8"/>
      <c r="D98" s="20"/>
      <c r="E98" s="3"/>
    </row>
    <row r="99" spans="1:5" s="16" customFormat="1" ht="16.5">
      <c r="A99" s="2"/>
      <c r="B99" s="2"/>
      <c r="C99" s="8"/>
      <c r="D99" s="20"/>
      <c r="E99" s="3"/>
    </row>
    <row r="100" spans="1:5" s="16" customFormat="1" ht="16.5">
      <c r="A100" s="2"/>
      <c r="B100" s="2"/>
      <c r="C100" s="8"/>
      <c r="D100" s="20"/>
      <c r="E100" s="3"/>
    </row>
    <row r="101" spans="1:5" s="16" customFormat="1" ht="16.5">
      <c r="A101" s="2"/>
      <c r="B101" s="2"/>
      <c r="C101" s="8"/>
      <c r="D101" s="20"/>
      <c r="E101" s="3"/>
    </row>
    <row r="102" spans="6:7" ht="13.5">
      <c r="F102" s="16"/>
      <c r="G102" s="16"/>
    </row>
    <row r="103" spans="1:5" s="16" customFormat="1" ht="13.5">
      <c r="A103" s="3"/>
      <c r="B103" s="3"/>
      <c r="C103" s="3"/>
      <c r="D103" s="28"/>
      <c r="E103" s="3"/>
    </row>
    <row r="104" spans="1:7" s="16" customFormat="1" ht="13.5">
      <c r="A104" s="3"/>
      <c r="B104" s="3"/>
      <c r="C104" s="3"/>
      <c r="D104" s="28"/>
      <c r="E104" s="3"/>
      <c r="G104" s="3"/>
    </row>
    <row r="105" spans="1:6" s="16" customFormat="1" ht="13.5">
      <c r="A105" s="3"/>
      <c r="B105" s="3"/>
      <c r="C105" s="3"/>
      <c r="D105" s="28"/>
      <c r="E105" s="3"/>
      <c r="F105" s="3"/>
    </row>
    <row r="106" spans="1:5" s="16" customFormat="1" ht="13.5">
      <c r="A106" s="3"/>
      <c r="B106" s="3"/>
      <c r="C106" s="3"/>
      <c r="D106" s="28"/>
      <c r="E106" s="3"/>
    </row>
    <row r="107" spans="1:5" s="16" customFormat="1" ht="13.5">
      <c r="A107" s="3"/>
      <c r="B107" s="3"/>
      <c r="C107" s="3"/>
      <c r="D107" s="28"/>
      <c r="E107" s="3"/>
    </row>
    <row r="108" spans="1:5" s="16" customFormat="1" ht="13.5">
      <c r="A108" s="3"/>
      <c r="B108" s="3"/>
      <c r="C108" s="3"/>
      <c r="D108" s="28"/>
      <c r="E108" s="3"/>
    </row>
    <row r="109" spans="1:5" s="16" customFormat="1" ht="13.5">
      <c r="A109" s="3"/>
      <c r="B109" s="3"/>
      <c r="C109" s="3"/>
      <c r="D109" s="28"/>
      <c r="E109" s="3"/>
    </row>
    <row r="110" spans="6:7" ht="21" customHeight="1">
      <c r="F110" s="16"/>
      <c r="G110" s="16"/>
    </row>
    <row r="111" spans="1:5" s="16" customFormat="1" ht="13.5">
      <c r="A111" s="3"/>
      <c r="B111" s="3"/>
      <c r="C111" s="3"/>
      <c r="D111" s="28"/>
      <c r="E111" s="3"/>
    </row>
    <row r="112" spans="1:7" s="16" customFormat="1" ht="13.5">
      <c r="A112" s="3"/>
      <c r="B112" s="3"/>
      <c r="C112" s="3"/>
      <c r="D112" s="28"/>
      <c r="E112" s="3"/>
      <c r="G112" s="3"/>
    </row>
    <row r="113" spans="1:6" s="16" customFormat="1" ht="13.5">
      <c r="A113" s="3"/>
      <c r="B113" s="3"/>
      <c r="C113" s="3"/>
      <c r="D113" s="28"/>
      <c r="E113" s="3"/>
      <c r="F113" s="3"/>
    </row>
    <row r="114" spans="1:5" s="16" customFormat="1" ht="13.5">
      <c r="A114" s="3"/>
      <c r="B114" s="3"/>
      <c r="C114" s="3"/>
      <c r="D114" s="28"/>
      <c r="E114" s="3"/>
    </row>
    <row r="115" spans="1:5" s="16" customFormat="1" ht="13.5">
      <c r="A115" s="3"/>
      <c r="B115" s="3"/>
      <c r="C115" s="3"/>
      <c r="D115" s="28"/>
      <c r="E115" s="3"/>
    </row>
    <row r="116" spans="1:5" s="16" customFormat="1" ht="13.5">
      <c r="A116" s="3"/>
      <c r="B116" s="3"/>
      <c r="C116" s="3"/>
      <c r="D116" s="28"/>
      <c r="E116" s="3"/>
    </row>
    <row r="117" spans="1:5" s="16" customFormat="1" ht="13.5">
      <c r="A117" s="3"/>
      <c r="B117" s="3"/>
      <c r="C117" s="3"/>
      <c r="D117" s="28"/>
      <c r="E117" s="3"/>
    </row>
    <row r="118" spans="1:5" s="16" customFormat="1" ht="13.5">
      <c r="A118" s="3"/>
      <c r="B118" s="3"/>
      <c r="C118" s="3"/>
      <c r="D118" s="28"/>
      <c r="E118" s="3"/>
    </row>
    <row r="119" spans="1:5" s="16" customFormat="1" ht="13.5">
      <c r="A119" s="3"/>
      <c r="B119" s="3"/>
      <c r="C119" s="3"/>
      <c r="D119" s="28"/>
      <c r="E119" s="3"/>
    </row>
    <row r="120" spans="6:7" ht="13.5">
      <c r="F120" s="16"/>
      <c r="G120" s="16"/>
    </row>
    <row r="121" spans="1:5" s="16" customFormat="1" ht="13.5">
      <c r="A121" s="3"/>
      <c r="B121" s="3"/>
      <c r="C121" s="3"/>
      <c r="D121" s="28"/>
      <c r="E121" s="3"/>
    </row>
    <row r="122" spans="1:7" s="16" customFormat="1" ht="13.5">
      <c r="A122" s="3"/>
      <c r="B122" s="3"/>
      <c r="C122" s="3"/>
      <c r="D122" s="28"/>
      <c r="E122" s="3"/>
      <c r="G122" s="3"/>
    </row>
    <row r="123" spans="1:6" s="16" customFormat="1" ht="13.5">
      <c r="A123" s="3"/>
      <c r="B123" s="3"/>
      <c r="C123" s="3"/>
      <c r="D123" s="28"/>
      <c r="E123" s="3"/>
      <c r="F123" s="3"/>
    </row>
    <row r="124" spans="1:5" s="16" customFormat="1" ht="13.5">
      <c r="A124" s="3"/>
      <c r="B124" s="3"/>
      <c r="C124" s="3"/>
      <c r="D124" s="28"/>
      <c r="E124" s="3"/>
    </row>
    <row r="125" spans="1:5" s="16" customFormat="1" ht="13.5">
      <c r="A125" s="3"/>
      <c r="B125" s="3"/>
      <c r="C125" s="3"/>
      <c r="D125" s="28"/>
      <c r="E125" s="3"/>
    </row>
    <row r="126" spans="1:5" s="16" customFormat="1" ht="13.5">
      <c r="A126" s="3"/>
      <c r="B126" s="3"/>
      <c r="C126" s="3"/>
      <c r="D126" s="28"/>
      <c r="E126" s="3"/>
    </row>
    <row r="127" spans="1:5" s="16" customFormat="1" ht="13.5">
      <c r="A127" s="3"/>
      <c r="B127" s="3"/>
      <c r="C127" s="3"/>
      <c r="D127" s="28"/>
      <c r="E127" s="3"/>
    </row>
    <row r="128" spans="1:5" s="16" customFormat="1" ht="13.5">
      <c r="A128" s="3"/>
      <c r="B128" s="3"/>
      <c r="C128" s="3"/>
      <c r="D128" s="28"/>
      <c r="E128" s="3"/>
    </row>
    <row r="129" spans="1:5" s="16" customFormat="1" ht="13.5">
      <c r="A129" s="3"/>
      <c r="B129" s="3"/>
      <c r="C129" s="3"/>
      <c r="D129" s="28"/>
      <c r="E129" s="3"/>
    </row>
    <row r="130" spans="1:5" s="16" customFormat="1" ht="13.5">
      <c r="A130" s="3"/>
      <c r="B130" s="3"/>
      <c r="C130" s="3"/>
      <c r="D130" s="28"/>
      <c r="E130" s="3"/>
    </row>
    <row r="131" spans="6:7" ht="13.5">
      <c r="F131" s="16"/>
      <c r="G131" s="16"/>
    </row>
    <row r="132" spans="6:7" ht="13.5">
      <c r="F132" s="16"/>
      <c r="G132" s="16"/>
    </row>
    <row r="133" ht="13.5">
      <c r="F133" s="16"/>
    </row>
  </sheetData>
  <sheetProtection password="CB7D" sheet="1" formatCells="0" formatColumns="0" formatRows="0" insertColumns="0" insertRows="0" insertHyperlinks="0" deleteColumns="0" deleteRows="0" sort="0" autoFilter="0" pivotTables="0"/>
  <mergeCells count="2">
    <mergeCell ref="A76:E76"/>
    <mergeCell ref="B71:E71"/>
  </mergeCells>
  <printOptions horizontalCentered="1"/>
  <pageMargins left="0.5118110236220472" right="0.31496062992125984" top="0.7874015748031497" bottom="0.5905511811023623" header="0.5118110236220472" footer="0.5905511811023623"/>
  <pageSetup fitToHeight="1" fitToWidth="1" horizontalDpi="600" verticalDpi="600" orientation="portrait" paperSize="9" scale="56" r:id="rId1"/>
  <headerFooter alignWithMargins="0">
    <oddFooter xml:space="preserve">&amp;C&amp;"Times New Roman,Normal"&amp;12
&amp;"DINPro-Medium,Regular"&amp;13 10&amp;R&amp;"DINPro-Medium,Italic"&amp;11     &amp;10           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8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5.8515625" style="1" customWidth="1"/>
    <col min="3" max="3" width="108.8515625" style="1" customWidth="1"/>
    <col min="4" max="4" width="19.7109375" style="15" customWidth="1"/>
    <col min="5" max="16384" width="9.140625" style="1" customWidth="1"/>
  </cols>
  <sheetData>
    <row r="2" spans="3:4" s="54" customFormat="1" ht="19.5">
      <c r="C2" s="51" t="s">
        <v>0</v>
      </c>
      <c r="D2" s="106"/>
    </row>
    <row r="3" spans="3:4" s="54" customFormat="1" ht="19.5">
      <c r="C3" s="51" t="s">
        <v>402</v>
      </c>
      <c r="D3" s="106"/>
    </row>
    <row r="4" spans="3:4" s="54" customFormat="1" ht="19.5">
      <c r="C4" s="51" t="s">
        <v>534</v>
      </c>
      <c r="D4" s="106"/>
    </row>
    <row r="5" ht="15.75">
      <c r="C5" s="107" t="s">
        <v>392</v>
      </c>
    </row>
    <row r="7" spans="3:4" s="58" customFormat="1" ht="16.5">
      <c r="C7" s="108"/>
      <c r="D7" s="141" t="s">
        <v>42</v>
      </c>
    </row>
    <row r="8" spans="2:4" s="58" customFormat="1" ht="16.5">
      <c r="B8" s="65"/>
      <c r="C8" s="65"/>
      <c r="D8" s="142" t="s">
        <v>398</v>
      </c>
    </row>
    <row r="10" spans="2:4" s="79" customFormat="1" ht="16.5">
      <c r="B10" s="73" t="s">
        <v>4</v>
      </c>
      <c r="C10" s="73" t="s">
        <v>535</v>
      </c>
      <c r="D10" s="109">
        <v>1693865</v>
      </c>
    </row>
    <row r="11" spans="2:4" s="79" customFormat="1" ht="16.5">
      <c r="B11" s="73" t="s">
        <v>8</v>
      </c>
      <c r="C11" s="73" t="s">
        <v>536</v>
      </c>
      <c r="D11" s="109">
        <f>SUM(D12:D25)</f>
        <v>-49471</v>
      </c>
    </row>
    <row r="12" spans="2:4" s="79" customFormat="1" ht="16.5">
      <c r="B12" s="73" t="s">
        <v>9</v>
      </c>
      <c r="C12" s="73" t="s">
        <v>510</v>
      </c>
      <c r="D12" s="109"/>
    </row>
    <row r="13" spans="2:4" s="79" customFormat="1" ht="15.75">
      <c r="B13" s="259" t="s">
        <v>10</v>
      </c>
      <c r="C13" s="1" t="s">
        <v>511</v>
      </c>
      <c r="D13" s="151">
        <v>0</v>
      </c>
    </row>
    <row r="14" spans="2:4" s="79" customFormat="1" ht="15.75">
      <c r="B14" s="259" t="s">
        <v>11</v>
      </c>
      <c r="C14" s="1" t="s">
        <v>512</v>
      </c>
      <c r="D14" s="151">
        <v>0</v>
      </c>
    </row>
    <row r="15" spans="2:4" s="79" customFormat="1" ht="15.75">
      <c r="B15" s="259" t="s">
        <v>12</v>
      </c>
      <c r="C15" s="1" t="s">
        <v>513</v>
      </c>
      <c r="D15" s="151">
        <v>-11.538461538461538</v>
      </c>
    </row>
    <row r="16" spans="2:4" s="79" customFormat="1" ht="15.75">
      <c r="B16" s="259" t="s">
        <v>371</v>
      </c>
      <c r="C16" s="1" t="s">
        <v>514</v>
      </c>
      <c r="D16" s="151">
        <v>0</v>
      </c>
    </row>
    <row r="17" spans="2:4" s="79" customFormat="1" ht="15.75">
      <c r="B17" s="259" t="s">
        <v>372</v>
      </c>
      <c r="C17" s="1" t="s">
        <v>515</v>
      </c>
      <c r="D17" s="151">
        <v>-136820.46153846153</v>
      </c>
    </row>
    <row r="18" spans="2:4" s="79" customFormat="1" ht="16.5">
      <c r="B18" s="73" t="s">
        <v>14</v>
      </c>
      <c r="C18" s="73" t="s">
        <v>516</v>
      </c>
      <c r="D18" s="150"/>
    </row>
    <row r="19" spans="2:4" s="79" customFormat="1" ht="15.75">
      <c r="B19" s="259" t="s">
        <v>249</v>
      </c>
      <c r="C19" s="1" t="s">
        <v>517</v>
      </c>
      <c r="D19" s="151">
        <v>237750</v>
      </c>
    </row>
    <row r="20" spans="2:4" ht="31.5">
      <c r="B20" s="260" t="s">
        <v>250</v>
      </c>
      <c r="C20" s="24" t="s">
        <v>812</v>
      </c>
      <c r="D20" s="151">
        <v>-284882</v>
      </c>
    </row>
    <row r="21" spans="2:4" ht="15.75">
      <c r="B21" s="259" t="s">
        <v>251</v>
      </c>
      <c r="C21" s="1" t="s">
        <v>518</v>
      </c>
      <c r="D21" s="151">
        <v>92076</v>
      </c>
    </row>
    <row r="22" spans="2:4" ht="15.75">
      <c r="B22" s="259" t="s">
        <v>573</v>
      </c>
      <c r="C22" s="1" t="s">
        <v>519</v>
      </c>
      <c r="D22" s="151">
        <v>0</v>
      </c>
    </row>
    <row r="23" spans="2:4" ht="15.75">
      <c r="B23" s="259" t="s">
        <v>574</v>
      </c>
      <c r="C23" s="1" t="s">
        <v>520</v>
      </c>
      <c r="D23" s="151">
        <v>0</v>
      </c>
    </row>
    <row r="24" spans="2:4" ht="15.75">
      <c r="B24" s="259" t="s">
        <v>575</v>
      </c>
      <c r="C24" s="1" t="s">
        <v>521</v>
      </c>
      <c r="D24" s="151">
        <v>42417</v>
      </c>
    </row>
    <row r="25" ht="15.75">
      <c r="D25" s="152"/>
    </row>
    <row r="26" spans="2:4" s="79" customFormat="1" ht="16.5">
      <c r="B26" s="75" t="s">
        <v>31</v>
      </c>
      <c r="C26" s="75" t="s">
        <v>560</v>
      </c>
      <c r="D26" s="153">
        <f>+D10+D11</f>
        <v>1644394</v>
      </c>
    </row>
    <row r="27" ht="15.75">
      <c r="D27" s="129"/>
    </row>
    <row r="28" spans="2:4" ht="33.75" customHeight="1">
      <c r="B28" s="262" t="s">
        <v>813</v>
      </c>
      <c r="C28" s="262"/>
      <c r="D28" s="262"/>
    </row>
    <row r="50" ht="15.75" customHeight="1"/>
    <row r="66" spans="1:4" ht="15.75">
      <c r="A66" s="263" t="s">
        <v>322</v>
      </c>
      <c r="B66" s="263"/>
      <c r="C66" s="263"/>
      <c r="D66" s="263"/>
    </row>
    <row r="68" spans="1:4" ht="15.75">
      <c r="A68" s="41"/>
      <c r="B68" s="41"/>
      <c r="C68" s="41"/>
      <c r="D68" s="48"/>
    </row>
  </sheetData>
  <sheetProtection password="CB7D" sheet="1" formatCells="0" formatColumns="0" formatRows="0" insertColumns="0" insertRows="0" insertHyperlinks="0" deleteColumns="0" deleteRows="0" sort="0" autoFilter="0" pivotTables="0"/>
  <mergeCells count="2">
    <mergeCell ref="A66:D66"/>
    <mergeCell ref="B28:D28"/>
  </mergeCells>
  <printOptions/>
  <pageMargins left="0.5905511811023623" right="0.31496062992125984" top="0.984251968503937" bottom="0.7480314960629921" header="0.5118110236220472" footer="0.3937007874015748"/>
  <pageSetup fitToHeight="1" fitToWidth="1" horizontalDpi="600" verticalDpi="600" orientation="portrait" paperSize="9" scale="64" r:id="rId1"/>
  <headerFooter alignWithMargins="0">
    <oddFooter xml:space="preserve">&amp;C&amp;"DINPro-Medium,Regular"&amp;12 11&amp;R&amp;"DINPro-Medium,Italic"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Saka (Mali Koord. ve Uluslararası Rap. Bölümü)</dc:creator>
  <cp:keywords/>
  <dc:description/>
  <cp:lastModifiedBy>35598</cp:lastModifiedBy>
  <cp:lastPrinted>2018-04-25T12:53:54Z</cp:lastPrinted>
  <dcterms:created xsi:type="dcterms:W3CDTF">2003-03-28T08:44:38Z</dcterms:created>
  <dcterms:modified xsi:type="dcterms:W3CDTF">2018-04-26T12:13:19Z</dcterms:modified>
  <cp:category/>
  <cp:version/>
  <cp:contentType/>
  <cp:contentStatus/>
</cp:coreProperties>
</file>