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36" activeTab="0"/>
  </bookViews>
  <sheets>
    <sheet name="Aktif" sheetId="1" r:id="rId1"/>
    <sheet name="Pasif" sheetId="2" r:id="rId2"/>
    <sheet name="Nazım Hesaplar" sheetId="3" r:id="rId3"/>
    <sheet name="Gelir Tablosu" sheetId="4" r:id="rId4"/>
    <sheet name="ÖMGG" sheetId="5" r:id="rId5"/>
    <sheet name="Özkaynak Mart'21" sheetId="6" r:id="rId6"/>
    <sheet name="Özkaynak Mart'20" sheetId="7" r:id="rId7"/>
    <sheet name="Nakit Akış" sheetId="8" r:id="rId8"/>
  </sheets>
  <definedNames>
    <definedName name="_xlnm.Print_Area" localSheetId="0">'Aktif'!$A$1:$K$81</definedName>
    <definedName name="_xlnm.Print_Area" localSheetId="3">'Gelir Tablosu'!$A$1:$F$85</definedName>
    <definedName name="_xlnm.Print_Area" localSheetId="7">'Nakit Akış'!$A$1:$F$82</definedName>
    <definedName name="_xlnm.Print_Area" localSheetId="2">'Nazım Hesaplar'!$A$1:$K$108</definedName>
    <definedName name="_xlnm.Print_Area" localSheetId="4">'ÖMGG'!$A$1:$E$77</definedName>
    <definedName name="_xlnm.Print_Area" localSheetId="6">'Özkaynak Mart''20'!$A$1:$R$41</definedName>
    <definedName name="_xlnm.Print_Area" localSheetId="5">'Özkaynak Mart''21'!$A$1:$R$39</definedName>
    <definedName name="_xlnm.Print_Area" localSheetId="1">'Pasif'!$A$1:$K$81</definedName>
  </definedNames>
  <calcPr fullCalcOnLoad="1"/>
</workbook>
</file>

<file path=xl/sharedStrings.xml><?xml version="1.0" encoding="utf-8"?>
<sst xmlns="http://schemas.openxmlformats.org/spreadsheetml/2006/main" count="840" uniqueCount="588">
  <si>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</si>
  <si>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</si>
  <si>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</si>
  <si>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</si>
  <si>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</si>
  <si>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</si>
  <si>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</si>
  <si>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</si>
  <si>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</si>
  <si>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</si>
  <si>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</si>
  <si>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</si>
  <si>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</si>
  <si>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</si>
  <si>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</si>
  <si>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</si>
  <si>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</si>
  <si>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</si>
  <si>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</si>
  <si>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</si>
  <si>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</si>
  <si>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</si>
  <si>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</si>
  <si>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</si>
  <si>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</si>
  <si>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</si>
  <si>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</si>
  <si>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</si>
  <si>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</si>
  <si>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</si>
  <si>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</si>
  <si>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</si>
  <si>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</si>
  <si>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</si>
  <si>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</si>
  <si>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</si>
  <si>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</si>
  <si>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</si>
  <si>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</si>
  <si>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</si>
  <si>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</si>
  <si>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</si>
  <si>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</si>
  <si>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</si>
  <si>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</si>
  <si>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</si>
  <si>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</si>
  <si>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</si>
  <si>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</si>
  <si>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</si>
  <si>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</si>
  <si>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</si>
  <si>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</si>
  <si>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</si>
  <si>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</si>
  <si>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</si>
  <si>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</si>
  <si>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</si>
  <si>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</si>
  <si>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</si>
  <si>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</si>
  <si>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</si>
  <si>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</si>
  <si>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</si>
  <si>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</si>
  <si>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</si>
  <si>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</si>
  <si>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4.2.1</t>
  </si>
  <si>
    <t>4.2.2</t>
  </si>
  <si>
    <t>TEMETTÜ GELİRLERİ</t>
  </si>
  <si>
    <t>DİĞER FAALİYET GELİRLERİ</t>
  </si>
  <si>
    <t>DİĞER FAALİYET GİDERLERİ (-)</t>
  </si>
  <si>
    <t>İhraç Edilen Menkul Kıymetlere Verilen Faizler</t>
  </si>
  <si>
    <t xml:space="preserve">CARİ DÖNEM </t>
  </si>
  <si>
    <t xml:space="preserve">ÖNCEKİ DÖNEM </t>
  </si>
  <si>
    <t>(Beşinci Bölüm)</t>
  </si>
  <si>
    <t xml:space="preserve">Toplam </t>
  </si>
  <si>
    <t>(I-a)</t>
  </si>
  <si>
    <t>(I-b)</t>
  </si>
  <si>
    <t>Devlet Borçlanma Senetleri</t>
  </si>
  <si>
    <t>3.1</t>
  </si>
  <si>
    <t>3.1.1</t>
  </si>
  <si>
    <t>3.1.2</t>
  </si>
  <si>
    <t>3.1.3</t>
  </si>
  <si>
    <t>3.2</t>
  </si>
  <si>
    <t>4.3</t>
  </si>
  <si>
    <t>(I-d)</t>
  </si>
  <si>
    <t>(I-e)</t>
  </si>
  <si>
    <t>(I-f)</t>
  </si>
  <si>
    <t>10.1</t>
  </si>
  <si>
    <t>10.2</t>
  </si>
  <si>
    <t>(I-h)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</si>
  <si>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</si>
  <si>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</si>
  <si>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</si>
  <si>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</si>
  <si>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</si>
  <si>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MEVDUAT  </t>
  </si>
  <si>
    <t>(II-a)</t>
  </si>
  <si>
    <t>1.7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</si>
  <si>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</si>
  <si>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</si>
  <si>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</si>
  <si>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</si>
  <si>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</si>
  <si>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</si>
  <si>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</si>
  <si>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</si>
  <si>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(II-f)</t>
  </si>
  <si>
    <t>(II-h)</t>
  </si>
  <si>
    <t>(II-i)</t>
  </si>
  <si>
    <t>11.1</t>
  </si>
  <si>
    <t>11.2</t>
  </si>
  <si>
    <t>11.3</t>
  </si>
  <si>
    <t>KARŞILIKLAR</t>
  </si>
  <si>
    <t>Sigorta Teknik Karşılıkları (Net)</t>
  </si>
  <si>
    <t>Diğer Karşılıklar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</si>
  <si>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</si>
  <si>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</si>
  <si>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</si>
  <si>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</si>
  <si>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</si>
  <si>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</si>
  <si>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</si>
  <si>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</si>
  <si>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</si>
  <si>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</si>
  <si>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</si>
  <si>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</si>
  <si>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</si>
  <si>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</si>
  <si>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</si>
  <si>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</si>
  <si>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</si>
  <si>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</si>
  <si>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</si>
  <si>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</si>
  <si>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</si>
  <si>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</si>
  <si>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</si>
  <si>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</si>
  <si>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</si>
  <si>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</si>
  <si>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</si>
  <si>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</si>
  <si>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</si>
  <si>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</si>
  <si>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</si>
  <si>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</si>
  <si>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</si>
  <si>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</si>
  <si>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</si>
  <si>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</si>
  <si>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</si>
  <si>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</si>
  <si>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</si>
  <si>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</si>
  <si>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</si>
  <si>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</si>
  <si>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</si>
  <si>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</si>
  <si>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</si>
  <si>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</si>
  <si>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</si>
  <si>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</si>
  <si>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</si>
  <si>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</si>
  <si>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</si>
  <si>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</si>
  <si>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</si>
  <si>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</si>
  <si>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</si>
  <si>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</si>
  <si>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</si>
  <si>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</si>
  <si>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</si>
  <si>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</si>
  <si>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</si>
  <si>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</si>
  <si>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</si>
  <si>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</si>
  <si>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</si>
  <si>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</si>
  <si>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</si>
  <si>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</si>
  <si>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</si>
  <si>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</si>
  <si>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</si>
  <si>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</si>
  <si>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</si>
  <si>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</si>
  <si>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</si>
  <si>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</si>
  <si>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</si>
  <si>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</si>
  <si>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</si>
  <si>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</si>
  <si>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</si>
  <si>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</si>
  <si>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</si>
  <si>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</si>
  <si>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 xml:space="preserve">Diğer </t>
  </si>
  <si>
    <t>Dağıtılan Temettü</t>
  </si>
  <si>
    <t>Yedeklere Aktarılan Tutarlar</t>
  </si>
  <si>
    <t>5.3</t>
  </si>
  <si>
    <t>A.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</si>
  <si>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</si>
  <si>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</si>
  <si>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</si>
  <si>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</si>
  <si>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</si>
  <si>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</si>
  <si>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</si>
  <si>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</si>
  <si>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</si>
  <si>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</si>
  <si>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</si>
  <si>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</si>
  <si>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</si>
  <si>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</si>
  <si>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</si>
  <si>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</si>
  <si>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</si>
  <si>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</si>
  <si>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</si>
  <si>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</si>
  <si>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</si>
  <si>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</si>
  <si>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</si>
  <si>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</si>
  <si>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</si>
  <si>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</si>
  <si>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</si>
  <si>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</si>
  <si>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</si>
  <si>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</si>
  <si>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</si>
  <si>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</si>
  <si>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</si>
  <si>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3.6</t>
  </si>
  <si>
    <t xml:space="preserve">Dönem Sonundaki Nakit ve Nakde Eşdeğer Varlıklar </t>
  </si>
  <si>
    <t>Önceki Dönem Sonu Bakiyesi</t>
  </si>
  <si>
    <t>Ödenmiş Sermaye</t>
  </si>
  <si>
    <t>10.3</t>
  </si>
  <si>
    <t>10.4</t>
  </si>
  <si>
    <t>Dipnot
(Beşinci Bölüm)</t>
  </si>
  <si>
    <t>Ödenmiş
Sermaye</t>
  </si>
  <si>
    <t>Hisse Senedi
İhraç Primleri</t>
  </si>
  <si>
    <t>Sermayede Payı Temsil Eden Menkul Değerler</t>
  </si>
  <si>
    <t>2.2.1</t>
  </si>
  <si>
    <t>2.2.2</t>
  </si>
  <si>
    <t>2.2.3</t>
  </si>
  <si>
    <t>Krediler</t>
  </si>
  <si>
    <t xml:space="preserve">Konsolide Edilmeyenler </t>
  </si>
  <si>
    <t>13.1</t>
  </si>
  <si>
    <t>13.2</t>
  </si>
  <si>
    <t>PARA PİYASALARINA BORÇLAR</t>
  </si>
  <si>
    <t>Yeniden Yapılanma Karşılığı</t>
  </si>
  <si>
    <t>Çalışan Hakları Karşılığı</t>
  </si>
  <si>
    <t>16.2.1</t>
  </si>
  <si>
    <t>16.2.2</t>
  </si>
  <si>
    <t>Hisse Senedi İptal Kârları</t>
  </si>
  <si>
    <t>16.2.3</t>
  </si>
  <si>
    <t>16.3</t>
  </si>
  <si>
    <t>Kâr Yedekleri</t>
  </si>
  <si>
    <t>Diğer Kâr Yedekleri</t>
  </si>
  <si>
    <t>16.4</t>
  </si>
  <si>
    <t>Kâr veya Zarar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</si>
  <si>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</si>
  <si>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</si>
  <si>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</si>
  <si>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</si>
  <si>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</si>
  <si>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</si>
  <si>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</si>
  <si>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</si>
  <si>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</si>
  <si>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</si>
  <si>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</si>
  <si>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</si>
  <si>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</si>
  <si>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</si>
  <si>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</si>
  <si>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</si>
  <si>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</si>
  <si>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</si>
  <si>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</si>
  <si>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</si>
  <si>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</si>
  <si>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</si>
  <si>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</si>
  <si>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</si>
  <si>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</si>
  <si>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</si>
  <si>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</si>
  <si>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</si>
  <si>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</si>
  <si>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</si>
  <si>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</si>
  <si>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</si>
  <si>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</si>
  <si>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</si>
  <si>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TMS 8 Uyarınca Yapılan Düzeltmeler</t>
  </si>
  <si>
    <t xml:space="preserve">Hataların Düzeltilmesinin Etkisi </t>
  </si>
  <si>
    <t>Muhasebe Politikasında Yapılan Değişikliklerin Etkisi</t>
  </si>
  <si>
    <t>Kâr Dağıtımı</t>
  </si>
  <si>
    <t>1.2.10</t>
  </si>
  <si>
    <t xml:space="preserve">İhraç Edilen Sermaye Araçları   </t>
  </si>
  <si>
    <t xml:space="preserve">Temettü Ödemeleri </t>
  </si>
  <si>
    <t>ÖZKAYNAKLAR</t>
  </si>
  <si>
    <t>Yeni Bakiye (I+II)</t>
  </si>
  <si>
    <t xml:space="preserve">
Toplam Özkaynak</t>
  </si>
  <si>
    <t>Hisse Senedi
İptal Kârları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</si>
  <si>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</si>
  <si>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</si>
  <si>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</si>
  <si>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</si>
  <si>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 xml:space="preserve">Satış Amaçlı </t>
  </si>
  <si>
    <t>Durdurulan Faaliyetlere İlişkin</t>
  </si>
  <si>
    <t xml:space="preserve">SATIŞ AMAÇLI ELDE TUTULAN VE DURDURULAN </t>
  </si>
  <si>
    <t>FAALİYETLERE İLİŞKİN DURAN VARLIK BORÇLARI (Net)</t>
  </si>
  <si>
    <t>14.1</t>
  </si>
  <si>
    <t>14.2</t>
  </si>
  <si>
    <t>NET FAİZ GELİRİ/GİDERİ (I - II)</t>
  </si>
  <si>
    <t>NET ÜCRET VE KOMİSYON GELİRLERİ/GİDERLERİ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</si>
  <si>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</si>
  <si>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</si>
  <si>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</si>
  <si>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</si>
  <si>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</si>
  <si>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</si>
  <si>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</si>
  <si>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</si>
  <si>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XXI.</t>
  </si>
  <si>
    <t>DURDURULAN FAALİYETLER VERGİ KARŞILIĞI (±)</t>
  </si>
  <si>
    <t>XXII.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</si>
  <si>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</si>
  <si>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</si>
  <si>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</si>
  <si>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</si>
  <si>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</si>
  <si>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</si>
  <si>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</si>
  <si>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</si>
  <si>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</si>
  <si>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Gayri Nakdi Kredilere </t>
  </si>
  <si>
    <t>Çekler İçin Ödeme Taahhütleri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</si>
  <si>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</si>
  <si>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</si>
  <si>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</si>
  <si>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</si>
  <si>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</si>
  <si>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</si>
  <si>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</si>
  <si>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</si>
  <si>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</si>
  <si>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</si>
  <si>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</si>
  <si>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</si>
  <si>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</si>
  <si>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</si>
  <si>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</si>
  <si>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</si>
  <si>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</si>
  <si>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</si>
  <si>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</si>
  <si>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</si>
  <si>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</si>
  <si>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</si>
  <si>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</si>
  <si>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</si>
  <si>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</si>
  <si>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</si>
  <si>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t>Türev Finansal İşlemlerden Kâr/Zarar</t>
  </si>
  <si>
    <t>(II-k)</t>
  </si>
  <si>
    <t>İtfa Edilmiş Maliyeti İle Ölçülenler</t>
  </si>
  <si>
    <t>Gerçeğe Uygun Değer Farkı Diğer Kapsamlı Gelire Yansıtılanlar</t>
  </si>
  <si>
    <t>Gerçeğe Uygun Değer Farkı Kar Zarara Yansıtılanlar</t>
  </si>
  <si>
    <t>PERSONEL GİDERLERİ (-)</t>
  </si>
  <si>
    <t>7.1</t>
  </si>
  <si>
    <t>7.2</t>
  </si>
  <si>
    <t>Ertelenmiş Vergi Gider Etkisi (+)</t>
  </si>
  <si>
    <t>Ertelenmiş Vergi Gelir Etkisi (-)</t>
  </si>
  <si>
    <t>XXIV.</t>
  </si>
  <si>
    <t>TÜREV FİNANSAL YÜKÜMLÜLÜKLER</t>
  </si>
  <si>
    <t>GERÇEĞE UYGUN DEĞER FARKI KAR ZARARA YANSITILAN FİNANSAL YÜKÜMLÜLÜKLER</t>
  </si>
  <si>
    <t>Türev Finansal Yükümlülüklerin Gerçeğe Uygun Değer Farkı Kar Zarara Yansıtılan Kısmı</t>
  </si>
  <si>
    <t>Türev Finansal Yükümlülüklerin Gerçeğe Uygun Değer Farkı Diğer Kapsamlı Gelire Yansıtılan Kısmı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</si>
  <si>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</si>
  <si>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</si>
  <si>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</si>
  <si>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</si>
  <si>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</si>
  <si>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</si>
  <si>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</si>
  <si>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</si>
  <si>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</si>
  <si>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</si>
  <si>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</si>
  <si>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</si>
  <si>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</si>
  <si>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</si>
  <si>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Geçmiş Yıllar Kâr veya Zararı</t>
  </si>
  <si>
    <t>Dönem Net Kâr veya Zararı</t>
  </si>
  <si>
    <t>16.6.2</t>
  </si>
  <si>
    <t>16.6.1</t>
  </si>
  <si>
    <t>FİNANSAL VARLIKLAR (Net)</t>
  </si>
  <si>
    <t>Nakit ve Nakit Benzerleri</t>
  </si>
  <si>
    <t>1.3.3</t>
  </si>
  <si>
    <t>1.4.1</t>
  </si>
  <si>
    <t>1.4.2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</si>
  <si>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</si>
  <si>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</si>
  <si>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</si>
  <si>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</si>
  <si>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</si>
  <si>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</si>
  <si>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</si>
  <si>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</si>
  <si>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</si>
  <si>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</si>
  <si>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</si>
  <si>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Kiralama İşlemlerinden Alacaklar</t>
  </si>
  <si>
    <t>Faktoring Alacakları</t>
  </si>
  <si>
    <t xml:space="preserve">2.4 </t>
  </si>
  <si>
    <t xml:space="preserve">2.5 </t>
  </si>
  <si>
    <t>ORTAKLIK YATIRIMLARI</t>
  </si>
  <si>
    <t xml:space="preserve">İştirakler (Net)  </t>
  </si>
  <si>
    <t>Özkaynak Yöntemine Göre Değerlenenler</t>
  </si>
  <si>
    <t>Konsolide Edilmeyen Mali Ortaklıklar</t>
  </si>
  <si>
    <t>Konsolide Edilmeyen Mali Olmayan Ortaklıklar</t>
  </si>
  <si>
    <t>4.3.1</t>
  </si>
  <si>
    <t>4.3.2</t>
  </si>
  <si>
    <t>CARİ VERGİ VARLIĞI</t>
  </si>
  <si>
    <t xml:space="preserve">ERTELENMİŞ VERGİ VARLIĞI 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</si>
  <si>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</si>
  <si>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</si>
  <si>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</si>
  <si>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</si>
  <si>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</si>
  <si>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</si>
  <si>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Diğer Sermaye
Yedekleri</t>
  </si>
  <si>
    <t>Kâr veya Zararda Yeniden Sınıflandırılmayacak Birikmiş Diğer Kapsamlı Gelirler ve Giderler</t>
  </si>
  <si>
    <t>Kâr veya Zararda Yeniden Sınıflandırılacak Birikmiş Diğer Kapsamlı Gelirler ve Giderler</t>
  </si>
  <si>
    <t>Kar 
Yedekleri</t>
  </si>
  <si>
    <t>Geçmiş Dönem
Kar veya Zararı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</si>
  <si>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</si>
  <si>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</si>
  <si>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</si>
  <si>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</si>
  <si>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</si>
  <si>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</si>
  <si>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</si>
  <si>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</si>
  <si>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</si>
  <si>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</si>
  <si>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</si>
  <si>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FAKTORİNG YÜKÜMLÜLÜKLERİ</t>
  </si>
  <si>
    <t>Nakit Akış Riskinden Korunma Gelirleri/Giderleri</t>
  </si>
  <si>
    <t>Yurtdışındaki İşletmeye İlişkin Yatırım Riskinden Korunma Gelirleri/Giderleri</t>
  </si>
  <si>
    <t>Diğer Kâr veya Zarar Olarak Yeniden Sınıflandırılacak Diğer Kapsamlı Gelir Unsurları</t>
  </si>
  <si>
    <t>Kâr veya Zararda Yeniden Sınıflandırılacak Diğer Kapsamlı Gelire İlişkin Vergiler</t>
  </si>
  <si>
    <t>TOPLAM KAPSAMLI GELİR (I+II)</t>
  </si>
  <si>
    <t>Gerçeğe Uygun Değer Farkı K/Z'a Yansıtılan FV'larda Net (Artış) Azalış</t>
  </si>
  <si>
    <t>Bankalar Hesabındaki Net (Artış) Azalış</t>
  </si>
  <si>
    <t>Kredilerdeki Net (Artış) Azalış</t>
  </si>
  <si>
    <t>Diğer Varlıklarda Net (Artış) Azalış</t>
  </si>
  <si>
    <t>Bankaların Mevduatlarında Net Artış (Azalış)</t>
  </si>
  <si>
    <t>Diğer Mevduatlarda Net Artış (Azalış)</t>
  </si>
  <si>
    <t>Bankacılık Faaliyetleri Konusu Varlık ve Yükümlülüklerdeki Değişim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</si>
  <si>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</si>
  <si>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</si>
  <si>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</si>
  <si>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</si>
  <si>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</si>
  <si>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VARLIKLAR TOPLAMI</t>
  </si>
  <si>
    <t>YÜKÜMLÜLÜKLER TOPLAMI</t>
  </si>
  <si>
    <t xml:space="preserve">YÜKÜMLÜLÜKLER </t>
  </si>
  <si>
    <t>VARLIKLAR</t>
  </si>
  <si>
    <t>Duran Varlıklar Birikmiş Yeniden Değerleme Artışları/Azalışları</t>
  </si>
  <si>
    <t>Tanımlanmış Fayda Planlarının Birikmiş Yeniden Ölçüm Kazançları/Kayıpları</t>
  </si>
  <si>
    <t>Diğer (Özkaynak Yöntemiyle Değerlenen Yatırımların Diğer Kapsamlı Gelirinden Kar/Zarada Sınıflandırılmayacak Payları ile Diğer Kar veya Zarar Olarak Yeniden Sınıflandırılmayacak Diğer Kapsamlı Gelir Unsurlarının Birikmiş Tutarları)</t>
  </si>
  <si>
    <t>Yabancı Para Çevrim Farkları</t>
  </si>
  <si>
    <t>Gerçeğe Uygun Değer Farkı Diğer Kapsamlı Gelire Yansıtılan Finansal Varlıkların Birikmiş Yeniden Değerleme ve/veya Sınıflandırma Kazançları/Kayıpları</t>
  </si>
  <si>
    <t>Diğer (Nakit Akış Riskinden Korunma Kazançları/Kayıpları, Özkaynak Yöntemiyle Değerlenen Yatırımların Diğer Kapsamlı Gelirinden Kar/Zararda Sınıflandırılacak Payları ve Diğer Kar veya Zarar Olarak Yeniden Sınıflandırılacak Diğer Kapsamlı Gelir Unsurlarının Birikmiş Tutarları)</t>
  </si>
  <si>
    <t xml:space="preserve">Yabancı Para Çevrim Farklarının Nakit ve Nakde Eşdeğer Varlıklar Üzerindeki Etkisi </t>
  </si>
  <si>
    <t>XX.</t>
  </si>
  <si>
    <t>BANKACILIK FAALİYETLERİNE İLİŞKİN NAKİT AKIŞLARI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</si>
  <si>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</si>
  <si>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</si>
  <si>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</si>
  <si>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>FAİZ GİDERLERİ (-)</t>
  </si>
  <si>
    <t>FİNANSMAN FAALİYETLERİNE İLİŞKİN NAKİT AKIŞLARI</t>
  </si>
  <si>
    <t>2.2.4</t>
  </si>
  <si>
    <t>2.2.5</t>
  </si>
  <si>
    <t>2.2.6</t>
  </si>
  <si>
    <t>6.3</t>
  </si>
  <si>
    <t>(I-i)</t>
  </si>
  <si>
    <t>(I-k)</t>
  </si>
  <si>
    <t>18.1</t>
  </si>
  <si>
    <t>18.2</t>
  </si>
  <si>
    <t>18.3</t>
  </si>
  <si>
    <t>21.1</t>
  </si>
  <si>
    <t>21.2</t>
  </si>
  <si>
    <t>Dönem Net
Kar veya Zararı</t>
  </si>
  <si>
    <t>(II-c)</t>
  </si>
  <si>
    <t>(II-d)</t>
  </si>
  <si>
    <t>(IV-a)</t>
  </si>
  <si>
    <t>(IV-a-1)</t>
  </si>
  <si>
    <t>(IV-a-2)</t>
  </si>
  <si>
    <t>(IV-a-3)</t>
  </si>
  <si>
    <t>(IV-b)</t>
  </si>
  <si>
    <t>(IV-b-4)</t>
  </si>
  <si>
    <t>(IV-b-1)</t>
  </si>
  <si>
    <t>(IV-b-3)</t>
  </si>
  <si>
    <t>(IV-d)</t>
  </si>
  <si>
    <t>(IV-e)</t>
  </si>
  <si>
    <t>(IV-f)</t>
  </si>
  <si>
    <t>(IV-g)</t>
  </si>
  <si>
    <t>Gerçeğe Uygun Değer Farkı Diğer Kapsamlı Gelire Yansıtılan Finansal Varlıkların Değerleme ve/veya Sınıflandırma Gelirleri/Giderleri</t>
  </si>
  <si>
    <t>(I-p)</t>
  </si>
  <si>
    <t>(I-j)</t>
  </si>
  <si>
    <t>(II-b, II-g)</t>
  </si>
  <si>
    <t>(I-c, l-l)</t>
  </si>
  <si>
    <t>Birlikte Kontrol Edilen Ortaklıklar (İş Ortaklıkları) (Net)</t>
  </si>
  <si>
    <t>Bağlı Ortaklıklar (Net)</t>
  </si>
  <si>
    <t>İTFA EDİLMİŞ MALİYETİ İLE ÖLÇÜLEN FİNANSAL VARLIKLAR (Net)</t>
  </si>
  <si>
    <t>İtfa Edilmiş Maliyeti ile Ölçülen Diğer Finansal Varlıklar</t>
  </si>
  <si>
    <t>2.4.1</t>
  </si>
  <si>
    <t>2.4.2</t>
  </si>
  <si>
    <t>Kiralama Faiz Giderleri</t>
  </si>
  <si>
    <t>21.3</t>
  </si>
  <si>
    <t>23.1</t>
  </si>
  <si>
    <t>23.2</t>
  </si>
  <si>
    <t>23.3</t>
  </si>
  <si>
    <t>XXV.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</si>
  <si>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</si>
  <si>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</si>
  <si>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</si>
  <si>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</si>
  <si>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SÜRDÜRÜLEN FAALİYETLER DÖNEM NET K/Z (XVII±XVIII)</t>
  </si>
  <si>
    <t>İştirak, Bağlı Ortaklık ve Birlikte Kontrol Edilen Ortaklıklar (İş Ort.) Satış Karları</t>
  </si>
  <si>
    <t>DURDURULAN FAALİYETLER VERGİ ÖNCESİ K/Z (XX-XXI)</t>
  </si>
  <si>
    <t>DURDURULAN FAALİYETLER DÖNEM NET K/Z (XXII±XXIII)</t>
  </si>
  <si>
    <t>DÖNEM NET KARI/ZARARI (XIX+XXIV)</t>
  </si>
  <si>
    <t>Finansal Kiralama Faiz Gelirleri</t>
  </si>
  <si>
    <t>Dönem Başı Bakiyesi</t>
  </si>
  <si>
    <t>Verilen Ücret ve Komisyonlar (-)</t>
  </si>
  <si>
    <t>DİĞER AKTİFLER (Net)</t>
  </si>
  <si>
    <t>Müstakrizlerin Fonları</t>
  </si>
  <si>
    <t>KİRALAMA İŞLEMLERİNDEN YÜKÜMLÜLÜKLER (Net)</t>
  </si>
  <si>
    <t>Dönem Sonu Bakiyesi  (I+II+III+…+X+XI)</t>
  </si>
  <si>
    <t>Dönem Sonu Bakiyesi  (I+II+III+…X+XI)</t>
  </si>
  <si>
    <t>Bankacılık Faaliyet Konusu Varlık ve Yükümlülüklerdeki Değişim Öncesi Faaliyet Kârı</t>
  </si>
  <si>
    <t xml:space="preserve">FAALİYET BRÜT KÂRI (III+IV+V+VI+VII) </t>
  </si>
  <si>
    <t xml:space="preserve">      İlişikteki açıklama ve dipnotlar bu finansal tabloların tamamlayıcı bir parçasıdır.</t>
  </si>
  <si>
    <t xml:space="preserve">  </t>
  </si>
  <si>
    <t>Gerçeğe Uygun Değer Farkı K/Z'a Yansıtılan FY'lerde Net Artış (Azalış)</t>
  </si>
  <si>
    <t>Alınan Kredilerdeki Net Artış (Azalış)</t>
  </si>
  <si>
    <t>Vadesi Gelmiş Borçlarda Net Artış (Azalış)</t>
  </si>
  <si>
    <t xml:space="preserve">Diğer Borçlarda Net Artış (Azalış) </t>
  </si>
  <si>
    <t xml:space="preserve">Finansman Faaliyetlerinden Sağlanan Net Nakit </t>
  </si>
  <si>
    <t>Kiralamaya İlişkin Ödemeler</t>
  </si>
  <si>
    <t>Nakit ve Nakde Eşdeğer Varlıklardaki Net Artış</t>
  </si>
  <si>
    <t xml:space="preserve">Dönem Başındaki Nakit ve Nakde Eşdeğer Varlıklar </t>
  </si>
  <si>
    <t>(I-g)</t>
  </si>
  <si>
    <t>Toplam</t>
  </si>
  <si>
    <t>(II-e)</t>
  </si>
  <si>
    <t>İlişikteki açıklama ve dipnotlar bu finansal tabloların tamamlayıcı bir parçasıdır.</t>
  </si>
  <si>
    <t xml:space="preserve">İlişikteki açıklama ve dipnotlar bu finansal tabloların tamamlayıcı bir parçasıdır. </t>
  </si>
  <si>
    <t>(I-m)</t>
  </si>
  <si>
    <t>(31/12/2020)</t>
  </si>
  <si>
    <t>(I-n)</t>
  </si>
  <si>
    <t>(I-o)</t>
  </si>
  <si>
    <t>(IV-c)</t>
  </si>
  <si>
    <t>(IV-h)</t>
  </si>
  <si>
    <t>I. 31 MART 2021 TARİHİ İTİBARIYLA KONSOLİDE OLMAYAN BİLANÇO (FİNANSAL DURUM TABLOSU)</t>
  </si>
  <si>
    <t>II. 31 MART 2021 TARİHİ İTİBARIYLA KONSOLİDE OLMAYAN NAZIM HESAPLAR TABLOSU</t>
  </si>
  <si>
    <t>III. 31 MART 2021 TARİHİNDE SONA EREN DÖNEME İLİŞKİN KONSOLİDE OLMAYAN KAR VEYA ZARAR TABLOSU</t>
  </si>
  <si>
    <t>IV. 31 MART 2021 TARİHİNDE SONA EREN DÖNEME İLİŞKİN KONSOLİDE OLMAYAN</t>
  </si>
  <si>
    <t>V. 31 MART 2021 TARİHİNDE SONA EREN DÖNEME İLİŞKİN KONSOLİDE OLMAYAN ÖZKAYNAK DEĞİŞİM TABLOSU</t>
  </si>
  <si>
    <t>V. 31 MART 2020 TARİHİNDE SONA EREN DÖNEME İLİŞKİN KONSOLİDE OLMAYAN ÖZKAYNAK DEĞİŞİM TABLOSU</t>
  </si>
  <si>
    <t>VI. 31 MART 2021 TARİHİNDE SONA EREN DÖNEME İLİŞKİN KONSOLİDE OLMAYAN NAKİT AKIŞ TABLOSU</t>
  </si>
  <si>
    <t>(31/03/2021)</t>
  </si>
  <si>
    <t>(01/01-31/03/2020)</t>
  </si>
  <si>
    <t>(01/01-31/03/2021)</t>
  </si>
  <si>
    <t>(31/03/2020)</t>
  </si>
  <si>
    <t>(III)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</si>
</sst>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;\-* #,##0;_-* &quot;-&quot;;_-@_-"/>
    <numFmt numFmtId="181" formatCode="_(* #,##0_);_(* \(#,##0\);_(* &quot;-&quot;_);_(@_)"/>
    <numFmt numFmtId="182" formatCode="_-* #,##0\ _T_L_-;\-* #,##0\ _T_L_-;_-* &quot;-&quot;??\ _T_L_-;_-@_-"/>
    <numFmt numFmtId="183" formatCode="_(* #,##0.00000_);_(* \(#,##0.00000\);_(* &quot;-&quot;_);_(@_)"/>
    <numFmt numFmtId="184" formatCode="0.0"/>
    <numFmt numFmtId="185" formatCode="_(* #,##0.00_);_(* \(#,##0.00\);_(* &quot;-&quot;_);_(@_)"/>
    <numFmt numFmtId="186" formatCode="_(* #,##0.00_);_(* \(#,##0.00\);_(* &quot;-&quot;??_);_(@_)"/>
    <numFmt numFmtId="187" formatCode="_(* #,##0_);_(* \(#,##0\);_(* &quot;-&quot;??_);_(@_)"/>
    <numFmt numFmtId="188" formatCode="_(* #,##0.000_);_(* \(#,##0.000\);_(* &quot;-&quot;_);_(@_)"/>
    <numFmt numFmtId="189" formatCode="_(* #,##0.0_);_(* \(#,##0.0\);_(* &quot;-&quot;_);_(@_)"/>
    <numFmt numFmtId="190" formatCode="_(* #,##0.0_);_(* \(#,##0\);_(* &quot;-&quot;??_);_(@_)"/>
    <numFmt numFmtId="191" formatCode="_(* #,##0.0_);_(* \(#,##0.0\);_(* &quot;-&quot;??_);_(@_)"/>
    <numFmt numFmtId="192" formatCode="_-* #,##0.0\ _T_L_-;\-* #,##0.0\ _T_L_-;_-* &quot;-&quot;??\ _T_L_-;_-@_-"/>
    <numFmt numFmtId="193" formatCode="0.0000000"/>
    <numFmt numFmtId="194" formatCode="0.000000"/>
    <numFmt numFmtId="195" formatCode="0.00000"/>
    <numFmt numFmtId="196" formatCode="_-* #,##0.0;\-* #,##0.0;_-* &quot;-&quot;;_-@_-"/>
    <numFmt numFmtId="197" formatCode="_(* #,##0.0000_);_(* \(#,##0.0000\);_(* &quot;-&quot;_);_(@_)"/>
    <numFmt numFmtId="198" formatCode="#,###;\(#,###\);\-"/>
    <numFmt numFmtId="199" formatCode="_-* #,##0.00\ _Y_T_L_-;\-* #,##0.00\ _Y_T_L_-;_-* &quot;-&quot;??\ _Y_T_L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000\ _₺_-;\-* #,##0.00000\ _₺_-;_-* &quot;-&quot;?????\ _₺_-;_-@_-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" fillId="0" borderId="0" xfId="62" applyFont="1" applyFill="1" applyBorder="1">
      <alignment/>
      <protection/>
    </xf>
    <xf numFmtId="0" fontId="1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6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justify"/>
      <protection/>
    </xf>
    <xf numFmtId="0" fontId="1" fillId="0" borderId="0" xfId="62" applyFont="1" applyFill="1" applyBorder="1" applyAlignment="1">
      <alignment horizontal="justify" vertical="justify"/>
      <protection/>
    </xf>
    <xf numFmtId="0" fontId="2" fillId="0" borderId="0" xfId="62" applyFont="1" applyFill="1" applyBorder="1" applyAlignment="1" quotePrefix="1">
      <alignment vertical="justify"/>
      <protection/>
    </xf>
    <xf numFmtId="3" fontId="1" fillId="0" borderId="0" xfId="62" applyNumberFormat="1" applyFont="1" applyFill="1" applyBorder="1" applyAlignment="1" quotePrefix="1">
      <alignment horizontal="center" vertical="justify"/>
      <protection/>
    </xf>
    <xf numFmtId="3" fontId="1" fillId="0" borderId="0" xfId="62" applyNumberFormat="1" applyFont="1" applyFill="1" applyBorder="1" applyAlignment="1">
      <alignment horizontal="center" vertical="justify"/>
      <protection/>
    </xf>
    <xf numFmtId="0" fontId="3" fillId="0" borderId="0" xfId="62" applyFont="1" applyFill="1" applyBorder="1" applyAlignment="1">
      <alignment horizontal="centerContinuous"/>
      <protection/>
    </xf>
    <xf numFmtId="0" fontId="18" fillId="0" borderId="0" xfId="62" applyFont="1" applyFill="1" applyBorder="1">
      <alignment/>
      <protection/>
    </xf>
    <xf numFmtId="0" fontId="22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19" fillId="0" borderId="0" xfId="62" applyFont="1" applyFill="1" applyBorder="1">
      <alignment/>
      <protection/>
    </xf>
    <xf numFmtId="0" fontId="18" fillId="0" borderId="0" xfId="62" applyFont="1" applyFill="1" applyBorder="1" applyAlignment="1">
      <alignment horizontal="justify" vertical="justify"/>
      <protection/>
    </xf>
    <xf numFmtId="181" fontId="18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 horizontal="center" vertical="center"/>
    </xf>
    <xf numFmtId="181" fontId="18" fillId="0" borderId="0" xfId="62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181" fontId="18" fillId="0" borderId="0" xfId="62" applyNumberFormat="1" applyFont="1" applyFill="1" applyBorder="1">
      <alignment/>
      <protection/>
    </xf>
    <xf numFmtId="0" fontId="1" fillId="0" borderId="0" xfId="62" applyFont="1" applyFill="1" applyBorder="1" applyAlignment="1">
      <alignment horizontal="justify" vertical="justify" wrapText="1"/>
      <protection/>
    </xf>
    <xf numFmtId="0" fontId="0" fillId="0" borderId="0" xfId="0" applyFont="1" applyFill="1" applyAlignment="1">
      <alignment/>
    </xf>
    <xf numFmtId="180" fontId="17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62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10" xfId="0" applyFont="1" applyFill="1" applyBorder="1" applyAlignment="1">
      <alignment horizontal="right" vertical="center"/>
    </xf>
    <xf numFmtId="0" fontId="21" fillId="0" borderId="0" xfId="62" applyFont="1" applyFill="1" applyBorder="1" quotePrefix="1">
      <alignment/>
      <protection/>
    </xf>
    <xf numFmtId="0" fontId="1" fillId="0" borderId="10" xfId="0" applyFont="1" applyFill="1" applyBorder="1" applyAlignment="1" quotePrefix="1">
      <alignment horizontal="right" vertical="justify"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left" vertical="justify"/>
      <protection/>
    </xf>
    <xf numFmtId="0" fontId="28" fillId="0" borderId="0" xfId="62" applyFont="1" applyFill="1" applyBorder="1" applyAlignment="1">
      <alignment vertical="justify"/>
      <protection/>
    </xf>
    <xf numFmtId="0" fontId="28" fillId="0" borderId="0" xfId="62" applyFont="1" applyFill="1" applyBorder="1">
      <alignment/>
      <protection/>
    </xf>
    <xf numFmtId="0" fontId="27" fillId="0" borderId="0" xfId="62" applyFont="1" applyFill="1" applyBorder="1" applyAlignment="1">
      <alignment vertical="justify"/>
      <protection/>
    </xf>
    <xf numFmtId="0" fontId="27" fillId="0" borderId="0" xfId="62" applyFont="1" applyFill="1" applyBorder="1" applyAlignment="1">
      <alignment/>
      <protection/>
    </xf>
    <xf numFmtId="0" fontId="21" fillId="0" borderId="0" xfId="62" applyFont="1" applyFill="1" applyBorder="1" applyAlignment="1">
      <alignment horizontal="left" vertical="justify"/>
      <protection/>
    </xf>
    <xf numFmtId="0" fontId="22" fillId="0" borderId="0" xfId="62" applyFont="1" applyFill="1" applyBorder="1" applyAlignment="1">
      <alignment vertical="justify"/>
      <protection/>
    </xf>
    <xf numFmtId="0" fontId="22" fillId="0" borderId="0" xfId="62" applyFont="1" applyFill="1" applyBorder="1" applyAlignment="1">
      <alignment/>
      <protection/>
    </xf>
    <xf numFmtId="0" fontId="22" fillId="0" borderId="0" xfId="62" applyFont="1" applyFill="1" applyBorder="1" applyAlignment="1">
      <alignment horizontal="left" vertical="justify"/>
      <protection/>
    </xf>
    <xf numFmtId="0" fontId="21" fillId="0" borderId="0" xfId="62" applyFont="1" applyFill="1" applyBorder="1" applyAlignment="1">
      <alignment horizontal="right" vertical="justify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 wrapText="1"/>
      <protection/>
    </xf>
    <xf numFmtId="0" fontId="21" fillId="0" borderId="10" xfId="62" applyFont="1" applyFill="1" applyBorder="1" applyAlignment="1">
      <alignment horizontal="left" vertical="justify"/>
      <protection/>
    </xf>
    <xf numFmtId="0" fontId="16" fillId="0" borderId="10" xfId="62" applyFont="1" applyFill="1" applyBorder="1" applyAlignment="1">
      <alignment/>
      <protection/>
    </xf>
    <xf numFmtId="0" fontId="16" fillId="0" borderId="10" xfId="62" applyFont="1" applyFill="1" applyBorder="1" applyAlignment="1">
      <alignment horizontal="center" wrapText="1"/>
      <protection/>
    </xf>
    <xf numFmtId="0" fontId="16" fillId="0" borderId="10" xfId="62" applyFont="1" applyFill="1" applyBorder="1" applyAlignment="1">
      <alignment horizontal="center"/>
      <protection/>
    </xf>
    <xf numFmtId="0" fontId="20" fillId="0" borderId="0" xfId="62" applyFont="1" applyFill="1" applyBorder="1" applyAlignment="1">
      <alignment horizontal="center"/>
      <protection/>
    </xf>
    <xf numFmtId="0" fontId="20" fillId="0" borderId="0" xfId="62" applyFont="1" applyFill="1" applyBorder="1" applyAlignment="1">
      <alignment horizontal="left"/>
      <protection/>
    </xf>
    <xf numFmtId="0" fontId="21" fillId="0" borderId="0" xfId="62" applyFont="1" applyFill="1" applyBorder="1" applyAlignment="1" quotePrefix="1">
      <alignment horizontal="left" vertical="justify"/>
      <protection/>
    </xf>
    <xf numFmtId="0" fontId="21" fillId="0" borderId="0" xfId="62" applyFont="1" applyFill="1" applyBorder="1" applyAlignment="1">
      <alignment horizontal="justify" vertical="justify"/>
      <protection/>
    </xf>
    <xf numFmtId="0" fontId="21" fillId="0" borderId="11" xfId="62" applyFont="1" applyFill="1" applyBorder="1" applyAlignment="1">
      <alignment horizontal="left" vertical="justify"/>
      <protection/>
    </xf>
    <xf numFmtId="0" fontId="21" fillId="0" borderId="11" xfId="62" applyFont="1" applyFill="1" applyBorder="1" applyAlignment="1">
      <alignment vertical="justify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quotePrefix="1">
      <alignment horizontal="right" vertical="justify"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right" vertical="justify"/>
    </xf>
    <xf numFmtId="18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" fillId="0" borderId="0" xfId="62" applyNumberFormat="1" applyFont="1" applyFill="1" applyBorder="1" applyAlignment="1" quotePrefix="1">
      <alignment horizontal="center"/>
      <protection/>
    </xf>
    <xf numFmtId="180" fontId="21" fillId="0" borderId="0" xfId="0" applyNumberFormat="1" applyFont="1" applyFill="1" applyBorder="1" applyAlignment="1" quotePrefix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181" fontId="1" fillId="0" borderId="0" xfId="62" applyNumberFormat="1" applyFont="1" applyFill="1" applyBorder="1">
      <alignment/>
      <protection/>
    </xf>
    <xf numFmtId="0" fontId="20" fillId="0" borderId="0" xfId="62" applyFont="1" applyFill="1" applyBorder="1" applyAlignment="1">
      <alignment horizontal="left" vertical="justify"/>
      <protection/>
    </xf>
    <xf numFmtId="0" fontId="16" fillId="0" borderId="0" xfId="62" applyFont="1" applyFill="1" applyBorder="1" applyAlignment="1">
      <alignment horizontal="left" vertical="justify"/>
      <protection/>
    </xf>
    <xf numFmtId="0" fontId="20" fillId="0" borderId="0" xfId="62" applyFont="1" applyFill="1" applyBorder="1" applyAlignment="1">
      <alignment horizontal="justify" vertical="justify"/>
      <protection/>
    </xf>
    <xf numFmtId="181" fontId="22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3" fontId="18" fillId="0" borderId="10" xfId="0" applyNumberFormat="1" applyFont="1" applyFill="1" applyBorder="1" applyAlignment="1">
      <alignment horizontal="right"/>
    </xf>
    <xf numFmtId="0" fontId="5" fillId="0" borderId="0" xfId="62" applyFont="1" applyFill="1" applyBorder="1" applyAlignment="1">
      <alignment horizontal="right" vertical="center"/>
      <protection/>
    </xf>
    <xf numFmtId="0" fontId="22" fillId="0" borderId="0" xfId="62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horizontal="right"/>
      <protection/>
    </xf>
    <xf numFmtId="0" fontId="18" fillId="0" borderId="0" xfId="62" applyFont="1" applyFill="1" applyBorder="1" applyAlignment="1">
      <alignment horizontal="right"/>
      <protection/>
    </xf>
    <xf numFmtId="181" fontId="18" fillId="0" borderId="0" xfId="62" applyNumberFormat="1" applyFont="1" applyFill="1" applyBorder="1" applyAlignment="1" quotePrefix="1">
      <alignment horizontal="center"/>
      <protection/>
    </xf>
    <xf numFmtId="181" fontId="21" fillId="0" borderId="11" xfId="62" applyNumberFormat="1" applyFont="1" applyFill="1" applyBorder="1" applyAlignment="1" quotePrefix="1">
      <alignment horizontal="center"/>
      <protection/>
    </xf>
    <xf numFmtId="0" fontId="18" fillId="0" borderId="0" xfId="62" applyFont="1" applyFill="1" applyBorder="1" applyAlignment="1">
      <alignment horizontal="center" vertical="justify"/>
      <protection/>
    </xf>
    <xf numFmtId="181" fontId="18" fillId="0" borderId="0" xfId="62" applyNumberFormat="1" applyFont="1" applyFill="1" applyBorder="1" applyAlignment="1" quotePrefix="1">
      <alignment horizontal="right"/>
      <protection/>
    </xf>
    <xf numFmtId="181" fontId="1" fillId="0" borderId="0" xfId="62" applyNumberFormat="1" applyFont="1" applyFill="1" applyBorder="1" applyAlignment="1" quotePrefix="1">
      <alignment horizontal="right"/>
      <protection/>
    </xf>
    <xf numFmtId="181" fontId="16" fillId="0" borderId="0" xfId="62" applyNumberFormat="1" applyFont="1" applyFill="1" applyBorder="1" applyAlignment="1">
      <alignment horizontal="right"/>
      <protection/>
    </xf>
    <xf numFmtId="181" fontId="18" fillId="0" borderId="0" xfId="62" applyNumberFormat="1" applyFont="1" applyFill="1" applyBorder="1" applyAlignment="1">
      <alignment horizontal="right"/>
      <protection/>
    </xf>
    <xf numFmtId="0" fontId="1" fillId="0" borderId="0" xfId="62" applyFont="1" applyFill="1" applyBorder="1" applyAlignment="1">
      <alignment horizontal="center" vertical="justify"/>
      <protection/>
    </xf>
    <xf numFmtId="0" fontId="21" fillId="0" borderId="11" xfId="62" applyFont="1" applyFill="1" applyBorder="1" applyAlignment="1">
      <alignment horizontal="center" vertical="justify"/>
      <protection/>
    </xf>
    <xf numFmtId="181" fontId="21" fillId="0" borderId="11" xfId="62" applyNumberFormat="1" applyFont="1" applyFill="1" applyBorder="1" applyAlignment="1" quotePrefix="1">
      <alignment horizontal="right"/>
      <protection/>
    </xf>
    <xf numFmtId="181" fontId="22" fillId="0" borderId="0" xfId="62" applyNumberFormat="1" applyFont="1" applyFill="1" applyBorder="1">
      <alignment/>
      <protection/>
    </xf>
    <xf numFmtId="181" fontId="5" fillId="0" borderId="0" xfId="62" applyNumberFormat="1" applyFont="1" applyFill="1" applyBorder="1">
      <alignment/>
      <protection/>
    </xf>
    <xf numFmtId="181" fontId="5" fillId="0" borderId="0" xfId="62" applyNumberFormat="1" applyFont="1" applyFill="1" applyBorder="1" applyAlignment="1">
      <alignment horizontal="center"/>
      <protection/>
    </xf>
    <xf numFmtId="181" fontId="22" fillId="0" borderId="0" xfId="62" applyNumberFormat="1" applyFont="1" applyFill="1" applyBorder="1" applyAlignment="1">
      <alignment horizontal="center"/>
      <protection/>
    </xf>
    <xf numFmtId="181" fontId="16" fillId="0" borderId="0" xfId="62" applyNumberFormat="1" applyFont="1" applyFill="1" applyBorder="1">
      <alignment/>
      <protection/>
    </xf>
    <xf numFmtId="0" fontId="18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 quotePrefix="1">
      <alignment horizontal="center" vertical="justify"/>
      <protection/>
    </xf>
    <xf numFmtId="0" fontId="1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6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24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right" vertical="center"/>
      <protection/>
    </xf>
    <xf numFmtId="0" fontId="24" fillId="0" borderId="0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/>
      <protection/>
    </xf>
    <xf numFmtId="0" fontId="1" fillId="0" borderId="0" xfId="59" applyFont="1" applyFill="1" applyBorder="1" applyAlignment="1">
      <alignment horizontal="right" vertical="justify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right"/>
      <protection/>
    </xf>
    <xf numFmtId="0" fontId="20" fillId="0" borderId="0" xfId="59" applyFont="1" applyFill="1" applyBorder="1" applyAlignment="1">
      <alignment horizontal="right"/>
      <protection/>
    </xf>
    <xf numFmtId="14" fontId="20" fillId="0" borderId="0" xfId="59" applyNumberFormat="1" applyFont="1" applyFill="1" applyBorder="1" applyAlignment="1">
      <alignment horizontal="right"/>
      <protection/>
    </xf>
    <xf numFmtId="0" fontId="16" fillId="0" borderId="10" xfId="59" applyFont="1" applyFill="1" applyBorder="1" applyAlignment="1">
      <alignment horizontal="right"/>
      <protection/>
    </xf>
    <xf numFmtId="0" fontId="20" fillId="0" borderId="10" xfId="59" applyFont="1" applyFill="1" applyBorder="1" applyAlignment="1">
      <alignment horizontal="right" vertical="center"/>
      <protection/>
    </xf>
    <xf numFmtId="0" fontId="21" fillId="0" borderId="0" xfId="59" applyFont="1" applyFill="1" applyBorder="1" applyAlignment="1" quotePrefix="1">
      <alignment horizontal="right"/>
      <protection/>
    </xf>
    <xf numFmtId="0" fontId="25" fillId="0" borderId="10" xfId="59" applyFont="1" applyFill="1" applyBorder="1">
      <alignment/>
      <protection/>
    </xf>
    <xf numFmtId="0" fontId="2" fillId="0" borderId="10" xfId="59" applyFont="1" applyFill="1" applyBorder="1" applyAlignment="1">
      <alignment horizontal="left"/>
      <protection/>
    </xf>
    <xf numFmtId="0" fontId="1" fillId="0" borderId="10" xfId="59" applyFont="1" applyFill="1" applyBorder="1" applyAlignment="1" quotePrefix="1">
      <alignment horizontal="right" vertical="justify"/>
      <protection/>
    </xf>
    <xf numFmtId="0" fontId="3" fillId="0" borderId="10" xfId="59" applyFont="1" applyFill="1" applyBorder="1">
      <alignment/>
      <protection/>
    </xf>
    <xf numFmtId="0" fontId="12" fillId="0" borderId="0" xfId="59" applyFont="1" applyFill="1" applyBorder="1">
      <alignment/>
      <protection/>
    </xf>
    <xf numFmtId="0" fontId="25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left"/>
      <protection/>
    </xf>
    <xf numFmtId="0" fontId="1" fillId="0" borderId="0" xfId="59" applyFont="1" applyFill="1" applyBorder="1" applyAlignment="1" quotePrefix="1">
      <alignment horizontal="right" vertical="justify"/>
      <protection/>
    </xf>
    <xf numFmtId="181" fontId="3" fillId="0" borderId="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181" fontId="21" fillId="0" borderId="0" xfId="0" applyNumberFormat="1" applyFont="1" applyFill="1" applyAlignment="1">
      <alignment/>
    </xf>
    <xf numFmtId="43" fontId="1" fillId="0" borderId="0" xfId="62" applyNumberFormat="1" applyFont="1" applyFill="1" applyBorder="1">
      <alignment/>
      <protection/>
    </xf>
    <xf numFmtId="182" fontId="18" fillId="0" borderId="0" xfId="42" applyNumberFormat="1" applyFont="1" applyFill="1" applyBorder="1" applyAlignment="1">
      <alignment/>
    </xf>
    <xf numFmtId="182" fontId="22" fillId="0" borderId="0" xfId="42" applyNumberFormat="1" applyFont="1" applyFill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16" fillId="0" borderId="0" xfId="42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81" fontId="1" fillId="0" borderId="0" xfId="62" applyNumberFormat="1" applyFont="1" applyFill="1" applyBorder="1" applyAlignment="1">
      <alignment horizontal="right"/>
      <protection/>
    </xf>
    <xf numFmtId="0" fontId="18" fillId="0" borderId="0" xfId="62" applyFont="1" applyFill="1" applyBorder="1" applyAlignment="1" quotePrefix="1">
      <alignment horizontal="left" vertical="justify"/>
      <protection/>
    </xf>
    <xf numFmtId="0" fontId="18" fillId="0" borderId="0" xfId="62" applyFont="1" applyFill="1" applyBorder="1" quotePrefix="1">
      <alignment/>
      <protection/>
    </xf>
    <xf numFmtId="0" fontId="21" fillId="0" borderId="0" xfId="59" applyFont="1" applyFill="1" applyBorder="1" applyAlignment="1" quotePrefix="1">
      <alignment horizontal="right" vertical="justify"/>
      <protection/>
    </xf>
    <xf numFmtId="181" fontId="21" fillId="0" borderId="0" xfId="59" applyNumberFormat="1" applyFont="1" applyFill="1" applyBorder="1" applyAlignment="1">
      <alignment horizontal="right"/>
      <protection/>
    </xf>
    <xf numFmtId="0" fontId="27" fillId="0" borderId="0" xfId="59" applyFont="1" applyFill="1" applyBorder="1" applyAlignment="1">
      <alignment horizontal="left"/>
      <protection/>
    </xf>
    <xf numFmtId="3" fontId="2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 vertical="center"/>
    </xf>
    <xf numFmtId="185" fontId="18" fillId="0" borderId="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60" applyNumberFormat="1" applyFont="1" applyFill="1" applyBorder="1" quotePrefix="1">
      <alignment/>
      <protection/>
    </xf>
    <xf numFmtId="2" fontId="18" fillId="0" borderId="0" xfId="60" applyNumberFormat="1" applyFont="1" applyFill="1" applyBorder="1" applyAlignment="1" quotePrefix="1">
      <alignment vertical="top"/>
      <protection/>
    </xf>
    <xf numFmtId="0" fontId="18" fillId="0" borderId="0" xfId="0" applyFont="1" applyFill="1" applyBorder="1" applyAlignment="1">
      <alignment horizontal="left" vertical="top"/>
    </xf>
    <xf numFmtId="9" fontId="24" fillId="0" borderId="0" xfId="65" applyFont="1" applyFill="1" applyBorder="1" applyAlignment="1">
      <alignment horizontal="left" vertical="center"/>
    </xf>
    <xf numFmtId="181" fontId="21" fillId="0" borderId="0" xfId="62" applyNumberFormat="1" applyFont="1" applyFill="1" applyBorder="1" applyAlignment="1" quotePrefix="1">
      <alignment horizontal="right"/>
      <protection/>
    </xf>
    <xf numFmtId="182" fontId="1" fillId="0" borderId="0" xfId="42" applyNumberFormat="1" applyFont="1" applyFill="1" applyBorder="1" applyAlignment="1">
      <alignment/>
    </xf>
    <xf numFmtId="182" fontId="21" fillId="0" borderId="0" xfId="42" applyNumberFormat="1" applyFont="1" applyFill="1" applyBorder="1" applyAlignment="1">
      <alignment/>
    </xf>
    <xf numFmtId="181" fontId="21" fillId="0" borderId="11" xfId="0" applyNumberFormat="1" applyFont="1" applyFill="1" applyBorder="1" applyAlignment="1">
      <alignment horizontal="right"/>
    </xf>
    <xf numFmtId="180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62" applyFont="1" applyFill="1" applyBorder="1" applyAlignment="1">
      <alignment horizontal="center"/>
      <protection/>
    </xf>
    <xf numFmtId="0" fontId="12" fillId="0" borderId="10" xfId="59" applyFont="1" applyFill="1" applyBorder="1">
      <alignment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/>
    </xf>
    <xf numFmtId="181" fontId="18" fillId="0" borderId="0" xfId="42" applyNumberFormat="1" applyFont="1" applyFill="1" applyBorder="1" applyAlignment="1">
      <alignment/>
    </xf>
    <xf numFmtId="181" fontId="16" fillId="0" borderId="0" xfId="42" applyNumberFormat="1" applyFont="1" applyFill="1" applyBorder="1" applyAlignment="1">
      <alignment/>
    </xf>
    <xf numFmtId="181" fontId="22" fillId="0" borderId="0" xfId="42" applyNumberFormat="1" applyFont="1" applyFill="1" applyBorder="1" applyAlignment="1">
      <alignment/>
    </xf>
    <xf numFmtId="181" fontId="20" fillId="0" borderId="0" xfId="0" applyNumberFormat="1" applyFont="1" applyFill="1" applyBorder="1" applyAlignment="1">
      <alignment horizontal="center" vertical="center"/>
    </xf>
    <xf numFmtId="181" fontId="20" fillId="0" borderId="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/>
    </xf>
    <xf numFmtId="182" fontId="18" fillId="0" borderId="10" xfId="42" applyNumberFormat="1" applyFont="1" applyFill="1" applyBorder="1" applyAlignment="1">
      <alignment/>
    </xf>
    <xf numFmtId="181" fontId="18" fillId="0" borderId="10" xfId="42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 vertical="justify"/>
    </xf>
    <xf numFmtId="181" fontId="21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18" fillId="0" borderId="10" xfId="0" applyNumberFormat="1" applyFont="1" applyFill="1" applyBorder="1" applyAlignment="1">
      <alignment/>
    </xf>
    <xf numFmtId="182" fontId="22" fillId="0" borderId="10" xfId="42" applyNumberFormat="1" applyFont="1" applyFill="1" applyBorder="1" applyAlignment="1">
      <alignment/>
    </xf>
    <xf numFmtId="180" fontId="17" fillId="0" borderId="10" xfId="0" applyNumberFormat="1" applyFont="1" applyFill="1" applyBorder="1" applyAlignment="1">
      <alignment horizontal="right"/>
    </xf>
    <xf numFmtId="0" fontId="26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183" fontId="1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59" applyFont="1" applyFill="1" applyBorder="1" applyAlignment="1" quotePrefix="1">
      <alignment horizontal="right"/>
      <protection/>
    </xf>
    <xf numFmtId="182" fontId="23" fillId="0" borderId="0" xfId="42" applyNumberFormat="1" applyFont="1" applyFill="1" applyBorder="1" applyAlignment="1">
      <alignment/>
    </xf>
    <xf numFmtId="181" fontId="12" fillId="0" borderId="0" xfId="59" applyNumberFormat="1" applyFont="1" applyFill="1" applyBorder="1">
      <alignment/>
      <protection/>
    </xf>
    <xf numFmtId="182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 horizontal="left"/>
    </xf>
    <xf numFmtId="181" fontId="18" fillId="0" borderId="0" xfId="0" applyNumberFormat="1" applyFont="1" applyFill="1" applyBorder="1" applyAlignment="1">
      <alignment horizontal="left"/>
    </xf>
    <xf numFmtId="181" fontId="22" fillId="0" borderId="0" xfId="0" applyNumberFormat="1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left"/>
    </xf>
    <xf numFmtId="183" fontId="18" fillId="0" borderId="0" xfId="0" applyNumberFormat="1" applyFont="1" applyFill="1" applyBorder="1" applyAlignment="1">
      <alignment horizontal="left"/>
    </xf>
    <xf numFmtId="192" fontId="3" fillId="0" borderId="0" xfId="42" applyNumberFormat="1" applyFont="1" applyFill="1" applyBorder="1" applyAlignment="1">
      <alignment/>
    </xf>
    <xf numFmtId="192" fontId="23" fillId="0" borderId="0" xfId="42" applyNumberFormat="1" applyFont="1" applyFill="1" applyBorder="1" applyAlignment="1">
      <alignment/>
    </xf>
    <xf numFmtId="192" fontId="16" fillId="0" borderId="0" xfId="42" applyNumberFormat="1" applyFont="1" applyFill="1" applyBorder="1" applyAlignment="1">
      <alignment horizontal="right"/>
    </xf>
    <xf numFmtId="192" fontId="1" fillId="0" borderId="0" xfId="42" applyNumberFormat="1" applyFont="1" applyFill="1" applyBorder="1" applyAlignment="1">
      <alignment/>
    </xf>
    <xf numFmtId="192" fontId="22" fillId="0" borderId="0" xfId="42" applyNumberFormat="1" applyFont="1" applyFill="1" applyBorder="1" applyAlignment="1">
      <alignment/>
    </xf>
    <xf numFmtId="192" fontId="18" fillId="0" borderId="0" xfId="42" applyNumberFormat="1" applyFont="1" applyFill="1" applyBorder="1" applyAlignment="1">
      <alignment/>
    </xf>
    <xf numFmtId="192" fontId="12" fillId="0" borderId="0" xfId="4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6" fillId="0" borderId="0" xfId="62" applyFont="1" applyFill="1" applyBorder="1" applyAlignment="1">
      <alignment horizontal="center" wrapText="1"/>
      <protection/>
    </xf>
    <xf numFmtId="0" fontId="18" fillId="0" borderId="0" xfId="62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_akbnk-enf 31.12.200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80"/>
  <sheetViews>
    <sheetView tabSelected="1" view="pageBreakPreview" zoomScale="60" zoomScaleNormal="70" workbookViewId="0" topLeftCell="A1">
      <pane xSplit="4" ySplit="8" topLeftCell="E45" activePane="bottomRight" state="frozen"/>
      <selection pane="topLeft" activeCell="A81" sqref="A81:F81"/>
      <selection pane="topRight" activeCell="A81" sqref="A81:F81"/>
      <selection pane="bottomLeft" activeCell="A81" sqref="A81:F81"/>
      <selection pane="bottomRight" activeCell="G59" sqref="G59"/>
    </sheetView>
  </sheetViews>
  <sheetFormatPr defaultColWidth="9.140625" defaultRowHeight="21.75" customHeight="1"/>
  <cols>
    <col min="1" max="1" width="1.421875" style="23" customWidth="1"/>
    <col min="2" max="2" width="7.57421875" style="23" customWidth="1"/>
    <col min="3" max="3" width="76.421875" style="23" customWidth="1"/>
    <col min="4" max="4" width="11.28125" style="24" customWidth="1"/>
    <col min="5" max="7" width="20.140625" style="23" bestFit="1" customWidth="1"/>
    <col min="8" max="8" width="1.57421875" style="23" customWidth="1"/>
    <col min="9" max="9" width="23.140625" style="229" bestFit="1" customWidth="1"/>
    <col min="10" max="10" width="20.140625" style="229" bestFit="1" customWidth="1"/>
    <col min="11" max="11" width="20.140625" style="263" bestFit="1" customWidth="1"/>
    <col min="12" max="12" width="2.140625" style="23" customWidth="1"/>
    <col min="13" max="13" width="23.140625" style="23" bestFit="1" customWidth="1"/>
    <col min="14" max="14" width="17.57421875" style="23" customWidth="1"/>
    <col min="15" max="15" width="17.57421875" style="23" bestFit="1" customWidth="1"/>
    <col min="16" max="16" width="20.140625" style="23" bestFit="1" customWidth="1"/>
    <col min="17" max="17" width="14.140625" style="23" bestFit="1" customWidth="1"/>
    <col min="18" max="18" width="4.140625" style="23" customWidth="1"/>
    <col min="19" max="20" width="15.421875" style="23" customWidth="1"/>
    <col min="21" max="16384" width="9.140625" style="23" customWidth="1"/>
  </cols>
  <sheetData>
    <row r="1" ht="21.75" customHeight="1">
      <c r="F1" s="25"/>
    </row>
    <row r="2" spans="2:11" s="26" customFormat="1" ht="21.75" customHeight="1">
      <c r="B2" s="71" t="s">
        <v>0</v>
      </c>
      <c r="C2" s="72"/>
      <c r="D2" s="73"/>
      <c r="E2" s="72"/>
      <c r="F2" s="72"/>
      <c r="G2" s="72"/>
      <c r="H2" s="72"/>
      <c r="I2" s="232"/>
      <c r="J2" s="232"/>
      <c r="K2" s="264"/>
    </row>
    <row r="3" spans="2:11" s="26" customFormat="1" ht="21.75" customHeight="1">
      <c r="B3" s="74" t="s">
        <v>576</v>
      </c>
      <c r="D3" s="75"/>
      <c r="I3" s="232"/>
      <c r="J3" s="232"/>
      <c r="K3" s="264"/>
    </row>
    <row r="4" spans="2:11" s="27" customFormat="1" ht="21.75" customHeight="1">
      <c r="B4" s="76" t="s">
        <v>371</v>
      </c>
      <c r="C4" s="76"/>
      <c r="D4" s="77"/>
      <c r="E4" s="78"/>
      <c r="F4" s="78"/>
      <c r="G4" s="79"/>
      <c r="H4" s="79"/>
      <c r="I4" s="230"/>
      <c r="J4" s="230"/>
      <c r="K4" s="265"/>
    </row>
    <row r="5" spans="5:8" ht="21.75" customHeight="1">
      <c r="E5" s="59"/>
      <c r="F5" s="80"/>
      <c r="G5" s="80"/>
      <c r="H5" s="80"/>
    </row>
    <row r="6" spans="4:11" s="26" customFormat="1" ht="21.75" customHeight="1">
      <c r="D6" s="75"/>
      <c r="E6" s="158"/>
      <c r="F6" s="158" t="s">
        <v>73</v>
      </c>
      <c r="G6" s="158"/>
      <c r="H6" s="260"/>
      <c r="I6" s="158"/>
      <c r="J6" s="158" t="s">
        <v>74</v>
      </c>
      <c r="K6" s="266"/>
    </row>
    <row r="7" spans="3:11" s="26" customFormat="1" ht="21.75" customHeight="1">
      <c r="C7" s="81" t="s">
        <v>478</v>
      </c>
      <c r="D7" s="75" t="s">
        <v>1</v>
      </c>
      <c r="E7" s="158"/>
      <c r="F7" s="158" t="s">
        <v>583</v>
      </c>
      <c r="G7" s="166"/>
      <c r="H7" s="261"/>
      <c r="I7" s="158"/>
      <c r="J7" s="158" t="s">
        <v>571</v>
      </c>
      <c r="K7" s="267"/>
    </row>
    <row r="8" spans="2:11" s="26" customFormat="1" ht="21.75" customHeight="1">
      <c r="B8" s="82"/>
      <c r="C8" s="83"/>
      <c r="D8" s="84" t="s">
        <v>75</v>
      </c>
      <c r="E8" s="85" t="s">
        <v>2</v>
      </c>
      <c r="F8" s="85" t="s">
        <v>3</v>
      </c>
      <c r="G8" s="85" t="s">
        <v>566</v>
      </c>
      <c r="H8" s="85"/>
      <c r="I8" s="85" t="s">
        <v>2</v>
      </c>
      <c r="J8" s="85" t="s">
        <v>3</v>
      </c>
      <c r="K8" s="268" t="s">
        <v>566</v>
      </c>
    </row>
    <row r="9" spans="1:22" s="27" customFormat="1" ht="21.75" customHeight="1">
      <c r="A9" s="86"/>
      <c r="B9" s="86" t="s">
        <v>4</v>
      </c>
      <c r="C9" s="86" t="s">
        <v>406</v>
      </c>
      <c r="D9" s="70"/>
      <c r="E9" s="87">
        <f>+E10+E15+E19+E23</f>
        <v>54637612</v>
      </c>
      <c r="F9" s="87">
        <f>+F10+F15+F19+F23</f>
        <v>111634097</v>
      </c>
      <c r="G9" s="87">
        <f aca="true" t="shared" si="0" ref="G9:G55">SUM(E9:F9)</f>
        <v>166271709</v>
      </c>
      <c r="H9" s="78"/>
      <c r="I9" s="87">
        <f>+I10+I15+I19+I23</f>
        <v>46162992</v>
      </c>
      <c r="J9" s="87">
        <f>+J10+J15+J19+J23</f>
        <v>101436583</v>
      </c>
      <c r="K9" s="87">
        <f aca="true" t="shared" si="1" ref="K9:K55">SUM(I9:J9)</f>
        <v>147599575</v>
      </c>
      <c r="L9" s="231"/>
      <c r="M9" s="231">
        <v>166271709</v>
      </c>
      <c r="N9" s="231">
        <f>G9-M9</f>
        <v>0</v>
      </c>
      <c r="O9" s="231"/>
      <c r="P9" s="231"/>
      <c r="Q9" s="93"/>
      <c r="R9" s="87"/>
      <c r="S9" s="87"/>
      <c r="T9" s="87"/>
      <c r="U9" s="87"/>
      <c r="V9" s="87"/>
    </row>
    <row r="10" spans="1:22" s="27" customFormat="1" ht="21.75" customHeight="1">
      <c r="A10" s="86"/>
      <c r="B10" s="86" t="s">
        <v>5</v>
      </c>
      <c r="C10" s="88" t="s">
        <v>407</v>
      </c>
      <c r="D10" s="216"/>
      <c r="E10" s="87">
        <f>SUM(E11:E13)-E14</f>
        <v>7498785</v>
      </c>
      <c r="F10" s="87">
        <f>SUM(F11:F13)-F14</f>
        <v>65970040</v>
      </c>
      <c r="G10" s="87">
        <f t="shared" si="0"/>
        <v>73468825</v>
      </c>
      <c r="H10" s="78"/>
      <c r="I10" s="87">
        <f>SUM(I11:I13)-I14</f>
        <v>4892544</v>
      </c>
      <c r="J10" s="87">
        <f>SUM(J11:J13)-J14</f>
        <v>57958870</v>
      </c>
      <c r="K10" s="87">
        <f t="shared" si="1"/>
        <v>62851414</v>
      </c>
      <c r="L10" s="231"/>
      <c r="M10" s="231">
        <v>73468825</v>
      </c>
      <c r="N10" s="231">
        <f aca="true" t="shared" si="2" ref="N10:N57">G10-M10</f>
        <v>0</v>
      </c>
      <c r="O10" s="231"/>
      <c r="P10" s="231"/>
      <c r="Q10" s="93"/>
      <c r="R10" s="87"/>
      <c r="S10" s="87"/>
      <c r="T10" s="87"/>
      <c r="U10" s="87"/>
      <c r="V10" s="87"/>
    </row>
    <row r="11" spans="2:22" ht="21.75" customHeight="1">
      <c r="B11" s="28" t="s">
        <v>46</v>
      </c>
      <c r="C11" s="23" t="s">
        <v>411</v>
      </c>
      <c r="D11" s="24" t="s">
        <v>77</v>
      </c>
      <c r="E11" s="58">
        <v>6892567</v>
      </c>
      <c r="F11" s="58">
        <v>43207339</v>
      </c>
      <c r="G11" s="58">
        <f t="shared" si="0"/>
        <v>50099906</v>
      </c>
      <c r="H11" s="59"/>
      <c r="I11" s="58">
        <v>4398630</v>
      </c>
      <c r="J11" s="58">
        <v>43277684</v>
      </c>
      <c r="K11" s="58">
        <f t="shared" si="1"/>
        <v>47676314</v>
      </c>
      <c r="L11" s="231"/>
      <c r="M11" s="231">
        <v>50099906</v>
      </c>
      <c r="N11" s="231">
        <f t="shared" si="2"/>
        <v>0</v>
      </c>
      <c r="O11" s="231"/>
      <c r="P11" s="231"/>
      <c r="Q11" s="93"/>
      <c r="R11" s="87"/>
      <c r="S11" s="87"/>
      <c r="T11" s="87"/>
      <c r="U11" s="87"/>
      <c r="V11" s="87"/>
    </row>
    <row r="12" spans="2:22" ht="21.75" customHeight="1">
      <c r="B12" s="28" t="s">
        <v>47</v>
      </c>
      <c r="C12" s="23" t="s">
        <v>412</v>
      </c>
      <c r="D12" s="24" t="s">
        <v>86</v>
      </c>
      <c r="E12" s="58">
        <v>606224</v>
      </c>
      <c r="F12" s="58">
        <v>22794604</v>
      </c>
      <c r="G12" s="58">
        <f t="shared" si="0"/>
        <v>23400828</v>
      </c>
      <c r="H12" s="59"/>
      <c r="I12" s="58">
        <v>5749</v>
      </c>
      <c r="J12" s="58">
        <f>9441668+5292940</f>
        <v>14734608</v>
      </c>
      <c r="K12" s="58">
        <f t="shared" si="1"/>
        <v>14740357</v>
      </c>
      <c r="L12" s="231"/>
      <c r="M12" s="231">
        <v>23400828</v>
      </c>
      <c r="N12" s="231">
        <f t="shared" si="2"/>
        <v>0</v>
      </c>
      <c r="O12" s="231"/>
      <c r="P12" s="231"/>
      <c r="Q12" s="93"/>
      <c r="R12" s="87"/>
      <c r="S12" s="87"/>
      <c r="T12" s="87"/>
      <c r="U12" s="87"/>
      <c r="V12" s="87"/>
    </row>
    <row r="13" spans="2:22" ht="21.75" customHeight="1">
      <c r="B13" s="28" t="s">
        <v>48</v>
      </c>
      <c r="C13" s="23" t="s">
        <v>413</v>
      </c>
      <c r="D13" s="92"/>
      <c r="E13" s="58">
        <v>0</v>
      </c>
      <c r="F13" s="58">
        <v>0</v>
      </c>
      <c r="G13" s="58">
        <f t="shared" si="0"/>
        <v>0</v>
      </c>
      <c r="H13" s="59"/>
      <c r="I13" s="58">
        <v>488179</v>
      </c>
      <c r="J13" s="58">
        <v>0</v>
      </c>
      <c r="K13" s="58">
        <f t="shared" si="1"/>
        <v>488179</v>
      </c>
      <c r="L13" s="231"/>
      <c r="M13" s="231">
        <v>0</v>
      </c>
      <c r="N13" s="231">
        <f t="shared" si="2"/>
        <v>0</v>
      </c>
      <c r="O13" s="231"/>
      <c r="P13" s="231"/>
      <c r="Q13" s="93"/>
      <c r="R13" s="87"/>
      <c r="S13" s="87"/>
      <c r="T13" s="87"/>
      <c r="U13" s="87"/>
      <c r="V13" s="87"/>
    </row>
    <row r="14" spans="2:22" ht="21.75" customHeight="1">
      <c r="B14" s="28" t="s">
        <v>49</v>
      </c>
      <c r="C14" s="23" t="s">
        <v>420</v>
      </c>
      <c r="D14" s="92"/>
      <c r="E14" s="58">
        <v>6</v>
      </c>
      <c r="F14" s="58">
        <v>31903</v>
      </c>
      <c r="G14" s="58">
        <f t="shared" si="0"/>
        <v>31909</v>
      </c>
      <c r="H14" s="59"/>
      <c r="I14" s="58">
        <v>14</v>
      </c>
      <c r="J14" s="58">
        <f>212+53210</f>
        <v>53422</v>
      </c>
      <c r="K14" s="58">
        <f t="shared" si="1"/>
        <v>53436</v>
      </c>
      <c r="L14" s="231"/>
      <c r="M14" s="231">
        <v>31909</v>
      </c>
      <c r="N14" s="231">
        <f t="shared" si="2"/>
        <v>0</v>
      </c>
      <c r="O14" s="231"/>
      <c r="P14" s="231"/>
      <c r="Q14" s="93"/>
      <c r="R14" s="87"/>
      <c r="S14" s="87"/>
      <c r="T14" s="87"/>
      <c r="U14" s="87"/>
      <c r="V14" s="87"/>
    </row>
    <row r="15" spans="1:22" s="27" customFormat="1" ht="21.75" customHeight="1">
      <c r="A15" s="86"/>
      <c r="B15" s="86" t="s">
        <v>6</v>
      </c>
      <c r="C15" s="88" t="s">
        <v>414</v>
      </c>
      <c r="D15" s="216" t="s">
        <v>78</v>
      </c>
      <c r="E15" s="87">
        <f>+SUM(E16:E18)</f>
        <v>1122241</v>
      </c>
      <c r="F15" s="87">
        <f>+SUM(F16:F18)</f>
        <v>7885139</v>
      </c>
      <c r="G15" s="87">
        <f t="shared" si="0"/>
        <v>9007380</v>
      </c>
      <c r="H15" s="59"/>
      <c r="I15" s="87">
        <f>+SUM(I16:I18)</f>
        <v>1108586</v>
      </c>
      <c r="J15" s="87">
        <f>+SUM(J16:J18)</f>
        <v>7912516</v>
      </c>
      <c r="K15" s="87">
        <f t="shared" si="1"/>
        <v>9021102</v>
      </c>
      <c r="L15" s="231"/>
      <c r="M15" s="231">
        <v>9007380</v>
      </c>
      <c r="N15" s="231">
        <f t="shared" si="2"/>
        <v>0</v>
      </c>
      <c r="O15" s="231"/>
      <c r="P15" s="231"/>
      <c r="Q15" s="93"/>
      <c r="R15" s="87"/>
      <c r="S15" s="87"/>
      <c r="T15" s="87"/>
      <c r="U15" s="87"/>
      <c r="V15" s="87"/>
    </row>
    <row r="16" spans="2:22" ht="21.75" customHeight="1">
      <c r="B16" s="28" t="s">
        <v>218</v>
      </c>
      <c r="C16" s="23" t="s">
        <v>79</v>
      </c>
      <c r="D16" s="92"/>
      <c r="E16" s="58">
        <v>6754</v>
      </c>
      <c r="F16" s="58">
        <v>116572</v>
      </c>
      <c r="G16" s="58">
        <f t="shared" si="0"/>
        <v>123326</v>
      </c>
      <c r="H16" s="59"/>
      <c r="I16" s="58">
        <v>12612</v>
      </c>
      <c r="J16" s="58">
        <v>167331</v>
      </c>
      <c r="K16" s="58">
        <f t="shared" si="1"/>
        <v>179943</v>
      </c>
      <c r="L16" s="231"/>
      <c r="M16" s="231">
        <v>123326</v>
      </c>
      <c r="N16" s="231">
        <f t="shared" si="2"/>
        <v>0</v>
      </c>
      <c r="O16" s="231"/>
      <c r="P16" s="231"/>
      <c r="Q16" s="93"/>
      <c r="R16" s="87"/>
      <c r="S16" s="87"/>
      <c r="T16" s="87"/>
      <c r="U16" s="87"/>
      <c r="V16" s="87"/>
    </row>
    <row r="17" spans="2:22" ht="21.75" customHeight="1">
      <c r="B17" s="28" t="s">
        <v>219</v>
      </c>
      <c r="C17" s="23" t="s">
        <v>248</v>
      </c>
      <c r="D17" s="92"/>
      <c r="E17" s="58">
        <v>0</v>
      </c>
      <c r="F17" s="58">
        <v>172404</v>
      </c>
      <c r="G17" s="58">
        <f t="shared" si="0"/>
        <v>172404</v>
      </c>
      <c r="H17" s="59"/>
      <c r="I17" s="58">
        <v>0</v>
      </c>
      <c r="J17" s="58">
        <v>158714</v>
      </c>
      <c r="K17" s="58">
        <f t="shared" si="1"/>
        <v>158714</v>
      </c>
      <c r="L17" s="231"/>
      <c r="M17" s="231">
        <v>172404</v>
      </c>
      <c r="N17" s="231">
        <f t="shared" si="2"/>
        <v>0</v>
      </c>
      <c r="O17" s="231"/>
      <c r="P17" s="231"/>
      <c r="Q17" s="93"/>
      <c r="R17" s="87"/>
      <c r="S17" s="87"/>
      <c r="T17" s="87"/>
      <c r="U17" s="87"/>
      <c r="V17" s="87"/>
    </row>
    <row r="18" spans="2:22" ht="21.75" customHeight="1">
      <c r="B18" s="28" t="s">
        <v>220</v>
      </c>
      <c r="C18" s="23" t="s">
        <v>415</v>
      </c>
      <c r="D18" s="92"/>
      <c r="E18" s="58">
        <v>1115487</v>
      </c>
      <c r="F18" s="58">
        <v>7596163</v>
      </c>
      <c r="G18" s="58">
        <f t="shared" si="0"/>
        <v>8711650</v>
      </c>
      <c r="H18" s="59"/>
      <c r="I18" s="58">
        <v>1095974</v>
      </c>
      <c r="J18" s="58">
        <v>7586471</v>
      </c>
      <c r="K18" s="58">
        <f t="shared" si="1"/>
        <v>8682445</v>
      </c>
      <c r="L18" s="231"/>
      <c r="M18" s="231">
        <v>8711650</v>
      </c>
      <c r="N18" s="231">
        <f t="shared" si="2"/>
        <v>0</v>
      </c>
      <c r="O18" s="231"/>
      <c r="P18" s="231"/>
      <c r="Q18" s="93"/>
      <c r="R18" s="87"/>
      <c r="S18" s="87"/>
      <c r="T18" s="87"/>
      <c r="U18" s="87"/>
      <c r="V18" s="87"/>
    </row>
    <row r="19" spans="1:22" s="27" customFormat="1" ht="21.75" customHeight="1">
      <c r="A19" s="86"/>
      <c r="B19" s="86" t="s">
        <v>7</v>
      </c>
      <c r="C19" s="88" t="s">
        <v>416</v>
      </c>
      <c r="D19" s="216" t="s">
        <v>87</v>
      </c>
      <c r="E19" s="87">
        <f>+SUM(E20:E22)</f>
        <v>24618097</v>
      </c>
      <c r="F19" s="87">
        <f>+SUM(F20:F22)</f>
        <v>31716929</v>
      </c>
      <c r="G19" s="87">
        <f t="shared" si="0"/>
        <v>56335026</v>
      </c>
      <c r="H19" s="59"/>
      <c r="I19" s="87">
        <f>+SUM(I20:I22)</f>
        <v>23665110</v>
      </c>
      <c r="J19" s="87">
        <f>+SUM(J20:J22)</f>
        <v>29417592</v>
      </c>
      <c r="K19" s="87">
        <f t="shared" si="1"/>
        <v>53082702</v>
      </c>
      <c r="L19" s="231"/>
      <c r="M19" s="231">
        <v>56335026</v>
      </c>
      <c r="N19" s="231">
        <f t="shared" si="2"/>
        <v>0</v>
      </c>
      <c r="O19" s="231"/>
      <c r="P19" s="231"/>
      <c r="Q19" s="93"/>
      <c r="R19" s="87"/>
      <c r="S19" s="87"/>
      <c r="T19" s="87"/>
      <c r="U19" s="87"/>
      <c r="V19" s="87"/>
    </row>
    <row r="20" spans="2:22" ht="21.75" customHeight="1">
      <c r="B20" s="28" t="s">
        <v>348</v>
      </c>
      <c r="C20" s="23" t="s">
        <v>79</v>
      </c>
      <c r="D20" s="92"/>
      <c r="E20" s="58">
        <v>24141561</v>
      </c>
      <c r="F20" s="58">
        <v>21707984</v>
      </c>
      <c r="G20" s="58">
        <f t="shared" si="0"/>
        <v>45849545</v>
      </c>
      <c r="H20" s="59"/>
      <c r="I20" s="58">
        <v>23067781</v>
      </c>
      <c r="J20" s="58">
        <v>21352442</v>
      </c>
      <c r="K20" s="58">
        <f t="shared" si="1"/>
        <v>44420223</v>
      </c>
      <c r="L20" s="231"/>
      <c r="M20" s="231">
        <v>45849545</v>
      </c>
      <c r="N20" s="231">
        <f t="shared" si="2"/>
        <v>0</v>
      </c>
      <c r="O20" s="231"/>
      <c r="P20" s="231"/>
      <c r="Q20" s="93"/>
      <c r="R20" s="87"/>
      <c r="S20" s="87"/>
      <c r="T20" s="87"/>
      <c r="U20" s="87"/>
      <c r="V20" s="87"/>
    </row>
    <row r="21" spans="2:22" ht="21.75" customHeight="1">
      <c r="B21" s="28" t="s">
        <v>349</v>
      </c>
      <c r="C21" s="23" t="s">
        <v>248</v>
      </c>
      <c r="D21" s="92"/>
      <c r="E21" s="58">
        <v>15610</v>
      </c>
      <c r="F21" s="58">
        <v>607</v>
      </c>
      <c r="G21" s="58">
        <f t="shared" si="0"/>
        <v>16217</v>
      </c>
      <c r="H21" s="78"/>
      <c r="I21" s="58">
        <v>15610</v>
      </c>
      <c r="J21" s="58">
        <v>607</v>
      </c>
      <c r="K21" s="58">
        <f t="shared" si="1"/>
        <v>16217</v>
      </c>
      <c r="L21" s="231"/>
      <c r="M21" s="231">
        <v>16217</v>
      </c>
      <c r="N21" s="231">
        <f t="shared" si="2"/>
        <v>0</v>
      </c>
      <c r="O21" s="231"/>
      <c r="P21" s="231"/>
      <c r="Q21" s="93"/>
      <c r="R21" s="87"/>
      <c r="S21" s="87"/>
      <c r="T21" s="87"/>
      <c r="U21" s="87"/>
      <c r="V21" s="87"/>
    </row>
    <row r="22" spans="2:22" ht="21.75" customHeight="1">
      <c r="B22" s="28" t="s">
        <v>408</v>
      </c>
      <c r="C22" s="23" t="s">
        <v>415</v>
      </c>
      <c r="D22" s="92"/>
      <c r="E22" s="58">
        <v>460926</v>
      </c>
      <c r="F22" s="58">
        <v>10008338</v>
      </c>
      <c r="G22" s="58">
        <f t="shared" si="0"/>
        <v>10469264</v>
      </c>
      <c r="H22" s="78"/>
      <c r="I22" s="58">
        <v>581719</v>
      </c>
      <c r="J22" s="58">
        <v>8064543</v>
      </c>
      <c r="K22" s="58">
        <f t="shared" si="1"/>
        <v>8646262</v>
      </c>
      <c r="L22" s="231"/>
      <c r="M22" s="231">
        <v>10469264</v>
      </c>
      <c r="N22" s="231">
        <f t="shared" si="2"/>
        <v>0</v>
      </c>
      <c r="O22" s="231"/>
      <c r="P22" s="231"/>
      <c r="Q22" s="93"/>
      <c r="R22" s="87"/>
      <c r="S22" s="87"/>
      <c r="T22" s="87"/>
      <c r="U22" s="87"/>
      <c r="V22" s="87"/>
    </row>
    <row r="23" spans="1:22" s="27" customFormat="1" ht="21.75" customHeight="1">
      <c r="A23" s="86"/>
      <c r="B23" s="150" t="s">
        <v>38</v>
      </c>
      <c r="C23" s="88" t="s">
        <v>417</v>
      </c>
      <c r="D23" s="92" t="s">
        <v>523</v>
      </c>
      <c r="E23" s="87">
        <f>+SUM(E24:E25)</f>
        <v>21398489</v>
      </c>
      <c r="F23" s="87">
        <f>+SUM(F24:F25)</f>
        <v>6061989</v>
      </c>
      <c r="G23" s="87">
        <f t="shared" si="0"/>
        <v>27460478</v>
      </c>
      <c r="H23" s="59"/>
      <c r="I23" s="87">
        <f>+SUM(I24:I25)</f>
        <v>16496752</v>
      </c>
      <c r="J23" s="87">
        <f>+SUM(J24:J25)</f>
        <v>6147605</v>
      </c>
      <c r="K23" s="87">
        <f t="shared" si="1"/>
        <v>22644357</v>
      </c>
      <c r="L23" s="231"/>
      <c r="M23" s="231">
        <v>27460478</v>
      </c>
      <c r="N23" s="231">
        <f t="shared" si="2"/>
        <v>0</v>
      </c>
      <c r="O23" s="231"/>
      <c r="P23" s="231"/>
      <c r="Q23" s="93"/>
      <c r="R23" s="87"/>
      <c r="S23" s="87"/>
      <c r="T23" s="87"/>
      <c r="U23" s="87"/>
      <c r="V23" s="87"/>
    </row>
    <row r="24" spans="1:22" ht="21.75" customHeight="1">
      <c r="A24" s="25"/>
      <c r="B24" s="28" t="s">
        <v>409</v>
      </c>
      <c r="C24" s="29" t="s">
        <v>418</v>
      </c>
      <c r="D24" s="92"/>
      <c r="E24" s="58">
        <v>15600365</v>
      </c>
      <c r="F24" s="58">
        <v>6061989</v>
      </c>
      <c r="G24" s="58">
        <f t="shared" si="0"/>
        <v>21662354</v>
      </c>
      <c r="H24" s="59"/>
      <c r="I24" s="58">
        <v>11758273</v>
      </c>
      <c r="J24" s="58">
        <v>6147605</v>
      </c>
      <c r="K24" s="58">
        <f t="shared" si="1"/>
        <v>17905878</v>
      </c>
      <c r="L24" s="231"/>
      <c r="M24" s="231">
        <v>21662354</v>
      </c>
      <c r="N24" s="231">
        <f t="shared" si="2"/>
        <v>0</v>
      </c>
      <c r="O24" s="231"/>
      <c r="P24" s="231"/>
      <c r="Q24" s="93"/>
      <c r="R24" s="87"/>
      <c r="S24" s="87"/>
      <c r="T24" s="87"/>
      <c r="U24" s="87"/>
      <c r="V24" s="87"/>
    </row>
    <row r="25" spans="1:22" ht="21.75" customHeight="1">
      <c r="A25" s="25"/>
      <c r="B25" s="28" t="s">
        <v>410</v>
      </c>
      <c r="C25" s="29" t="s">
        <v>419</v>
      </c>
      <c r="D25" s="92"/>
      <c r="E25" s="58">
        <v>5798124</v>
      </c>
      <c r="F25" s="58">
        <v>0</v>
      </c>
      <c r="G25" s="58">
        <f t="shared" si="0"/>
        <v>5798124</v>
      </c>
      <c r="H25" s="59"/>
      <c r="I25" s="58">
        <v>4738479</v>
      </c>
      <c r="J25" s="58">
        <v>0</v>
      </c>
      <c r="K25" s="58">
        <f t="shared" si="1"/>
        <v>4738479</v>
      </c>
      <c r="L25" s="231"/>
      <c r="M25" s="231">
        <v>5798124</v>
      </c>
      <c r="N25" s="231">
        <f t="shared" si="2"/>
        <v>0</v>
      </c>
      <c r="O25" s="231"/>
      <c r="P25" s="231"/>
      <c r="Q25" s="93"/>
      <c r="R25" s="87"/>
      <c r="S25" s="87"/>
      <c r="T25" s="87"/>
      <c r="U25" s="87"/>
      <c r="V25" s="87"/>
    </row>
    <row r="26" spans="1:22" s="27" customFormat="1" ht="21.75" customHeight="1">
      <c r="A26" s="86"/>
      <c r="B26" s="86" t="s">
        <v>8</v>
      </c>
      <c r="C26" s="88" t="s">
        <v>526</v>
      </c>
      <c r="D26" s="216"/>
      <c r="E26" s="87">
        <f>+SUM(E27:E30)-E33</f>
        <v>212102520</v>
      </c>
      <c r="F26" s="87">
        <f>+SUM(F27:F30)-F33</f>
        <v>82263670</v>
      </c>
      <c r="G26" s="87">
        <f t="shared" si="0"/>
        <v>294366190</v>
      </c>
      <c r="H26" s="78"/>
      <c r="I26" s="87">
        <f>+SUM(I27:I30)-I33</f>
        <v>204405636</v>
      </c>
      <c r="J26" s="87">
        <f>+SUM(J27:J30)-J33</f>
        <v>74269325</v>
      </c>
      <c r="K26" s="87">
        <f t="shared" si="1"/>
        <v>278674961</v>
      </c>
      <c r="L26" s="231"/>
      <c r="M26" s="231">
        <v>294366190</v>
      </c>
      <c r="N26" s="231">
        <f t="shared" si="2"/>
        <v>0</v>
      </c>
      <c r="O26" s="231"/>
      <c r="P26" s="231"/>
      <c r="Q26" s="93"/>
      <c r="R26" s="87"/>
      <c r="S26" s="87"/>
      <c r="T26" s="87"/>
      <c r="U26" s="87"/>
      <c r="V26" s="87"/>
    </row>
    <row r="27" spans="1:22" s="27" customFormat="1" ht="21.75" customHeight="1">
      <c r="A27" s="86"/>
      <c r="B27" s="86" t="s">
        <v>9</v>
      </c>
      <c r="C27" s="88" t="s">
        <v>421</v>
      </c>
      <c r="D27" s="216" t="s">
        <v>88</v>
      </c>
      <c r="E27" s="87">
        <v>190150325</v>
      </c>
      <c r="F27" s="87">
        <v>78257537</v>
      </c>
      <c r="G27" s="87">
        <f t="shared" si="0"/>
        <v>268407862</v>
      </c>
      <c r="H27" s="59"/>
      <c r="I27" s="87">
        <v>183882588</v>
      </c>
      <c r="J27" s="87">
        <v>69435940</v>
      </c>
      <c r="K27" s="87">
        <f t="shared" si="1"/>
        <v>253318528</v>
      </c>
      <c r="L27" s="231"/>
      <c r="M27" s="231">
        <v>268407862</v>
      </c>
      <c r="N27" s="231">
        <f t="shared" si="2"/>
        <v>0</v>
      </c>
      <c r="O27" s="231"/>
      <c r="P27" s="231"/>
      <c r="Q27" s="93"/>
      <c r="R27" s="87"/>
      <c r="S27" s="87"/>
      <c r="T27" s="87"/>
      <c r="U27" s="87"/>
      <c r="V27" s="87"/>
    </row>
    <row r="28" spans="1:22" s="27" customFormat="1" ht="21.75" customHeight="1">
      <c r="A28" s="86"/>
      <c r="B28" s="86" t="s">
        <v>14</v>
      </c>
      <c r="C28" s="88" t="s">
        <v>422</v>
      </c>
      <c r="D28" s="216" t="s">
        <v>498</v>
      </c>
      <c r="E28" s="87">
        <v>0</v>
      </c>
      <c r="F28" s="87">
        <v>0</v>
      </c>
      <c r="G28" s="87">
        <f t="shared" si="0"/>
        <v>0</v>
      </c>
      <c r="H28" s="59"/>
      <c r="I28" s="87">
        <v>0</v>
      </c>
      <c r="J28" s="87">
        <v>0</v>
      </c>
      <c r="K28" s="87">
        <f t="shared" si="1"/>
        <v>0</v>
      </c>
      <c r="L28" s="231"/>
      <c r="M28" s="231">
        <v>0</v>
      </c>
      <c r="N28" s="231">
        <f t="shared" si="2"/>
        <v>0</v>
      </c>
      <c r="O28" s="231"/>
      <c r="P28" s="231"/>
      <c r="Q28" s="93"/>
      <c r="R28" s="87"/>
      <c r="S28" s="87"/>
      <c r="T28" s="87"/>
      <c r="U28" s="87"/>
      <c r="V28" s="87"/>
    </row>
    <row r="29" spans="1:22" s="27" customFormat="1" ht="21.75" customHeight="1">
      <c r="A29" s="86"/>
      <c r="B29" s="86" t="s">
        <v>15</v>
      </c>
      <c r="C29" s="88" t="s">
        <v>423</v>
      </c>
      <c r="D29" s="92"/>
      <c r="E29" s="87">
        <v>0</v>
      </c>
      <c r="F29" s="87">
        <v>0</v>
      </c>
      <c r="G29" s="87">
        <f t="shared" si="0"/>
        <v>0</v>
      </c>
      <c r="H29" s="59"/>
      <c r="I29" s="87">
        <v>0</v>
      </c>
      <c r="J29" s="87">
        <v>0</v>
      </c>
      <c r="K29" s="87">
        <f t="shared" si="1"/>
        <v>0</v>
      </c>
      <c r="L29" s="231"/>
      <c r="M29" s="231">
        <v>0</v>
      </c>
      <c r="N29" s="231">
        <f t="shared" si="2"/>
        <v>0</v>
      </c>
      <c r="O29" s="231"/>
      <c r="P29" s="231"/>
      <c r="Q29" s="93"/>
      <c r="R29" s="87"/>
      <c r="S29" s="87"/>
      <c r="T29" s="87"/>
      <c r="U29" s="87"/>
      <c r="V29" s="87"/>
    </row>
    <row r="30" spans="1:22" s="27" customFormat="1" ht="21.75" customHeight="1">
      <c r="A30" s="86"/>
      <c r="B30" s="86" t="s">
        <v>424</v>
      </c>
      <c r="C30" s="88" t="s">
        <v>527</v>
      </c>
      <c r="D30" s="92" t="s">
        <v>565</v>
      </c>
      <c r="E30" s="87">
        <f>SUM(E31:E32)</f>
        <v>36247545</v>
      </c>
      <c r="F30" s="87">
        <f>SUM(F31:F32)</f>
        <v>6971658</v>
      </c>
      <c r="G30" s="87">
        <f t="shared" si="0"/>
        <v>43219203</v>
      </c>
      <c r="H30" s="87"/>
      <c r="I30" s="87">
        <f>SUM(I31:I32)</f>
        <v>34523108</v>
      </c>
      <c r="J30" s="87">
        <f>SUM(J31:J32)</f>
        <v>7361951</v>
      </c>
      <c r="K30" s="87">
        <f t="shared" si="1"/>
        <v>41885059</v>
      </c>
      <c r="L30" s="231"/>
      <c r="M30" s="231">
        <v>43219203</v>
      </c>
      <c r="N30" s="231">
        <f t="shared" si="2"/>
        <v>0</v>
      </c>
      <c r="O30" s="231"/>
      <c r="P30" s="231"/>
      <c r="Q30" s="93"/>
      <c r="R30" s="87"/>
      <c r="S30" s="87"/>
      <c r="T30" s="87"/>
      <c r="U30" s="87"/>
      <c r="V30" s="87"/>
    </row>
    <row r="31" spans="1:22" s="27" customFormat="1" ht="21.75" customHeight="1">
      <c r="A31" s="86"/>
      <c r="B31" s="28" t="s">
        <v>528</v>
      </c>
      <c r="C31" s="23" t="s">
        <v>79</v>
      </c>
      <c r="D31" s="92"/>
      <c r="E31" s="58">
        <v>36247545</v>
      </c>
      <c r="F31" s="58">
        <v>6223784</v>
      </c>
      <c r="G31" s="58">
        <f t="shared" si="0"/>
        <v>42471329</v>
      </c>
      <c r="H31" s="58"/>
      <c r="I31" s="58">
        <v>34523108</v>
      </c>
      <c r="J31" s="58">
        <v>6693715</v>
      </c>
      <c r="K31" s="58">
        <f t="shared" si="1"/>
        <v>41216823</v>
      </c>
      <c r="L31" s="231"/>
      <c r="M31" s="231">
        <v>42471329</v>
      </c>
      <c r="N31" s="231">
        <f t="shared" si="2"/>
        <v>0</v>
      </c>
      <c r="O31" s="231"/>
      <c r="P31" s="231"/>
      <c r="Q31" s="93"/>
      <c r="R31" s="87"/>
      <c r="S31" s="87"/>
      <c r="T31" s="87"/>
      <c r="U31" s="87"/>
      <c r="V31" s="87"/>
    </row>
    <row r="32" spans="1:22" s="27" customFormat="1" ht="21.75" customHeight="1">
      <c r="A32" s="86"/>
      <c r="B32" s="28" t="s">
        <v>529</v>
      </c>
      <c r="C32" s="23" t="s">
        <v>415</v>
      </c>
      <c r="D32" s="92"/>
      <c r="E32" s="58">
        <v>0</v>
      </c>
      <c r="F32" s="58">
        <v>747874</v>
      </c>
      <c r="G32" s="58">
        <f t="shared" si="0"/>
        <v>747874</v>
      </c>
      <c r="H32" s="58"/>
      <c r="I32" s="58">
        <v>0</v>
      </c>
      <c r="J32" s="58">
        <v>668236</v>
      </c>
      <c r="K32" s="58">
        <f t="shared" si="1"/>
        <v>668236</v>
      </c>
      <c r="L32" s="231"/>
      <c r="M32" s="231">
        <v>747874</v>
      </c>
      <c r="N32" s="231">
        <f t="shared" si="2"/>
        <v>0</v>
      </c>
      <c r="O32" s="231"/>
      <c r="P32" s="231"/>
      <c r="Q32" s="93"/>
      <c r="R32" s="87"/>
      <c r="S32" s="87"/>
      <c r="T32" s="87"/>
      <c r="U32" s="87"/>
      <c r="V32" s="87"/>
    </row>
    <row r="33" spans="1:22" s="27" customFormat="1" ht="21.75" customHeight="1">
      <c r="A33" s="86"/>
      <c r="B33" s="86" t="s">
        <v>425</v>
      </c>
      <c r="C33" s="88" t="s">
        <v>420</v>
      </c>
      <c r="D33" s="92"/>
      <c r="E33" s="87">
        <v>14295350</v>
      </c>
      <c r="F33" s="87">
        <v>2965525</v>
      </c>
      <c r="G33" s="87">
        <f t="shared" si="0"/>
        <v>17260875</v>
      </c>
      <c r="H33" s="58"/>
      <c r="I33" s="87">
        <v>14000060</v>
      </c>
      <c r="J33" s="87">
        <v>2528566</v>
      </c>
      <c r="K33" s="87">
        <f t="shared" si="1"/>
        <v>16528626</v>
      </c>
      <c r="L33" s="231"/>
      <c r="M33" s="231">
        <v>17260875</v>
      </c>
      <c r="N33" s="231">
        <f t="shared" si="2"/>
        <v>0</v>
      </c>
      <c r="O33" s="231"/>
      <c r="P33" s="231"/>
      <c r="Q33" s="93"/>
      <c r="R33" s="87"/>
      <c r="S33" s="87"/>
      <c r="T33" s="87"/>
      <c r="U33" s="87"/>
      <c r="V33" s="87"/>
    </row>
    <row r="34" spans="2:20" s="27" customFormat="1" ht="21.75" customHeight="1">
      <c r="B34" s="86" t="s">
        <v>16</v>
      </c>
      <c r="C34" s="88" t="s">
        <v>314</v>
      </c>
      <c r="D34" s="216"/>
      <c r="E34" s="93"/>
      <c r="F34" s="93"/>
      <c r="G34" s="93"/>
      <c r="H34" s="58"/>
      <c r="I34" s="93"/>
      <c r="J34" s="93"/>
      <c r="K34" s="93"/>
      <c r="L34" s="231"/>
      <c r="M34" s="231"/>
      <c r="N34" s="93">
        <f t="shared" si="2"/>
        <v>0</v>
      </c>
      <c r="O34" s="93"/>
      <c r="P34" s="93"/>
      <c r="Q34" s="93"/>
      <c r="R34" s="87"/>
      <c r="S34" s="87"/>
      <c r="T34" s="87"/>
    </row>
    <row r="35" spans="2:22" s="27" customFormat="1" ht="21.75" customHeight="1">
      <c r="B35" s="86"/>
      <c r="C35" s="88" t="s">
        <v>315</v>
      </c>
      <c r="D35" s="92" t="s">
        <v>573</v>
      </c>
      <c r="E35" s="87">
        <f>+SUM(E36:E37)</f>
        <v>192837</v>
      </c>
      <c r="F35" s="87">
        <f>+SUM(F36:F37)</f>
        <v>0</v>
      </c>
      <c r="G35" s="87">
        <f t="shared" si="0"/>
        <v>192837</v>
      </c>
      <c r="H35" s="58"/>
      <c r="I35" s="87">
        <f>+SUM(I36:I37)</f>
        <v>173416</v>
      </c>
      <c r="J35" s="87">
        <f>+SUM(J36:J37)</f>
        <v>0</v>
      </c>
      <c r="K35" s="87">
        <f t="shared" si="1"/>
        <v>173416</v>
      </c>
      <c r="L35" s="231"/>
      <c r="M35" s="231">
        <v>192837</v>
      </c>
      <c r="N35" s="231">
        <f t="shared" si="2"/>
        <v>0</v>
      </c>
      <c r="O35" s="231"/>
      <c r="P35" s="231"/>
      <c r="Q35" s="93"/>
      <c r="R35" s="87"/>
      <c r="S35" s="87"/>
      <c r="T35" s="87"/>
      <c r="U35" s="87"/>
      <c r="V35" s="87"/>
    </row>
    <row r="36" spans="2:22" ht="21.75" customHeight="1">
      <c r="B36" s="23" t="s">
        <v>80</v>
      </c>
      <c r="C36" s="29" t="s">
        <v>317</v>
      </c>
      <c r="D36" s="92"/>
      <c r="E36" s="58">
        <v>192837</v>
      </c>
      <c r="F36" s="58">
        <v>0</v>
      </c>
      <c r="G36" s="58">
        <f t="shared" si="0"/>
        <v>192837</v>
      </c>
      <c r="H36" s="58"/>
      <c r="I36" s="58">
        <v>173416</v>
      </c>
      <c r="J36" s="58">
        <v>0</v>
      </c>
      <c r="K36" s="58">
        <f t="shared" si="1"/>
        <v>173416</v>
      </c>
      <c r="L36" s="231"/>
      <c r="M36" s="231">
        <v>192837</v>
      </c>
      <c r="N36" s="231">
        <f t="shared" si="2"/>
        <v>0</v>
      </c>
      <c r="O36" s="231"/>
      <c r="P36" s="231"/>
      <c r="Q36" s="93"/>
      <c r="R36" s="87"/>
      <c r="S36" s="87"/>
      <c r="T36" s="87"/>
      <c r="U36" s="87"/>
      <c r="V36" s="87"/>
    </row>
    <row r="37" spans="2:22" ht="21.75" customHeight="1">
      <c r="B37" s="23" t="s">
        <v>84</v>
      </c>
      <c r="C37" s="29" t="s">
        <v>318</v>
      </c>
      <c r="D37" s="92"/>
      <c r="E37" s="58">
        <v>0</v>
      </c>
      <c r="F37" s="58">
        <v>0</v>
      </c>
      <c r="G37" s="58">
        <f t="shared" si="0"/>
        <v>0</v>
      </c>
      <c r="H37" s="87"/>
      <c r="I37" s="58">
        <v>0</v>
      </c>
      <c r="J37" s="58">
        <v>0</v>
      </c>
      <c r="K37" s="58">
        <f t="shared" si="1"/>
        <v>0</v>
      </c>
      <c r="L37" s="231"/>
      <c r="M37" s="231">
        <v>0</v>
      </c>
      <c r="N37" s="231">
        <f t="shared" si="2"/>
        <v>0</v>
      </c>
      <c r="O37" s="231"/>
      <c r="P37" s="231"/>
      <c r="Q37" s="93"/>
      <c r="R37" s="87"/>
      <c r="S37" s="87"/>
      <c r="T37" s="87"/>
      <c r="U37" s="87"/>
      <c r="V37" s="87"/>
    </row>
    <row r="38" spans="1:22" s="27" customFormat="1" ht="21.75" customHeight="1">
      <c r="A38" s="86"/>
      <c r="B38" s="86" t="s">
        <v>17</v>
      </c>
      <c r="C38" s="88" t="s">
        <v>426</v>
      </c>
      <c r="D38" s="92"/>
      <c r="E38" s="87">
        <v>2219965</v>
      </c>
      <c r="F38" s="87">
        <v>8113520</v>
      </c>
      <c r="G38" s="87">
        <f t="shared" si="0"/>
        <v>10333485</v>
      </c>
      <c r="H38" s="87"/>
      <c r="I38" s="87">
        <v>2094996</v>
      </c>
      <c r="J38" s="87">
        <v>7525427</v>
      </c>
      <c r="K38" s="87">
        <f t="shared" si="1"/>
        <v>9620423</v>
      </c>
      <c r="L38" s="231"/>
      <c r="M38" s="231">
        <v>10333485</v>
      </c>
      <c r="N38" s="231">
        <f t="shared" si="2"/>
        <v>0</v>
      </c>
      <c r="O38" s="231"/>
      <c r="P38" s="231"/>
      <c r="Q38" s="93"/>
      <c r="R38" s="87"/>
      <c r="S38" s="87"/>
      <c r="T38" s="87"/>
      <c r="U38" s="87"/>
      <c r="V38" s="87"/>
    </row>
    <row r="39" spans="1:22" s="27" customFormat="1" ht="21.75" customHeight="1">
      <c r="A39" s="86"/>
      <c r="B39" s="86" t="s">
        <v>18</v>
      </c>
      <c r="C39" s="88" t="s">
        <v>427</v>
      </c>
      <c r="D39" s="216" t="s">
        <v>91</v>
      </c>
      <c r="E39" s="87">
        <f>+SUM(E40:E41)</f>
        <v>18129</v>
      </c>
      <c r="F39" s="87">
        <f>+SUM(F40:F41)</f>
        <v>0</v>
      </c>
      <c r="G39" s="87">
        <f t="shared" si="0"/>
        <v>18129</v>
      </c>
      <c r="H39" s="58"/>
      <c r="I39" s="87">
        <f>+SUM(I40:I41)</f>
        <v>14795</v>
      </c>
      <c r="J39" s="87">
        <f>+SUM(J40:J41)</f>
        <v>0</v>
      </c>
      <c r="K39" s="87">
        <f t="shared" si="1"/>
        <v>14795</v>
      </c>
      <c r="L39" s="231"/>
      <c r="M39" s="231">
        <v>18129</v>
      </c>
      <c r="N39" s="231">
        <f t="shared" si="2"/>
        <v>0</v>
      </c>
      <c r="O39" s="231"/>
      <c r="P39" s="231"/>
      <c r="Q39" s="93"/>
      <c r="R39" s="87"/>
      <c r="S39" s="87"/>
      <c r="T39" s="87"/>
      <c r="U39" s="87"/>
      <c r="V39" s="87"/>
    </row>
    <row r="40" spans="2:22" ht="21.75" customHeight="1">
      <c r="B40" s="23" t="s">
        <v>64</v>
      </c>
      <c r="C40" s="29" t="s">
        <v>428</v>
      </c>
      <c r="D40" s="92"/>
      <c r="E40" s="58">
        <v>0</v>
      </c>
      <c r="F40" s="58">
        <v>0</v>
      </c>
      <c r="G40" s="58">
        <f t="shared" si="0"/>
        <v>0</v>
      </c>
      <c r="H40" s="58"/>
      <c r="I40" s="58">
        <v>0</v>
      </c>
      <c r="J40" s="58">
        <v>0</v>
      </c>
      <c r="K40" s="58">
        <f t="shared" si="1"/>
        <v>0</v>
      </c>
      <c r="L40" s="231"/>
      <c r="M40" s="231">
        <v>0</v>
      </c>
      <c r="N40" s="231">
        <f t="shared" si="2"/>
        <v>0</v>
      </c>
      <c r="O40" s="231"/>
      <c r="P40" s="231"/>
      <c r="Q40" s="93"/>
      <c r="R40" s="87"/>
      <c r="S40" s="87"/>
      <c r="T40" s="87"/>
      <c r="U40" s="87"/>
      <c r="V40" s="87"/>
    </row>
    <row r="41" spans="2:22" ht="21.75" customHeight="1">
      <c r="B41" s="23" t="s">
        <v>65</v>
      </c>
      <c r="C41" s="29" t="s">
        <v>253</v>
      </c>
      <c r="D41" s="92"/>
      <c r="E41" s="58">
        <v>18129</v>
      </c>
      <c r="F41" s="58">
        <v>0</v>
      </c>
      <c r="G41" s="58">
        <f t="shared" si="0"/>
        <v>18129</v>
      </c>
      <c r="H41" s="87"/>
      <c r="I41" s="58">
        <v>14795</v>
      </c>
      <c r="J41" s="58">
        <v>0</v>
      </c>
      <c r="K41" s="58">
        <f t="shared" si="1"/>
        <v>14795</v>
      </c>
      <c r="L41" s="231"/>
      <c r="M41" s="231">
        <v>18129</v>
      </c>
      <c r="N41" s="231">
        <f t="shared" si="2"/>
        <v>0</v>
      </c>
      <c r="P41" s="231"/>
      <c r="Q41" s="231"/>
      <c r="R41" s="87"/>
      <c r="S41" s="87"/>
      <c r="T41" s="87"/>
      <c r="U41" s="87"/>
      <c r="V41" s="87"/>
    </row>
    <row r="42" spans="1:22" s="27" customFormat="1" ht="21.75" customHeight="1">
      <c r="A42" s="86"/>
      <c r="B42" s="86" t="s">
        <v>19</v>
      </c>
      <c r="C42" s="88" t="s">
        <v>525</v>
      </c>
      <c r="D42" s="216" t="s">
        <v>497</v>
      </c>
      <c r="E42" s="87">
        <f>+SUM(E43:E44)</f>
        <v>2201836</v>
      </c>
      <c r="F42" s="87">
        <f>+SUM(F43:F44)</f>
        <v>8113520</v>
      </c>
      <c r="G42" s="87">
        <f t="shared" si="0"/>
        <v>10315356</v>
      </c>
      <c r="H42" s="58"/>
      <c r="I42" s="87">
        <f>+SUM(I43:I44)</f>
        <v>2080201</v>
      </c>
      <c r="J42" s="87">
        <f>+SUM(J43:J44)</f>
        <v>7525427</v>
      </c>
      <c r="K42" s="87">
        <f t="shared" si="1"/>
        <v>9605628</v>
      </c>
      <c r="L42" s="231"/>
      <c r="M42" s="231">
        <v>10315356</v>
      </c>
      <c r="N42" s="231">
        <f t="shared" si="2"/>
        <v>0</v>
      </c>
      <c r="P42" s="231"/>
      <c r="Q42" s="231"/>
      <c r="R42" s="87"/>
      <c r="S42" s="87"/>
      <c r="T42" s="87"/>
      <c r="U42" s="87"/>
      <c r="V42" s="87"/>
    </row>
    <row r="43" spans="2:22" ht="21.75" customHeight="1">
      <c r="B43" s="23" t="s">
        <v>67</v>
      </c>
      <c r="C43" s="29" t="s">
        <v>429</v>
      </c>
      <c r="D43" s="92"/>
      <c r="E43" s="58">
        <v>2201836</v>
      </c>
      <c r="F43" s="58">
        <v>8113520</v>
      </c>
      <c r="G43" s="58">
        <f t="shared" si="0"/>
        <v>10315356</v>
      </c>
      <c r="H43" s="58"/>
      <c r="I43" s="58">
        <v>2080201</v>
      </c>
      <c r="J43" s="58">
        <v>7525427</v>
      </c>
      <c r="K43" s="58">
        <f t="shared" si="1"/>
        <v>9605628</v>
      </c>
      <c r="L43" s="231"/>
      <c r="M43" s="231">
        <v>10315356</v>
      </c>
      <c r="N43" s="231">
        <f t="shared" si="2"/>
        <v>0</v>
      </c>
      <c r="P43" s="231"/>
      <c r="Q43" s="231"/>
      <c r="R43" s="87"/>
      <c r="S43" s="87"/>
      <c r="T43" s="87"/>
      <c r="U43" s="87"/>
      <c r="V43" s="87"/>
    </row>
    <row r="44" spans="2:22" ht="21.75" customHeight="1">
      <c r="B44" s="23" t="s">
        <v>68</v>
      </c>
      <c r="C44" s="29" t="s">
        <v>430</v>
      </c>
      <c r="D44" s="92"/>
      <c r="E44" s="58">
        <v>0</v>
      </c>
      <c r="F44" s="58">
        <v>0</v>
      </c>
      <c r="G44" s="58">
        <f t="shared" si="0"/>
        <v>0</v>
      </c>
      <c r="H44" s="58"/>
      <c r="I44" s="58">
        <v>0</v>
      </c>
      <c r="J44" s="58">
        <v>0</v>
      </c>
      <c r="K44" s="58">
        <f t="shared" si="1"/>
        <v>0</v>
      </c>
      <c r="L44" s="231"/>
      <c r="M44" s="231">
        <v>0</v>
      </c>
      <c r="N44" s="231">
        <f t="shared" si="2"/>
        <v>0</v>
      </c>
      <c r="P44" s="231"/>
      <c r="Q44" s="231"/>
      <c r="R44" s="87"/>
      <c r="S44" s="87"/>
      <c r="T44" s="87"/>
      <c r="U44" s="87"/>
      <c r="V44" s="87"/>
    </row>
    <row r="45" spans="1:22" s="27" customFormat="1" ht="21.75" customHeight="1">
      <c r="A45" s="86"/>
      <c r="B45" s="86" t="s">
        <v>85</v>
      </c>
      <c r="C45" s="88" t="s">
        <v>524</v>
      </c>
      <c r="D45" s="216" t="s">
        <v>521</v>
      </c>
      <c r="E45" s="87">
        <f>+SUM(E46:E47)</f>
        <v>0</v>
      </c>
      <c r="F45" s="87">
        <f>+SUM(F46:F47)</f>
        <v>0</v>
      </c>
      <c r="G45" s="87">
        <f t="shared" si="0"/>
        <v>0</v>
      </c>
      <c r="H45" s="58"/>
      <c r="I45" s="87">
        <f>+SUM(I46:I47)</f>
        <v>0</v>
      </c>
      <c r="J45" s="87">
        <f>+SUM(J46:J47)</f>
        <v>0</v>
      </c>
      <c r="K45" s="87">
        <f t="shared" si="1"/>
        <v>0</v>
      </c>
      <c r="L45" s="231"/>
      <c r="M45" s="231">
        <v>0</v>
      </c>
      <c r="N45" s="231">
        <f t="shared" si="2"/>
        <v>0</v>
      </c>
      <c r="P45" s="231"/>
      <c r="Q45" s="231"/>
      <c r="R45" s="87"/>
      <c r="S45" s="87"/>
      <c r="T45" s="87"/>
      <c r="U45" s="87"/>
      <c r="V45" s="87"/>
    </row>
    <row r="46" spans="2:22" ht="21.75" customHeight="1">
      <c r="B46" s="23" t="s">
        <v>431</v>
      </c>
      <c r="C46" s="29" t="s">
        <v>428</v>
      </c>
      <c r="D46" s="89"/>
      <c r="E46" s="58">
        <v>0</v>
      </c>
      <c r="F46" s="58">
        <v>0</v>
      </c>
      <c r="G46" s="58">
        <f t="shared" si="0"/>
        <v>0</v>
      </c>
      <c r="H46" s="87"/>
      <c r="I46" s="58">
        <v>0</v>
      </c>
      <c r="J46" s="58">
        <v>0</v>
      </c>
      <c r="K46" s="58">
        <f t="shared" si="1"/>
        <v>0</v>
      </c>
      <c r="L46" s="231"/>
      <c r="M46" s="231">
        <v>0</v>
      </c>
      <c r="N46" s="231">
        <f t="shared" si="2"/>
        <v>0</v>
      </c>
      <c r="O46" s="231"/>
      <c r="P46" s="231"/>
      <c r="Q46" s="93"/>
      <c r="R46" s="87"/>
      <c r="S46" s="87"/>
      <c r="T46" s="87"/>
      <c r="U46" s="87"/>
      <c r="V46" s="87"/>
    </row>
    <row r="47" spans="2:22" ht="21.75" customHeight="1">
      <c r="B47" s="23" t="s">
        <v>432</v>
      </c>
      <c r="C47" s="29" t="s">
        <v>253</v>
      </c>
      <c r="D47" s="89"/>
      <c r="E47" s="58">
        <v>0</v>
      </c>
      <c r="F47" s="58">
        <v>0</v>
      </c>
      <c r="G47" s="58">
        <f t="shared" si="0"/>
        <v>0</v>
      </c>
      <c r="H47" s="58"/>
      <c r="I47" s="58">
        <v>0</v>
      </c>
      <c r="J47" s="58">
        <v>0</v>
      </c>
      <c r="K47" s="58">
        <f t="shared" si="1"/>
        <v>0</v>
      </c>
      <c r="L47" s="231"/>
      <c r="M47" s="231">
        <v>0</v>
      </c>
      <c r="N47" s="231">
        <f t="shared" si="2"/>
        <v>0</v>
      </c>
      <c r="O47" s="231"/>
      <c r="P47" s="231"/>
      <c r="Q47" s="93"/>
      <c r="R47" s="87"/>
      <c r="S47" s="87"/>
      <c r="T47" s="87"/>
      <c r="U47" s="87"/>
      <c r="V47" s="87"/>
    </row>
    <row r="48" spans="1:22" s="27" customFormat="1" ht="21.75" customHeight="1">
      <c r="A48" s="86"/>
      <c r="B48" s="88" t="s">
        <v>20</v>
      </c>
      <c r="C48" s="88" t="s">
        <v>92</v>
      </c>
      <c r="D48" s="216"/>
      <c r="E48" s="87">
        <v>5837520</v>
      </c>
      <c r="F48" s="87">
        <v>17764</v>
      </c>
      <c r="G48" s="87">
        <f t="shared" si="0"/>
        <v>5855284</v>
      </c>
      <c r="H48" s="58"/>
      <c r="I48" s="87">
        <v>5938700</v>
      </c>
      <c r="J48" s="87">
        <v>17800</v>
      </c>
      <c r="K48" s="87">
        <f t="shared" si="1"/>
        <v>5956500</v>
      </c>
      <c r="L48" s="231"/>
      <c r="M48" s="231">
        <v>5855284</v>
      </c>
      <c r="N48" s="231">
        <f t="shared" si="2"/>
        <v>0</v>
      </c>
      <c r="O48" s="231"/>
      <c r="P48" s="231"/>
      <c r="Q48" s="93"/>
      <c r="R48" s="87"/>
      <c r="S48" s="87"/>
      <c r="T48" s="87"/>
      <c r="U48" s="87"/>
      <c r="V48" s="87"/>
    </row>
    <row r="49" spans="1:22" s="27" customFormat="1" ht="21.75" customHeight="1">
      <c r="A49" s="86"/>
      <c r="B49" s="88" t="s">
        <v>23</v>
      </c>
      <c r="C49" s="88" t="s">
        <v>95</v>
      </c>
      <c r="D49" s="216"/>
      <c r="E49" s="87">
        <f>+SUM(E50:E51)</f>
        <v>1159413</v>
      </c>
      <c r="F49" s="87">
        <f>+SUM(F50:F51)</f>
        <v>7</v>
      </c>
      <c r="G49" s="87">
        <f t="shared" si="0"/>
        <v>1159420</v>
      </c>
      <c r="H49" s="87"/>
      <c r="I49" s="87">
        <f>+SUM(I50:I51)</f>
        <v>1168363</v>
      </c>
      <c r="J49" s="87">
        <f>+SUM(J50:J51)</f>
        <v>9</v>
      </c>
      <c r="K49" s="87">
        <f t="shared" si="1"/>
        <v>1168372</v>
      </c>
      <c r="L49" s="231"/>
      <c r="M49" s="231">
        <v>1159420</v>
      </c>
      <c r="N49" s="231">
        <f t="shared" si="2"/>
        <v>0</v>
      </c>
      <c r="O49" s="231"/>
      <c r="P49" s="231"/>
      <c r="Q49" s="93"/>
      <c r="R49" s="87"/>
      <c r="S49" s="87"/>
      <c r="T49" s="87"/>
      <c r="U49" s="87"/>
      <c r="V49" s="87"/>
    </row>
    <row r="50" spans="2:22" ht="21.75" customHeight="1">
      <c r="B50" s="23" t="s">
        <v>24</v>
      </c>
      <c r="C50" s="29" t="s">
        <v>96</v>
      </c>
      <c r="D50" s="89"/>
      <c r="E50" s="58">
        <v>0</v>
      </c>
      <c r="F50" s="58">
        <v>0</v>
      </c>
      <c r="G50" s="58">
        <f t="shared" si="0"/>
        <v>0</v>
      </c>
      <c r="H50" s="58"/>
      <c r="I50" s="58">
        <v>0</v>
      </c>
      <c r="J50" s="58">
        <v>0</v>
      </c>
      <c r="K50" s="58">
        <f t="shared" si="1"/>
        <v>0</v>
      </c>
      <c r="L50" s="231"/>
      <c r="M50" s="231">
        <v>0</v>
      </c>
      <c r="N50" s="231">
        <f t="shared" si="2"/>
        <v>0</v>
      </c>
      <c r="O50" s="231"/>
      <c r="P50" s="231"/>
      <c r="Q50" s="93"/>
      <c r="R50" s="87"/>
      <c r="S50" s="87"/>
      <c r="T50" s="87"/>
      <c r="U50" s="87"/>
      <c r="V50" s="87"/>
    </row>
    <row r="51" spans="2:22" ht="21.75" customHeight="1">
      <c r="B51" s="23" t="s">
        <v>25</v>
      </c>
      <c r="C51" s="29" t="s">
        <v>13</v>
      </c>
      <c r="D51" s="89"/>
      <c r="E51" s="58">
        <v>1159413</v>
      </c>
      <c r="F51" s="58">
        <v>7</v>
      </c>
      <c r="G51" s="58">
        <f t="shared" si="0"/>
        <v>1159420</v>
      </c>
      <c r="H51" s="58"/>
      <c r="I51" s="58">
        <v>1168363</v>
      </c>
      <c r="J51" s="58">
        <v>9</v>
      </c>
      <c r="K51" s="58">
        <f t="shared" si="1"/>
        <v>1168372</v>
      </c>
      <c r="L51" s="231"/>
      <c r="M51" s="231">
        <v>1159420</v>
      </c>
      <c r="N51" s="231">
        <f t="shared" si="2"/>
        <v>0</v>
      </c>
      <c r="O51" s="231"/>
      <c r="P51" s="231"/>
      <c r="Q51" s="93"/>
      <c r="R51" s="87"/>
      <c r="S51" s="87"/>
      <c r="T51" s="87"/>
      <c r="U51" s="87"/>
      <c r="V51" s="87"/>
    </row>
    <row r="52" spans="1:22" s="27" customFormat="1" ht="21.75" customHeight="1">
      <c r="A52" s="86"/>
      <c r="B52" s="88" t="s">
        <v>26</v>
      </c>
      <c r="C52" s="88" t="s">
        <v>313</v>
      </c>
      <c r="D52" s="216" t="s">
        <v>570</v>
      </c>
      <c r="E52" s="87">
        <v>0</v>
      </c>
      <c r="F52" s="87">
        <v>0</v>
      </c>
      <c r="G52" s="87">
        <f t="shared" si="0"/>
        <v>0</v>
      </c>
      <c r="H52" s="58"/>
      <c r="I52" s="87">
        <v>0</v>
      </c>
      <c r="J52" s="87">
        <v>0</v>
      </c>
      <c r="K52" s="87">
        <f t="shared" si="1"/>
        <v>0</v>
      </c>
      <c r="L52" s="231"/>
      <c r="M52" s="231">
        <v>0</v>
      </c>
      <c r="N52" s="231">
        <f t="shared" si="2"/>
        <v>0</v>
      </c>
      <c r="O52" s="231"/>
      <c r="P52" s="231"/>
      <c r="Q52" s="93"/>
      <c r="R52" s="87"/>
      <c r="S52" s="87"/>
      <c r="T52" s="87"/>
      <c r="U52" s="87"/>
      <c r="V52" s="87"/>
    </row>
    <row r="53" spans="1:22" s="27" customFormat="1" ht="21.75" customHeight="1">
      <c r="A53" s="86"/>
      <c r="B53" s="88" t="s">
        <v>27</v>
      </c>
      <c r="C53" s="88" t="s">
        <v>433</v>
      </c>
      <c r="D53" s="216"/>
      <c r="E53" s="87">
        <v>0</v>
      </c>
      <c r="F53" s="87">
        <v>0</v>
      </c>
      <c r="G53" s="87">
        <f t="shared" si="0"/>
        <v>0</v>
      </c>
      <c r="H53" s="58"/>
      <c r="I53" s="87">
        <v>0</v>
      </c>
      <c r="J53" s="87">
        <v>0</v>
      </c>
      <c r="K53" s="87">
        <f t="shared" si="1"/>
        <v>0</v>
      </c>
      <c r="L53" s="231"/>
      <c r="M53" s="231">
        <v>778220</v>
      </c>
      <c r="N53" s="231">
        <f t="shared" si="2"/>
        <v>-778220</v>
      </c>
      <c r="O53" s="231"/>
      <c r="P53" s="231"/>
      <c r="Q53" s="93"/>
      <c r="R53" s="87"/>
      <c r="S53" s="87"/>
      <c r="T53" s="87"/>
      <c r="U53" s="87"/>
      <c r="V53" s="87"/>
    </row>
    <row r="54" spans="1:22" s="27" customFormat="1" ht="21.75" customHeight="1">
      <c r="A54" s="86"/>
      <c r="B54" s="88" t="s">
        <v>28</v>
      </c>
      <c r="C54" s="88" t="s">
        <v>434</v>
      </c>
      <c r="D54" s="216" t="s">
        <v>572</v>
      </c>
      <c r="E54" s="87">
        <v>83700</v>
      </c>
      <c r="F54" s="87">
        <v>0</v>
      </c>
      <c r="G54" s="87">
        <f t="shared" si="0"/>
        <v>83700</v>
      </c>
      <c r="H54" s="87"/>
      <c r="I54" s="87">
        <v>88226</v>
      </c>
      <c r="J54" s="87">
        <v>0</v>
      </c>
      <c r="K54" s="87">
        <f t="shared" si="1"/>
        <v>88226</v>
      </c>
      <c r="L54" s="231"/>
      <c r="M54" s="231">
        <v>0</v>
      </c>
      <c r="N54" s="231">
        <f t="shared" si="2"/>
        <v>83700</v>
      </c>
      <c r="O54" s="231"/>
      <c r="P54" s="231"/>
      <c r="Q54" s="93"/>
      <c r="R54" s="87"/>
      <c r="S54" s="87"/>
      <c r="T54" s="87"/>
      <c r="U54" s="87"/>
      <c r="V54" s="87"/>
    </row>
    <row r="55" spans="1:22" s="27" customFormat="1" ht="21.75" customHeight="1">
      <c r="A55" s="86"/>
      <c r="B55" s="88" t="s">
        <v>29</v>
      </c>
      <c r="C55" s="88" t="s">
        <v>548</v>
      </c>
      <c r="D55" s="216" t="s">
        <v>520</v>
      </c>
      <c r="E55" s="87">
        <v>2607936</v>
      </c>
      <c r="F55" s="87">
        <v>260049</v>
      </c>
      <c r="G55" s="87">
        <f t="shared" si="0"/>
        <v>2867985</v>
      </c>
      <c r="H55" s="58"/>
      <c r="I55" s="87">
        <v>2701666</v>
      </c>
      <c r="J55" s="87">
        <f>5357392-5292940+53210</f>
        <v>117662</v>
      </c>
      <c r="K55" s="87">
        <f t="shared" si="1"/>
        <v>2819328</v>
      </c>
      <c r="L55" s="231"/>
      <c r="M55" s="231">
        <v>2867985</v>
      </c>
      <c r="N55" s="231">
        <f t="shared" si="2"/>
        <v>0</v>
      </c>
      <c r="O55" s="231"/>
      <c r="P55" s="231"/>
      <c r="Q55" s="93"/>
      <c r="R55" s="87"/>
      <c r="S55" s="87"/>
      <c r="T55" s="87"/>
      <c r="U55" s="87"/>
      <c r="V55" s="87"/>
    </row>
    <row r="56" spans="3:22" ht="21.75" customHeight="1">
      <c r="C56" s="29"/>
      <c r="E56" s="58"/>
      <c r="F56" s="58"/>
      <c r="G56" s="58"/>
      <c r="H56" s="276"/>
      <c r="I56" s="58"/>
      <c r="J56" s="58"/>
      <c r="K56" s="58"/>
      <c r="L56" s="231"/>
      <c r="M56" s="231"/>
      <c r="N56" s="231">
        <f t="shared" si="2"/>
        <v>0</v>
      </c>
      <c r="O56" s="231"/>
      <c r="P56" s="93"/>
      <c r="Q56" s="93"/>
      <c r="R56" s="87"/>
      <c r="S56" s="87"/>
      <c r="T56" s="87"/>
      <c r="U56" s="87"/>
      <c r="V56" s="87"/>
    </row>
    <row r="57" spans="2:22" s="27" customFormat="1" ht="21.75" customHeight="1">
      <c r="B57" s="94"/>
      <c r="C57" s="95" t="s">
        <v>475</v>
      </c>
      <c r="D57" s="96"/>
      <c r="E57" s="255">
        <f>+E55+E54+E53+E52+E49+E48+E38+E35+E26+E9</f>
        <v>278841503</v>
      </c>
      <c r="F57" s="255">
        <f>+F55+F54+F53+F52+F49+F48+F38+F35+F26+F9</f>
        <v>202289107</v>
      </c>
      <c r="G57" s="255">
        <f>+G55+G54+G53+G52+G49+G48+G38+G35+G26+G9</f>
        <v>481130610</v>
      </c>
      <c r="H57" s="276"/>
      <c r="I57" s="255">
        <f>+I55+I54+I53+I52+I49+I48+I38+I35+I26+I9</f>
        <v>262733995</v>
      </c>
      <c r="J57" s="255">
        <f>+J55+J54+J53+J52+J49+J48+J38+J35+J26+J9</f>
        <v>183366806</v>
      </c>
      <c r="K57" s="255">
        <f>+K55+K54+K53+K52+K49+K48+K38+K35+K26+K9</f>
        <v>446100801</v>
      </c>
      <c r="L57" s="231"/>
      <c r="M57" s="231">
        <v>481825130</v>
      </c>
      <c r="N57" s="231">
        <f t="shared" si="2"/>
        <v>-694520</v>
      </c>
      <c r="O57" s="231"/>
      <c r="P57" s="231"/>
      <c r="Q57" s="93"/>
      <c r="R57" s="87"/>
      <c r="S57" s="87"/>
      <c r="T57" s="87"/>
      <c r="U57" s="87"/>
      <c r="V57" s="87"/>
    </row>
    <row r="58" spans="1:15" ht="21.75" customHeight="1">
      <c r="A58" s="25"/>
      <c r="B58" s="25"/>
      <c r="C58" s="31"/>
      <c r="D58" s="97"/>
      <c r="H58" s="58"/>
      <c r="I58" s="230"/>
      <c r="J58" s="230"/>
      <c r="K58" s="265"/>
      <c r="L58" s="231"/>
      <c r="M58" s="231"/>
      <c r="N58" s="231"/>
      <c r="O58" s="231"/>
    </row>
    <row r="59" spans="1:14" ht="21.75" customHeight="1">
      <c r="A59" s="25"/>
      <c r="B59" s="25"/>
      <c r="C59" s="31"/>
      <c r="D59" s="97"/>
      <c r="H59" s="87"/>
      <c r="I59" s="230"/>
      <c r="J59" s="230"/>
      <c r="K59" s="265"/>
      <c r="L59" s="231"/>
      <c r="M59" s="231"/>
      <c r="N59" s="231"/>
    </row>
    <row r="60" spans="1:13" ht="21.75" customHeight="1">
      <c r="A60" s="25"/>
      <c r="B60" s="25"/>
      <c r="C60" s="31"/>
      <c r="D60" s="97"/>
      <c r="E60" s="58"/>
      <c r="F60" s="58"/>
      <c r="G60" s="58"/>
      <c r="H60" s="58"/>
      <c r="I60" s="230"/>
      <c r="J60" s="230"/>
      <c r="K60" s="265"/>
      <c r="M60" s="231"/>
    </row>
    <row r="61" spans="1:11" ht="21.75" customHeight="1">
      <c r="A61" s="25"/>
      <c r="B61" s="25"/>
      <c r="C61" s="31"/>
      <c r="D61" s="97"/>
      <c r="E61" s="58"/>
      <c r="F61" s="58"/>
      <c r="G61" s="58"/>
      <c r="H61" s="58"/>
      <c r="I61" s="230"/>
      <c r="J61" s="230"/>
      <c r="K61" s="265"/>
    </row>
    <row r="62" spans="1:11" ht="21.75" customHeight="1">
      <c r="A62" s="25"/>
      <c r="B62" s="25"/>
      <c r="C62" s="31"/>
      <c r="D62" s="97"/>
      <c r="E62" s="58"/>
      <c r="F62" s="58"/>
      <c r="G62" s="58"/>
      <c r="H62" s="58"/>
      <c r="I62" s="230"/>
      <c r="J62" s="230"/>
      <c r="K62" s="265"/>
    </row>
    <row r="63" spans="1:11" ht="21.75" customHeight="1">
      <c r="A63" s="25"/>
      <c r="B63" s="25"/>
      <c r="C63" s="31"/>
      <c r="D63" s="97"/>
      <c r="E63" s="58"/>
      <c r="F63" s="58"/>
      <c r="G63" s="58"/>
      <c r="H63" s="58"/>
      <c r="I63" s="230"/>
      <c r="J63" s="230"/>
      <c r="K63" s="265"/>
    </row>
    <row r="64" spans="1:11" ht="21.75" customHeight="1">
      <c r="A64" s="25"/>
      <c r="B64" s="25"/>
      <c r="C64" s="31"/>
      <c r="D64" s="97"/>
      <c r="E64" s="58"/>
      <c r="F64" s="58"/>
      <c r="G64" s="58"/>
      <c r="H64" s="58"/>
      <c r="I64" s="230"/>
      <c r="J64" s="230"/>
      <c r="K64" s="265"/>
    </row>
    <row r="65" spans="1:11" ht="21.75" customHeight="1">
      <c r="A65" s="25"/>
      <c r="B65" s="25"/>
      <c r="C65" s="31"/>
      <c r="D65" s="97"/>
      <c r="E65" s="58"/>
      <c r="F65" s="58"/>
      <c r="G65" s="58"/>
      <c r="H65" s="58"/>
      <c r="I65" s="230"/>
      <c r="J65" s="230"/>
      <c r="K65" s="265"/>
    </row>
    <row r="66" spans="1:11" ht="21.75" customHeight="1">
      <c r="A66" s="25"/>
      <c r="B66" s="25"/>
      <c r="C66" s="31"/>
      <c r="D66" s="97"/>
      <c r="E66" s="58"/>
      <c r="F66" s="58"/>
      <c r="G66" s="58"/>
      <c r="H66" s="58"/>
      <c r="I66" s="230"/>
      <c r="J66" s="230"/>
      <c r="K66" s="265"/>
    </row>
    <row r="67" spans="1:11" ht="21.75" customHeight="1">
      <c r="A67" s="25"/>
      <c r="B67" s="25"/>
      <c r="C67" s="31"/>
      <c r="D67" s="97"/>
      <c r="E67" s="58"/>
      <c r="F67" s="58"/>
      <c r="G67" s="58"/>
      <c r="H67" s="58"/>
      <c r="I67" s="230"/>
      <c r="J67" s="230"/>
      <c r="K67" s="265"/>
    </row>
    <row r="68" spans="1:11" ht="21.75" customHeight="1">
      <c r="A68" s="25"/>
      <c r="B68" s="25"/>
      <c r="C68" s="31"/>
      <c r="D68" s="97"/>
      <c r="E68" s="58"/>
      <c r="F68" s="58"/>
      <c r="G68" s="58"/>
      <c r="H68" s="58"/>
      <c r="I68" s="230"/>
      <c r="J68" s="230"/>
      <c r="K68" s="265"/>
    </row>
    <row r="69" spans="1:11" ht="21.75" customHeight="1">
      <c r="A69" s="25"/>
      <c r="B69" s="25"/>
      <c r="C69" s="31"/>
      <c r="D69" s="97"/>
      <c r="E69" s="58"/>
      <c r="F69" s="58"/>
      <c r="G69" s="58"/>
      <c r="H69" s="58"/>
      <c r="I69" s="230"/>
      <c r="J69" s="230"/>
      <c r="K69" s="265"/>
    </row>
    <row r="70" spans="1:11" ht="21.75" customHeight="1">
      <c r="A70" s="25"/>
      <c r="B70" s="25"/>
      <c r="C70" s="31"/>
      <c r="D70" s="97"/>
      <c r="E70" s="58"/>
      <c r="F70" s="58"/>
      <c r="G70" s="58"/>
      <c r="H70" s="58"/>
      <c r="I70" s="230"/>
      <c r="J70" s="230"/>
      <c r="K70" s="265"/>
    </row>
    <row r="71" spans="1:11" ht="21.75" customHeight="1">
      <c r="A71" s="25"/>
      <c r="B71" s="25"/>
      <c r="C71" s="31"/>
      <c r="D71" s="97"/>
      <c r="H71" s="87"/>
      <c r="I71" s="230"/>
      <c r="K71" s="265"/>
    </row>
    <row r="72" ht="21.75" customHeight="1">
      <c r="H72" s="87"/>
    </row>
    <row r="73" ht="21.75" customHeight="1">
      <c r="H73" s="262"/>
    </row>
    <row r="74" ht="21.75" customHeight="1">
      <c r="H74" s="87"/>
    </row>
    <row r="76" spans="1:11" ht="21.75" customHeight="1">
      <c r="A76" s="300" t="s">
        <v>568</v>
      </c>
      <c r="B76" s="300"/>
      <c r="C76" s="300"/>
      <c r="D76" s="300"/>
      <c r="E76" s="300"/>
      <c r="F76" s="300"/>
      <c r="G76" s="300"/>
      <c r="H76" s="300"/>
      <c r="I76" s="300"/>
      <c r="J76" s="300"/>
      <c r="K76" s="300"/>
    </row>
    <row r="77" ht="21.75" customHeight="1">
      <c r="H77" s="262"/>
    </row>
    <row r="78" ht="21.75" customHeight="1">
      <c r="H78" s="87"/>
    </row>
    <row r="80" spans="1:11" ht="21.75" customHeight="1">
      <c r="A80" s="250"/>
      <c r="B80" s="272"/>
      <c r="C80" s="61"/>
      <c r="D80" s="273"/>
      <c r="E80" s="61"/>
      <c r="F80" s="61"/>
      <c r="G80" s="61"/>
      <c r="H80" s="274"/>
      <c r="I80" s="270"/>
      <c r="J80" s="270"/>
      <c r="K80" s="271"/>
    </row>
  </sheetData>
  <sheetProtection/>
  <mergeCells count="1">
    <mergeCell ref="A76:K76"/>
  </mergeCells>
  <printOptions horizontalCentered="1"/>
  <pageMargins left="0.5905511811023623" right="0.2755905511811024" top="0.9448818897637796" bottom="0.5905511811023623" header="0.7086614173228347" footer="0.3937007874015748"/>
  <pageSetup fitToHeight="1" fitToWidth="1" horizontalDpi="600" verticalDpi="600" orientation="portrait" paperSize="9" scale="41" r:id="rId1"/>
  <headerFooter differentOddEven="1" alignWithMargins="0">
    <oddHeader>&amp;C&amp;"DINPro-Medium,Bold"&amp;14İKİNCİ BÖLÜM 
KONSOLİDE OLMAYAN FİNANSAL TABLOLAR</oddHeader>
    <oddFooter>&amp;L &amp;C&amp;"DINPro-Medium,Regular"&amp;16 3</oddFooter>
    <evenHeader>&amp;C&amp;"DINPro-Medium,Bold"&amp;14İKİNCİ BÖLÜM 
KONSOLİDE OLMAYAN FİNANSAL TABLOLAR</evenHeader>
    <evenFooter>&amp;L?&amp;C&amp;"DINPro-Medium,Regular"&amp;14 3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88"/>
  <sheetViews>
    <sheetView view="pageBreakPreview" zoomScale="60" zoomScaleNormal="75" zoomScalePageLayoutView="0" workbookViewId="0" topLeftCell="A1">
      <pane xSplit="3" ySplit="8" topLeftCell="D33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21.75" customHeight="1"/>
  <cols>
    <col min="1" max="1" width="2.421875" style="13" customWidth="1"/>
    <col min="2" max="2" width="7.8515625" style="13" customWidth="1"/>
    <col min="3" max="3" width="103.8515625" style="13" bestFit="1" customWidth="1"/>
    <col min="4" max="4" width="18.421875" style="157" customWidth="1"/>
    <col min="5" max="7" width="20.140625" style="13" bestFit="1" customWidth="1"/>
    <col min="8" max="8" width="1.57421875" style="13" hidden="1" customWidth="1"/>
    <col min="9" max="11" width="20.140625" style="13" bestFit="1" customWidth="1"/>
    <col min="12" max="12" width="1.8515625" style="13" hidden="1" customWidth="1"/>
    <col min="13" max="13" width="9.140625" style="13" customWidth="1"/>
    <col min="14" max="14" width="19.8515625" style="13" bestFit="1" customWidth="1"/>
    <col min="15" max="15" width="15.57421875" style="13" bestFit="1" customWidth="1"/>
    <col min="16" max="16" width="12.8515625" style="13" bestFit="1" customWidth="1"/>
    <col min="17" max="17" width="9.140625" style="13" customWidth="1"/>
    <col min="18" max="20" width="4.00390625" style="13" customWidth="1"/>
    <col min="21" max="16384" width="9.140625" style="13" customWidth="1"/>
  </cols>
  <sheetData>
    <row r="1" spans="1:10" ht="21.75" customHeight="1">
      <c r="A1" s="2"/>
      <c r="B1" s="2"/>
      <c r="C1" s="2"/>
      <c r="D1" s="37"/>
      <c r="E1" s="2"/>
      <c r="F1" s="11"/>
      <c r="G1" s="2"/>
      <c r="H1" s="2"/>
      <c r="I1" s="2"/>
      <c r="J1" s="11"/>
    </row>
    <row r="2" spans="2:10" s="35" customFormat="1" ht="21.75" customHeight="1">
      <c r="B2" s="71" t="s">
        <v>0</v>
      </c>
      <c r="C2" s="100"/>
      <c r="D2" s="101"/>
      <c r="E2" s="100"/>
      <c r="F2" s="100"/>
      <c r="G2" s="100"/>
      <c r="H2" s="100"/>
      <c r="I2" s="100"/>
      <c r="J2" s="100"/>
    </row>
    <row r="3" spans="2:10" s="35" customFormat="1" ht="21.75" customHeight="1">
      <c r="B3" s="74" t="s">
        <v>576</v>
      </c>
      <c r="D3" s="102"/>
      <c r="F3" s="26"/>
      <c r="J3" s="26"/>
    </row>
    <row r="4" spans="2:10" s="27" customFormat="1" ht="21.75" customHeight="1">
      <c r="B4" s="76" t="s">
        <v>371</v>
      </c>
      <c r="C4" s="76"/>
      <c r="D4" s="77"/>
      <c r="E4" s="78"/>
      <c r="F4" s="78"/>
      <c r="G4" s="79"/>
      <c r="H4" s="79"/>
      <c r="I4" s="78"/>
      <c r="J4" s="78"/>
    </row>
    <row r="5" spans="1:10" ht="21.75" customHeight="1">
      <c r="A5" s="2"/>
      <c r="B5" s="2"/>
      <c r="C5" s="2"/>
      <c r="D5" s="37"/>
      <c r="E5" s="154"/>
      <c r="F5" s="154"/>
      <c r="G5" s="155"/>
      <c r="H5" s="155"/>
      <c r="I5" s="154"/>
      <c r="J5" s="154"/>
    </row>
    <row r="6" spans="4:11" s="26" customFormat="1" ht="21.75" customHeight="1">
      <c r="D6" s="75"/>
      <c r="E6" s="138"/>
      <c r="F6" s="158" t="s">
        <v>73</v>
      </c>
      <c r="G6" s="138"/>
      <c r="H6" s="73"/>
      <c r="I6" s="138"/>
      <c r="J6" s="158" t="s">
        <v>74</v>
      </c>
      <c r="K6" s="138"/>
    </row>
    <row r="7" spans="3:11" s="26" customFormat="1" ht="21.75" customHeight="1">
      <c r="C7" s="81" t="s">
        <v>477</v>
      </c>
      <c r="D7" s="75" t="s">
        <v>1</v>
      </c>
      <c r="E7" s="138"/>
      <c r="F7" s="158" t="s">
        <v>583</v>
      </c>
      <c r="G7" s="167"/>
      <c r="H7" s="139"/>
      <c r="I7" s="138"/>
      <c r="J7" s="158" t="s">
        <v>571</v>
      </c>
      <c r="K7" s="167"/>
    </row>
    <row r="8" spans="2:11" s="26" customFormat="1" ht="21.75" customHeight="1">
      <c r="B8" s="82"/>
      <c r="C8" s="83"/>
      <c r="D8" s="84" t="s">
        <v>75</v>
      </c>
      <c r="E8" s="85" t="s">
        <v>2</v>
      </c>
      <c r="F8" s="85" t="s">
        <v>3</v>
      </c>
      <c r="G8" s="85" t="s">
        <v>76</v>
      </c>
      <c r="H8" s="85"/>
      <c r="I8" s="85" t="s">
        <v>2</v>
      </c>
      <c r="J8" s="85" t="s">
        <v>3</v>
      </c>
      <c r="K8" s="85" t="s">
        <v>566</v>
      </c>
    </row>
    <row r="9" spans="1:20" s="27" customFormat="1" ht="21.75" customHeight="1">
      <c r="A9" s="86"/>
      <c r="B9" s="86" t="s">
        <v>4</v>
      </c>
      <c r="C9" s="86" t="s">
        <v>97</v>
      </c>
      <c r="D9" s="237" t="s">
        <v>98</v>
      </c>
      <c r="E9" s="87">
        <v>119215052</v>
      </c>
      <c r="F9" s="87">
        <v>164445771</v>
      </c>
      <c r="G9" s="87">
        <f>SUM(E9:F9)</f>
        <v>283660823</v>
      </c>
      <c r="H9" s="87"/>
      <c r="I9" s="87">
        <v>108487593</v>
      </c>
      <c r="J9" s="87">
        <v>160082602</v>
      </c>
      <c r="K9" s="87">
        <f>SUM(I9:J9)</f>
        <v>268570195</v>
      </c>
      <c r="M9" s="93"/>
      <c r="N9" s="93">
        <v>283660823</v>
      </c>
      <c r="O9" s="93">
        <f>G9-N9</f>
        <v>0</v>
      </c>
      <c r="P9" s="93"/>
      <c r="Q9" s="93"/>
      <c r="R9" s="93"/>
      <c r="S9" s="93"/>
      <c r="T9" s="93"/>
    </row>
    <row r="10" spans="1:20" s="27" customFormat="1" ht="21.75" customHeight="1">
      <c r="A10" s="86"/>
      <c r="B10" s="86" t="s">
        <v>8</v>
      </c>
      <c r="C10" s="88" t="s">
        <v>100</v>
      </c>
      <c r="D10" s="237" t="s">
        <v>505</v>
      </c>
      <c r="E10" s="87">
        <v>231639</v>
      </c>
      <c r="F10" s="87">
        <v>38660869</v>
      </c>
      <c r="G10" s="87">
        <f aca="true" t="shared" si="0" ref="G10:G55">SUM(E10:F10)</f>
        <v>38892508</v>
      </c>
      <c r="H10" s="87"/>
      <c r="I10" s="87">
        <v>257770</v>
      </c>
      <c r="J10" s="87">
        <v>36006231</v>
      </c>
      <c r="K10" s="87">
        <f>SUM(I10:J10)</f>
        <v>36264001</v>
      </c>
      <c r="M10" s="93"/>
      <c r="N10" s="93">
        <v>38892508</v>
      </c>
      <c r="O10" s="93">
        <f aca="true" t="shared" si="1" ref="O10:O57">G10-N10</f>
        <v>0</v>
      </c>
      <c r="P10" s="93"/>
      <c r="Q10" s="93"/>
      <c r="R10" s="93"/>
      <c r="S10" s="93"/>
      <c r="T10" s="93"/>
    </row>
    <row r="11" spans="1:20" s="27" customFormat="1" ht="21.75" customHeight="1">
      <c r="A11" s="86"/>
      <c r="B11" s="86" t="s">
        <v>16</v>
      </c>
      <c r="C11" s="88" t="s">
        <v>256</v>
      </c>
      <c r="D11" s="141"/>
      <c r="E11" s="87">
        <v>19050115</v>
      </c>
      <c r="F11" s="87">
        <v>15691232</v>
      </c>
      <c r="G11" s="87">
        <f t="shared" si="0"/>
        <v>34741347</v>
      </c>
      <c r="H11" s="87"/>
      <c r="I11" s="87">
        <v>3600713</v>
      </c>
      <c r="J11" s="87">
        <v>15407153</v>
      </c>
      <c r="K11" s="87">
        <f>SUM(I11:J11)</f>
        <v>19007866</v>
      </c>
      <c r="M11" s="93"/>
      <c r="N11" s="93">
        <v>34741347</v>
      </c>
      <c r="O11" s="93">
        <f t="shared" si="1"/>
        <v>0</v>
      </c>
      <c r="P11" s="93"/>
      <c r="Q11" s="93"/>
      <c r="R11" s="93"/>
      <c r="S11" s="93"/>
      <c r="T11" s="93"/>
    </row>
    <row r="12" spans="1:20" s="27" customFormat="1" ht="21.75" customHeight="1">
      <c r="A12" s="86"/>
      <c r="B12" s="86" t="s">
        <v>17</v>
      </c>
      <c r="C12" s="88" t="s">
        <v>103</v>
      </c>
      <c r="D12" s="237" t="s">
        <v>506</v>
      </c>
      <c r="E12" s="87">
        <f>SUM(E13:E15)</f>
        <v>6113553</v>
      </c>
      <c r="F12" s="87">
        <f>SUM(F13:F15)</f>
        <v>12933875</v>
      </c>
      <c r="G12" s="87">
        <f t="shared" si="0"/>
        <v>19047428</v>
      </c>
      <c r="H12" s="87"/>
      <c r="I12" s="87">
        <f>SUM(I13:I15)</f>
        <v>7564687</v>
      </c>
      <c r="J12" s="87">
        <f>SUM(J13:J15)</f>
        <v>11593289</v>
      </c>
      <c r="K12" s="87">
        <f>I12+J12</f>
        <v>19157976</v>
      </c>
      <c r="M12" s="93"/>
      <c r="N12" s="93">
        <v>19047428</v>
      </c>
      <c r="O12" s="93">
        <f t="shared" si="1"/>
        <v>0</v>
      </c>
      <c r="P12" s="93"/>
      <c r="Q12" s="93"/>
      <c r="R12" s="93"/>
      <c r="S12" s="93"/>
      <c r="T12" s="93"/>
    </row>
    <row r="13" spans="2:23" s="23" customFormat="1" ht="21.75" customHeight="1">
      <c r="B13" s="28" t="s">
        <v>18</v>
      </c>
      <c r="C13" s="23" t="s">
        <v>104</v>
      </c>
      <c r="D13" s="91"/>
      <c r="E13" s="58">
        <v>3658691</v>
      </c>
      <c r="F13" s="58">
        <v>0</v>
      </c>
      <c r="G13" s="58">
        <f t="shared" si="0"/>
        <v>3658691</v>
      </c>
      <c r="H13" s="58"/>
      <c r="I13" s="58">
        <v>5125237</v>
      </c>
      <c r="J13" s="58">
        <v>0</v>
      </c>
      <c r="K13" s="58">
        <f aca="true" t="shared" si="2" ref="K13:K19">SUM(I13:J13)</f>
        <v>5125237</v>
      </c>
      <c r="M13" s="93"/>
      <c r="N13" s="93">
        <v>3658691</v>
      </c>
      <c r="O13" s="93">
        <f t="shared" si="1"/>
        <v>0</v>
      </c>
      <c r="P13" s="93"/>
      <c r="Q13" s="93"/>
      <c r="R13" s="93"/>
      <c r="S13" s="93"/>
      <c r="T13" s="93"/>
      <c r="W13" s="27"/>
    </row>
    <row r="14" spans="2:23" s="23" customFormat="1" ht="21.75" customHeight="1">
      <c r="B14" s="28" t="s">
        <v>19</v>
      </c>
      <c r="C14" s="23" t="s">
        <v>105</v>
      </c>
      <c r="D14" s="91"/>
      <c r="E14" s="58">
        <v>0</v>
      </c>
      <c r="F14" s="58">
        <v>0</v>
      </c>
      <c r="G14" s="58">
        <f t="shared" si="0"/>
        <v>0</v>
      </c>
      <c r="H14" s="58"/>
      <c r="I14" s="58">
        <v>0</v>
      </c>
      <c r="J14" s="58">
        <v>0</v>
      </c>
      <c r="K14" s="58">
        <f t="shared" si="2"/>
        <v>0</v>
      </c>
      <c r="M14" s="93"/>
      <c r="N14" s="93">
        <v>0</v>
      </c>
      <c r="O14" s="93">
        <f t="shared" si="1"/>
        <v>0</v>
      </c>
      <c r="P14" s="93"/>
      <c r="Q14" s="93"/>
      <c r="R14" s="93"/>
      <c r="S14" s="93"/>
      <c r="T14" s="93"/>
      <c r="W14" s="27"/>
    </row>
    <row r="15" spans="2:23" s="23" customFormat="1" ht="21.75" customHeight="1">
      <c r="B15" s="28" t="s">
        <v>85</v>
      </c>
      <c r="C15" s="23" t="s">
        <v>106</v>
      </c>
      <c r="D15" s="91"/>
      <c r="E15" s="58">
        <v>2454862</v>
      </c>
      <c r="F15" s="58">
        <v>12933875</v>
      </c>
      <c r="G15" s="58">
        <f t="shared" si="0"/>
        <v>15388737</v>
      </c>
      <c r="H15" s="58"/>
      <c r="I15" s="58">
        <v>2439450</v>
      </c>
      <c r="J15" s="58">
        <v>11593289</v>
      </c>
      <c r="K15" s="58">
        <f t="shared" si="2"/>
        <v>14032739</v>
      </c>
      <c r="M15" s="93"/>
      <c r="N15" s="93">
        <v>15388737</v>
      </c>
      <c r="O15" s="93">
        <f t="shared" si="1"/>
        <v>0</v>
      </c>
      <c r="P15" s="93"/>
      <c r="Q15" s="93"/>
      <c r="R15" s="93"/>
      <c r="S15" s="93"/>
      <c r="T15" s="93"/>
      <c r="W15" s="27"/>
    </row>
    <row r="16" spans="1:20" s="27" customFormat="1" ht="21.75" customHeight="1">
      <c r="A16" s="86"/>
      <c r="B16" s="86" t="s">
        <v>20</v>
      </c>
      <c r="C16" s="88" t="s">
        <v>107</v>
      </c>
      <c r="D16" s="141"/>
      <c r="E16" s="87">
        <f>SUM(E17:E18)</f>
        <v>0</v>
      </c>
      <c r="F16" s="87">
        <f>SUM(F17:F18)</f>
        <v>0</v>
      </c>
      <c r="G16" s="87">
        <f t="shared" si="0"/>
        <v>0</v>
      </c>
      <c r="H16" s="87"/>
      <c r="I16" s="87">
        <f>SUM(I17:I18)</f>
        <v>0</v>
      </c>
      <c r="J16" s="87">
        <f>SUM(J17:J18)</f>
        <v>0</v>
      </c>
      <c r="K16" s="87">
        <f t="shared" si="2"/>
        <v>0</v>
      </c>
      <c r="M16" s="93"/>
      <c r="N16" s="93">
        <v>0</v>
      </c>
      <c r="O16" s="93">
        <f t="shared" si="1"/>
        <v>0</v>
      </c>
      <c r="P16" s="93"/>
      <c r="Q16" s="93"/>
      <c r="R16" s="93"/>
      <c r="S16" s="93"/>
      <c r="T16" s="93"/>
    </row>
    <row r="17" spans="1:23" s="23" customFormat="1" ht="21.75" customHeight="1">
      <c r="A17" s="25"/>
      <c r="B17" s="23" t="s">
        <v>21</v>
      </c>
      <c r="C17" s="29" t="s">
        <v>549</v>
      </c>
      <c r="D17" s="97"/>
      <c r="E17" s="58">
        <v>0</v>
      </c>
      <c r="F17" s="58">
        <v>0</v>
      </c>
      <c r="G17" s="58">
        <f t="shared" si="0"/>
        <v>0</v>
      </c>
      <c r="H17" s="58"/>
      <c r="I17" s="58">
        <v>0</v>
      </c>
      <c r="J17" s="58">
        <v>0</v>
      </c>
      <c r="K17" s="58">
        <f t="shared" si="2"/>
        <v>0</v>
      </c>
      <c r="M17" s="93"/>
      <c r="N17" s="93">
        <v>0</v>
      </c>
      <c r="O17" s="93">
        <f t="shared" si="1"/>
        <v>0</v>
      </c>
      <c r="P17" s="93"/>
      <c r="Q17" s="93"/>
      <c r="R17" s="93"/>
      <c r="S17" s="93"/>
      <c r="T17" s="93"/>
      <c r="W17" s="27"/>
    </row>
    <row r="18" spans="1:23" s="23" customFormat="1" ht="21.75" customHeight="1">
      <c r="A18" s="25"/>
      <c r="B18" s="23" t="s">
        <v>22</v>
      </c>
      <c r="C18" s="29" t="s">
        <v>13</v>
      </c>
      <c r="D18" s="97"/>
      <c r="E18" s="58">
        <v>0</v>
      </c>
      <c r="F18" s="58">
        <v>0</v>
      </c>
      <c r="G18" s="58">
        <f t="shared" si="0"/>
        <v>0</v>
      </c>
      <c r="H18" s="58"/>
      <c r="I18" s="58">
        <v>0</v>
      </c>
      <c r="J18" s="58">
        <v>0</v>
      </c>
      <c r="K18" s="58">
        <f t="shared" si="2"/>
        <v>0</v>
      </c>
      <c r="M18" s="93"/>
      <c r="N18" s="93">
        <v>0</v>
      </c>
      <c r="O18" s="93">
        <f t="shared" si="1"/>
        <v>0</v>
      </c>
      <c r="P18" s="93"/>
      <c r="Q18" s="93"/>
      <c r="R18" s="93"/>
      <c r="S18" s="93"/>
      <c r="T18" s="93"/>
      <c r="W18" s="27"/>
    </row>
    <row r="19" spans="1:20" s="27" customFormat="1" ht="21.75" customHeight="1">
      <c r="A19" s="23"/>
      <c r="B19" s="86" t="s">
        <v>23</v>
      </c>
      <c r="C19" s="88" t="s">
        <v>385</v>
      </c>
      <c r="D19" s="141"/>
      <c r="E19" s="87">
        <v>0</v>
      </c>
      <c r="F19" s="87">
        <v>0</v>
      </c>
      <c r="G19" s="87">
        <f t="shared" si="0"/>
        <v>0</v>
      </c>
      <c r="H19" s="87"/>
      <c r="I19" s="87">
        <v>0</v>
      </c>
      <c r="J19" s="87">
        <v>0</v>
      </c>
      <c r="K19" s="87">
        <f t="shared" si="2"/>
        <v>0</v>
      </c>
      <c r="M19" s="93"/>
      <c r="N19" s="93">
        <v>0</v>
      </c>
      <c r="O19" s="93">
        <f t="shared" si="1"/>
        <v>0</v>
      </c>
      <c r="P19" s="93"/>
      <c r="Q19" s="93"/>
      <c r="R19" s="93"/>
      <c r="S19" s="93"/>
      <c r="T19" s="93"/>
    </row>
    <row r="20" spans="1:20" s="27" customFormat="1" ht="21.75" customHeight="1">
      <c r="A20" s="23"/>
      <c r="B20" s="86" t="s">
        <v>26</v>
      </c>
      <c r="C20" s="90" t="s">
        <v>384</v>
      </c>
      <c r="D20" s="143" t="s">
        <v>522</v>
      </c>
      <c r="E20" s="87">
        <f>+SUM(E21+E22)</f>
        <v>8543922</v>
      </c>
      <c r="F20" s="87">
        <f>+SUM(F21+F22)</f>
        <v>3688416</v>
      </c>
      <c r="G20" s="87">
        <f t="shared" si="0"/>
        <v>12232338</v>
      </c>
      <c r="H20" s="87"/>
      <c r="I20" s="87">
        <f>+SUM(I21+I22)</f>
        <v>11232111</v>
      </c>
      <c r="J20" s="87">
        <f>+SUM(J21+J22)</f>
        <v>3784919</v>
      </c>
      <c r="K20" s="87">
        <f>I20+J20</f>
        <v>15017030</v>
      </c>
      <c r="M20" s="93"/>
      <c r="N20" s="93">
        <v>12232338</v>
      </c>
      <c r="O20" s="93">
        <f t="shared" si="1"/>
        <v>0</v>
      </c>
      <c r="P20" s="93"/>
      <c r="Q20" s="93"/>
      <c r="R20" s="93"/>
      <c r="S20" s="93"/>
      <c r="T20" s="93"/>
    </row>
    <row r="21" spans="2:23" s="23" customFormat="1" ht="21.75" customHeight="1">
      <c r="B21" s="28" t="s">
        <v>379</v>
      </c>
      <c r="C21" s="23" t="s">
        <v>386</v>
      </c>
      <c r="D21" s="91"/>
      <c r="E21" s="58">
        <v>8171064</v>
      </c>
      <c r="F21" s="58">
        <v>3407407</v>
      </c>
      <c r="G21" s="58">
        <f t="shared" si="0"/>
        <v>11578471</v>
      </c>
      <c r="H21" s="58"/>
      <c r="I21" s="58">
        <v>10888507</v>
      </c>
      <c r="J21" s="58">
        <v>3449654</v>
      </c>
      <c r="K21" s="58">
        <f>SUM(I21:J21)</f>
        <v>14338161</v>
      </c>
      <c r="M21" s="93"/>
      <c r="N21" s="93">
        <v>11578471</v>
      </c>
      <c r="O21" s="93">
        <f t="shared" si="1"/>
        <v>0</v>
      </c>
      <c r="P21" s="93"/>
      <c r="Q21" s="93"/>
      <c r="R21" s="93"/>
      <c r="S21" s="93"/>
      <c r="T21" s="93"/>
      <c r="W21" s="27"/>
    </row>
    <row r="22" spans="2:23" s="23" customFormat="1" ht="21.75" customHeight="1">
      <c r="B22" s="28" t="s">
        <v>380</v>
      </c>
      <c r="C22" s="23" t="s">
        <v>387</v>
      </c>
      <c r="D22" s="91"/>
      <c r="E22" s="58">
        <v>372858</v>
      </c>
      <c r="F22" s="58">
        <v>281009</v>
      </c>
      <c r="G22" s="58">
        <f t="shared" si="0"/>
        <v>653867</v>
      </c>
      <c r="H22" s="58"/>
      <c r="I22" s="58">
        <v>343604</v>
      </c>
      <c r="J22" s="58">
        <v>335265</v>
      </c>
      <c r="K22" s="58">
        <f>SUM(I22:J22)</f>
        <v>678869</v>
      </c>
      <c r="M22" s="93"/>
      <c r="N22" s="93">
        <v>653867</v>
      </c>
      <c r="O22" s="93">
        <f t="shared" si="1"/>
        <v>0</v>
      </c>
      <c r="P22" s="93"/>
      <c r="Q22" s="93"/>
      <c r="R22" s="93"/>
      <c r="S22" s="93"/>
      <c r="T22" s="93"/>
      <c r="W22" s="27"/>
    </row>
    <row r="23" spans="2:23" s="23" customFormat="1" ht="21.75" customHeight="1">
      <c r="B23" s="86" t="s">
        <v>27</v>
      </c>
      <c r="C23" s="90" t="s">
        <v>457</v>
      </c>
      <c r="D23" s="237"/>
      <c r="E23" s="87">
        <v>0</v>
      </c>
      <c r="F23" s="87">
        <v>0</v>
      </c>
      <c r="G23" s="87">
        <f t="shared" si="0"/>
        <v>0</v>
      </c>
      <c r="H23" s="58"/>
      <c r="I23" s="87">
        <v>0</v>
      </c>
      <c r="J23" s="87">
        <v>0</v>
      </c>
      <c r="K23" s="87">
        <f>SUM(I23:J23)</f>
        <v>0</v>
      </c>
      <c r="M23" s="93"/>
      <c r="N23" s="93">
        <v>0</v>
      </c>
      <c r="O23" s="93">
        <f t="shared" si="1"/>
        <v>0</v>
      </c>
      <c r="P23" s="93"/>
      <c r="Q23" s="93"/>
      <c r="R23" s="93"/>
      <c r="S23" s="93"/>
      <c r="T23" s="93"/>
      <c r="W23" s="27"/>
    </row>
    <row r="24" spans="1:20" s="27" customFormat="1" ht="21.75" customHeight="1">
      <c r="A24" s="86"/>
      <c r="B24" s="86" t="s">
        <v>28</v>
      </c>
      <c r="C24" s="90" t="s">
        <v>550</v>
      </c>
      <c r="D24" s="237" t="s">
        <v>108</v>
      </c>
      <c r="E24" s="87">
        <v>509554</v>
      </c>
      <c r="F24" s="87">
        <v>0</v>
      </c>
      <c r="G24" s="87">
        <f t="shared" si="0"/>
        <v>509554</v>
      </c>
      <c r="H24" s="87"/>
      <c r="I24" s="87">
        <v>505660</v>
      </c>
      <c r="J24" s="87">
        <v>0</v>
      </c>
      <c r="K24" s="87">
        <f>SUM(I24:J24)</f>
        <v>505660</v>
      </c>
      <c r="M24" s="93"/>
      <c r="N24" s="93">
        <v>509554</v>
      </c>
      <c r="O24" s="93">
        <f t="shared" si="1"/>
        <v>0</v>
      </c>
      <c r="P24" s="93"/>
      <c r="Q24" s="93"/>
      <c r="R24" s="93"/>
      <c r="S24" s="93"/>
      <c r="T24" s="93"/>
    </row>
    <row r="25" spans="1:20" s="27" customFormat="1" ht="21.75" customHeight="1">
      <c r="A25" s="86"/>
      <c r="B25" s="86" t="s">
        <v>388</v>
      </c>
      <c r="C25" s="88" t="s">
        <v>114</v>
      </c>
      <c r="D25" s="237" t="s">
        <v>109</v>
      </c>
      <c r="E25" s="87">
        <f>SUM(E26:E29)</f>
        <v>2382838</v>
      </c>
      <c r="F25" s="87">
        <f>SUM(F26:F29)</f>
        <v>64106</v>
      </c>
      <c r="G25" s="87">
        <f t="shared" si="0"/>
        <v>2446944</v>
      </c>
      <c r="H25" s="87"/>
      <c r="I25" s="87">
        <f>SUM(I26:I29)</f>
        <v>2361273</v>
      </c>
      <c r="J25" s="87">
        <f>SUM(J26:J29)</f>
        <v>55589</v>
      </c>
      <c r="K25" s="87">
        <f>I25+J25</f>
        <v>2416862</v>
      </c>
      <c r="M25" s="93"/>
      <c r="N25" s="93">
        <v>2446944</v>
      </c>
      <c r="O25" s="93">
        <f t="shared" si="1"/>
        <v>0</v>
      </c>
      <c r="P25" s="93"/>
      <c r="Q25" s="93"/>
      <c r="R25" s="93"/>
      <c r="S25" s="93"/>
      <c r="T25" s="93"/>
    </row>
    <row r="26" spans="2:23" s="23" customFormat="1" ht="21.75" customHeight="1">
      <c r="B26" s="28" t="s">
        <v>89</v>
      </c>
      <c r="C26" s="29" t="s">
        <v>257</v>
      </c>
      <c r="D26" s="97"/>
      <c r="E26" s="58">
        <v>0</v>
      </c>
      <c r="F26" s="58">
        <v>0</v>
      </c>
      <c r="G26" s="58">
        <f t="shared" si="0"/>
        <v>0</v>
      </c>
      <c r="H26" s="58"/>
      <c r="I26" s="58">
        <v>0</v>
      </c>
      <c r="J26" s="58">
        <v>0</v>
      </c>
      <c r="K26" s="58">
        <f aca="true" t="shared" si="3" ref="K26:K31">SUM(I26:J26)</f>
        <v>0</v>
      </c>
      <c r="M26" s="93"/>
      <c r="N26" s="93">
        <v>0</v>
      </c>
      <c r="O26" s="93">
        <f t="shared" si="1"/>
        <v>0</v>
      </c>
      <c r="P26" s="93"/>
      <c r="Q26" s="93"/>
      <c r="R26" s="93"/>
      <c r="S26" s="93"/>
      <c r="T26" s="93"/>
      <c r="W26" s="27"/>
    </row>
    <row r="27" spans="2:23" s="23" customFormat="1" ht="21.75" customHeight="1">
      <c r="B27" s="28" t="s">
        <v>90</v>
      </c>
      <c r="C27" s="23" t="s">
        <v>258</v>
      </c>
      <c r="D27" s="91"/>
      <c r="E27" s="58">
        <v>561796</v>
      </c>
      <c r="F27" s="58">
        <v>0</v>
      </c>
      <c r="G27" s="58">
        <f t="shared" si="0"/>
        <v>561796</v>
      </c>
      <c r="H27" s="58"/>
      <c r="I27" s="58">
        <v>535221</v>
      </c>
      <c r="J27" s="58">
        <v>0</v>
      </c>
      <c r="K27" s="58">
        <f t="shared" si="3"/>
        <v>535221</v>
      </c>
      <c r="M27" s="93"/>
      <c r="N27" s="93">
        <v>561796</v>
      </c>
      <c r="O27" s="93">
        <f t="shared" si="1"/>
        <v>0</v>
      </c>
      <c r="P27" s="93"/>
      <c r="Q27" s="93"/>
      <c r="R27" s="93"/>
      <c r="S27" s="93"/>
      <c r="T27" s="93"/>
      <c r="W27" s="27"/>
    </row>
    <row r="28" spans="2:23" s="23" customFormat="1" ht="21.75" customHeight="1">
      <c r="B28" s="28" t="s">
        <v>243</v>
      </c>
      <c r="C28" s="23" t="s">
        <v>115</v>
      </c>
      <c r="D28" s="97"/>
      <c r="E28" s="58">
        <v>0</v>
      </c>
      <c r="F28" s="58">
        <v>0</v>
      </c>
      <c r="G28" s="58">
        <f t="shared" si="0"/>
        <v>0</v>
      </c>
      <c r="H28" s="58"/>
      <c r="I28" s="58">
        <v>0</v>
      </c>
      <c r="J28" s="58">
        <v>0</v>
      </c>
      <c r="K28" s="58">
        <f t="shared" si="3"/>
        <v>0</v>
      </c>
      <c r="M28" s="93"/>
      <c r="N28" s="93">
        <v>0</v>
      </c>
      <c r="O28" s="93">
        <f t="shared" si="1"/>
        <v>0</v>
      </c>
      <c r="P28" s="93"/>
      <c r="Q28" s="93"/>
      <c r="R28" s="93"/>
      <c r="S28" s="93"/>
      <c r="T28" s="93"/>
      <c r="W28" s="27"/>
    </row>
    <row r="29" spans="2:23" s="23" customFormat="1" ht="21.75" customHeight="1">
      <c r="B29" s="28" t="s">
        <v>244</v>
      </c>
      <c r="C29" s="23" t="s">
        <v>116</v>
      </c>
      <c r="D29" s="91"/>
      <c r="E29" s="58">
        <v>1821042</v>
      </c>
      <c r="F29" s="58">
        <v>64106</v>
      </c>
      <c r="G29" s="58">
        <f t="shared" si="0"/>
        <v>1885148</v>
      </c>
      <c r="H29" s="58"/>
      <c r="I29" s="58">
        <v>1826052</v>
      </c>
      <c r="J29" s="58">
        <v>55589</v>
      </c>
      <c r="K29" s="58">
        <f t="shared" si="3"/>
        <v>1881641</v>
      </c>
      <c r="M29" s="93"/>
      <c r="N29" s="93">
        <v>1885148</v>
      </c>
      <c r="O29" s="93">
        <f t="shared" si="1"/>
        <v>0</v>
      </c>
      <c r="P29" s="93"/>
      <c r="Q29" s="93"/>
      <c r="R29" s="93"/>
      <c r="S29" s="93"/>
      <c r="T29" s="93"/>
      <c r="W29" s="27"/>
    </row>
    <row r="30" spans="2:20" s="27" customFormat="1" ht="21.75" customHeight="1">
      <c r="B30" s="86" t="s">
        <v>30</v>
      </c>
      <c r="C30" s="86" t="s">
        <v>389</v>
      </c>
      <c r="D30" s="237" t="s">
        <v>110</v>
      </c>
      <c r="E30" s="87">
        <v>670263</v>
      </c>
      <c r="F30" s="87">
        <v>101900</v>
      </c>
      <c r="G30" s="87">
        <f t="shared" si="0"/>
        <v>772163</v>
      </c>
      <c r="H30" s="87"/>
      <c r="I30" s="87">
        <v>1477891</v>
      </c>
      <c r="J30" s="87">
        <v>93789</v>
      </c>
      <c r="K30" s="87">
        <f t="shared" si="3"/>
        <v>1571680</v>
      </c>
      <c r="M30" s="93"/>
      <c r="N30" s="93">
        <v>563038</v>
      </c>
      <c r="O30" s="93">
        <f t="shared" si="1"/>
        <v>209125</v>
      </c>
      <c r="P30" s="93"/>
      <c r="Q30" s="93"/>
      <c r="R30" s="93"/>
      <c r="S30" s="93"/>
      <c r="T30" s="93"/>
    </row>
    <row r="31" spans="2:20" s="27" customFormat="1" ht="21.75" customHeight="1">
      <c r="B31" s="86" t="s">
        <v>31</v>
      </c>
      <c r="C31" s="86" t="s">
        <v>390</v>
      </c>
      <c r="D31" s="143"/>
      <c r="E31" s="87">
        <v>0</v>
      </c>
      <c r="F31" s="87">
        <v>0</v>
      </c>
      <c r="G31" s="87">
        <f t="shared" si="0"/>
        <v>0</v>
      </c>
      <c r="H31" s="87"/>
      <c r="I31" s="87">
        <v>0</v>
      </c>
      <c r="J31" s="87">
        <v>16161</v>
      </c>
      <c r="K31" s="87">
        <f t="shared" si="3"/>
        <v>16161</v>
      </c>
      <c r="M31" s="93"/>
      <c r="N31" s="93">
        <v>903645</v>
      </c>
      <c r="O31" s="93">
        <f t="shared" si="1"/>
        <v>-903645</v>
      </c>
      <c r="P31" s="93"/>
      <c r="Q31" s="93"/>
      <c r="R31" s="93"/>
      <c r="S31" s="93"/>
      <c r="T31" s="93"/>
    </row>
    <row r="32" spans="2:20" s="27" customFormat="1" ht="21.75" customHeight="1">
      <c r="B32" s="86" t="s">
        <v>32</v>
      </c>
      <c r="C32" s="86" t="s">
        <v>319</v>
      </c>
      <c r="D32" s="141"/>
      <c r="E32" s="87"/>
      <c r="F32" s="87"/>
      <c r="G32" s="87"/>
      <c r="H32" s="87"/>
      <c r="I32" s="87"/>
      <c r="J32" s="87"/>
      <c r="K32" s="87"/>
      <c r="M32" s="93"/>
      <c r="N32" s="93"/>
      <c r="O32" s="93">
        <f t="shared" si="1"/>
        <v>0</v>
      </c>
      <c r="P32" s="93"/>
      <c r="R32" s="93"/>
      <c r="S32" s="93"/>
      <c r="T32" s="93"/>
    </row>
    <row r="33" spans="2:20" s="27" customFormat="1" ht="21.75" customHeight="1">
      <c r="B33" s="86"/>
      <c r="C33" s="86" t="s">
        <v>320</v>
      </c>
      <c r="D33" s="141"/>
      <c r="E33" s="87">
        <f>+SUM(E34:E35)</f>
        <v>0</v>
      </c>
      <c r="F33" s="87">
        <f>+SUM(F34:F35)</f>
        <v>0</v>
      </c>
      <c r="G33" s="87">
        <f t="shared" si="0"/>
        <v>0</v>
      </c>
      <c r="H33" s="87"/>
      <c r="I33" s="87">
        <f>+SUM(I34:I35)</f>
        <v>0</v>
      </c>
      <c r="J33" s="87">
        <f>+SUM(J34:J35)</f>
        <v>0</v>
      </c>
      <c r="K33" s="87">
        <f>I33+J33</f>
        <v>0</v>
      </c>
      <c r="M33" s="93"/>
      <c r="N33" s="93">
        <v>0</v>
      </c>
      <c r="O33" s="93">
        <f t="shared" si="1"/>
        <v>0</v>
      </c>
      <c r="P33" s="93"/>
      <c r="Q33" s="93"/>
      <c r="R33" s="93"/>
      <c r="S33" s="93"/>
      <c r="T33" s="93"/>
    </row>
    <row r="34" spans="2:23" s="23" customFormat="1" ht="21.75" customHeight="1">
      <c r="B34" s="23" t="s">
        <v>254</v>
      </c>
      <c r="C34" s="23" t="s">
        <v>317</v>
      </c>
      <c r="D34" s="97"/>
      <c r="E34" s="58">
        <v>0</v>
      </c>
      <c r="F34" s="58">
        <v>0</v>
      </c>
      <c r="G34" s="58">
        <f t="shared" si="0"/>
        <v>0</v>
      </c>
      <c r="H34" s="58"/>
      <c r="I34" s="58">
        <v>0</v>
      </c>
      <c r="J34" s="58">
        <v>0</v>
      </c>
      <c r="K34" s="58">
        <f>I34+J34</f>
        <v>0</v>
      </c>
      <c r="M34" s="93"/>
      <c r="N34" s="93">
        <v>0</v>
      </c>
      <c r="O34" s="93">
        <f t="shared" si="1"/>
        <v>0</v>
      </c>
      <c r="P34" s="93"/>
      <c r="Q34" s="93"/>
      <c r="R34" s="93"/>
      <c r="S34" s="93"/>
      <c r="T34" s="93"/>
      <c r="W34" s="27"/>
    </row>
    <row r="35" spans="2:23" s="23" customFormat="1" ht="21.75" customHeight="1">
      <c r="B35" s="23" t="s">
        <v>255</v>
      </c>
      <c r="C35" s="23" t="s">
        <v>318</v>
      </c>
      <c r="D35" s="97"/>
      <c r="E35" s="58">
        <v>0</v>
      </c>
      <c r="F35" s="58">
        <v>0</v>
      </c>
      <c r="G35" s="58">
        <f t="shared" si="0"/>
        <v>0</v>
      </c>
      <c r="H35" s="58"/>
      <c r="I35" s="58">
        <v>0</v>
      </c>
      <c r="J35" s="58">
        <v>0</v>
      </c>
      <c r="K35" s="58">
        <f>I35+J35</f>
        <v>0</v>
      </c>
      <c r="M35" s="93"/>
      <c r="N35" s="93">
        <v>0</v>
      </c>
      <c r="O35" s="93">
        <f t="shared" si="1"/>
        <v>0</v>
      </c>
      <c r="P35" s="93"/>
      <c r="Q35" s="93"/>
      <c r="R35" s="93"/>
      <c r="S35" s="93"/>
      <c r="T35" s="93"/>
      <c r="W35" s="27"/>
    </row>
    <row r="36" spans="2:20" s="27" customFormat="1" ht="21.75" customHeight="1">
      <c r="B36" s="86" t="s">
        <v>33</v>
      </c>
      <c r="C36" s="86" t="s">
        <v>391</v>
      </c>
      <c r="D36" s="237" t="s">
        <v>347</v>
      </c>
      <c r="E36" s="87">
        <f>+SUM(E37:E38)</f>
        <v>0</v>
      </c>
      <c r="F36" s="87">
        <f>+SUM(F37:F38)</f>
        <v>7521772</v>
      </c>
      <c r="G36" s="87">
        <f t="shared" si="0"/>
        <v>7521772</v>
      </c>
      <c r="H36" s="87"/>
      <c r="I36" s="87">
        <f>+SUM(I37:I38)</f>
        <v>0</v>
      </c>
      <c r="J36" s="87">
        <f>+SUM(J37:J38)</f>
        <v>6718414</v>
      </c>
      <c r="K36" s="87">
        <f>I36+J36</f>
        <v>6718414</v>
      </c>
      <c r="M36" s="93"/>
      <c r="N36" s="93">
        <v>7521772</v>
      </c>
      <c r="O36" s="93">
        <f t="shared" si="1"/>
        <v>0</v>
      </c>
      <c r="P36" s="93"/>
      <c r="Q36" s="93"/>
      <c r="R36" s="93"/>
      <c r="S36" s="93"/>
      <c r="T36" s="93"/>
    </row>
    <row r="37" spans="2:23" s="23" customFormat="1" ht="21.75" customHeight="1">
      <c r="B37" s="23" t="s">
        <v>321</v>
      </c>
      <c r="C37" s="23" t="s">
        <v>252</v>
      </c>
      <c r="D37" s="97"/>
      <c r="E37" s="58">
        <v>0</v>
      </c>
      <c r="F37" s="58">
        <v>0</v>
      </c>
      <c r="G37" s="58">
        <f t="shared" si="0"/>
        <v>0</v>
      </c>
      <c r="H37" s="58"/>
      <c r="I37" s="58">
        <v>0</v>
      </c>
      <c r="J37" s="58">
        <v>0</v>
      </c>
      <c r="K37" s="58">
        <f>SUM(I37:J37)</f>
        <v>0</v>
      </c>
      <c r="M37" s="93"/>
      <c r="N37" s="93">
        <v>0</v>
      </c>
      <c r="O37" s="93">
        <f t="shared" si="1"/>
        <v>0</v>
      </c>
      <c r="P37" s="93"/>
      <c r="Q37" s="93"/>
      <c r="R37" s="93"/>
      <c r="S37" s="93"/>
      <c r="T37" s="93"/>
      <c r="W37" s="27"/>
    </row>
    <row r="38" spans="2:23" s="23" customFormat="1" ht="21.75" customHeight="1">
      <c r="B38" s="23" t="s">
        <v>322</v>
      </c>
      <c r="C38" s="23" t="s">
        <v>392</v>
      </c>
      <c r="D38" s="97"/>
      <c r="E38" s="58">
        <v>0</v>
      </c>
      <c r="F38" s="58">
        <v>7521772</v>
      </c>
      <c r="G38" s="58">
        <f t="shared" si="0"/>
        <v>7521772</v>
      </c>
      <c r="H38" s="58"/>
      <c r="I38" s="58">
        <v>0</v>
      </c>
      <c r="J38" s="58">
        <v>6718414</v>
      </c>
      <c r="K38" s="58">
        <f>SUM(I38:J38)</f>
        <v>6718414</v>
      </c>
      <c r="M38" s="93"/>
      <c r="N38" s="93">
        <v>7521772</v>
      </c>
      <c r="O38" s="93">
        <f t="shared" si="1"/>
        <v>0</v>
      </c>
      <c r="P38" s="93"/>
      <c r="Q38" s="93"/>
      <c r="R38" s="93"/>
      <c r="S38" s="93"/>
      <c r="T38" s="93"/>
      <c r="W38" s="27"/>
    </row>
    <row r="39" spans="2:20" s="27" customFormat="1" ht="21.75" customHeight="1">
      <c r="B39" s="86" t="s">
        <v>34</v>
      </c>
      <c r="C39" s="86" t="s">
        <v>393</v>
      </c>
      <c r="D39" s="143" t="s">
        <v>567</v>
      </c>
      <c r="E39" s="87">
        <v>8524571</v>
      </c>
      <c r="F39" s="87">
        <v>9747853</v>
      </c>
      <c r="G39" s="87">
        <f t="shared" si="0"/>
        <v>18272424</v>
      </c>
      <c r="H39" s="87"/>
      <c r="I39" s="87">
        <v>8067980</v>
      </c>
      <c r="J39" s="87">
        <v>5867983</v>
      </c>
      <c r="K39" s="87">
        <f>SUM(I39:J39)</f>
        <v>13935963</v>
      </c>
      <c r="M39" s="93"/>
      <c r="N39" s="93">
        <v>18272424</v>
      </c>
      <c r="O39" s="93">
        <f t="shared" si="1"/>
        <v>0</v>
      </c>
      <c r="P39" s="93"/>
      <c r="Q39" s="93"/>
      <c r="R39" s="93"/>
      <c r="S39" s="93"/>
      <c r="T39" s="93"/>
    </row>
    <row r="40" spans="2:20" s="27" customFormat="1" ht="21.75" customHeight="1">
      <c r="B40" s="86" t="s">
        <v>35</v>
      </c>
      <c r="C40" s="86" t="s">
        <v>309</v>
      </c>
      <c r="D40" s="237" t="s">
        <v>374</v>
      </c>
      <c r="E40" s="87">
        <f>+E41+E42+E46+E47+E48+E53</f>
        <v>65762769</v>
      </c>
      <c r="F40" s="159">
        <f>+F41+F42+F46+F47+F48+F53</f>
        <v>-2729460</v>
      </c>
      <c r="G40" s="87">
        <f t="shared" si="0"/>
        <v>63033309</v>
      </c>
      <c r="H40" s="87"/>
      <c r="I40" s="87">
        <f>+I41+I42+I46+I47+I48+I53</f>
        <v>63786711</v>
      </c>
      <c r="J40" s="159">
        <f>+J41+J42+J46+J47+J48+J53</f>
        <v>-867718</v>
      </c>
      <c r="K40" s="87">
        <f>I40+J40</f>
        <v>62918993</v>
      </c>
      <c r="M40" s="93"/>
      <c r="N40" s="93">
        <v>63033309</v>
      </c>
      <c r="O40" s="93">
        <f t="shared" si="1"/>
        <v>0</v>
      </c>
      <c r="P40" s="93"/>
      <c r="Q40" s="93"/>
      <c r="R40" s="93"/>
      <c r="S40" s="93"/>
      <c r="T40" s="93"/>
    </row>
    <row r="41" spans="2:20" s="23" customFormat="1" ht="21.75" customHeight="1">
      <c r="B41" s="28" t="s">
        <v>93</v>
      </c>
      <c r="C41" s="23" t="s">
        <v>242</v>
      </c>
      <c r="D41" s="91"/>
      <c r="E41" s="160">
        <v>5200000</v>
      </c>
      <c r="F41" s="160">
        <v>0</v>
      </c>
      <c r="G41" s="58">
        <f t="shared" si="0"/>
        <v>5200000</v>
      </c>
      <c r="H41" s="58"/>
      <c r="I41" s="160">
        <v>5200000</v>
      </c>
      <c r="J41" s="160">
        <v>0</v>
      </c>
      <c r="K41" s="58">
        <f aca="true" t="shared" si="4" ref="K41:K55">SUM(I41:J41)</f>
        <v>5200000</v>
      </c>
      <c r="M41" s="93"/>
      <c r="N41" s="93">
        <v>5200000</v>
      </c>
      <c r="O41" s="93">
        <f t="shared" si="1"/>
        <v>0</v>
      </c>
      <c r="P41" s="93"/>
      <c r="Q41" s="93"/>
      <c r="R41" s="93"/>
      <c r="S41" s="93"/>
      <c r="T41" s="93"/>
    </row>
    <row r="42" spans="2:20" s="23" customFormat="1" ht="21.75" customHeight="1">
      <c r="B42" s="28" t="s">
        <v>94</v>
      </c>
      <c r="C42" s="23" t="s">
        <v>117</v>
      </c>
      <c r="D42" s="97"/>
      <c r="E42" s="58">
        <f>SUM(E43:E45)</f>
        <v>5400628</v>
      </c>
      <c r="F42" s="160">
        <f>SUM(F43:F45)</f>
        <v>0</v>
      </c>
      <c r="G42" s="58">
        <f t="shared" si="0"/>
        <v>5400628</v>
      </c>
      <c r="H42" s="58"/>
      <c r="I42" s="58">
        <f>SUM(I43:I45)</f>
        <v>5400628</v>
      </c>
      <c r="J42" s="160">
        <f>SUM(J43:J45)</f>
        <v>0</v>
      </c>
      <c r="K42" s="58">
        <f t="shared" si="4"/>
        <v>5400628</v>
      </c>
      <c r="M42" s="93"/>
      <c r="N42" s="93">
        <v>5400628</v>
      </c>
      <c r="O42" s="93">
        <f t="shared" si="1"/>
        <v>0</v>
      </c>
      <c r="P42" s="93"/>
      <c r="Q42" s="93"/>
      <c r="R42" s="93"/>
      <c r="S42" s="93"/>
      <c r="T42" s="93"/>
    </row>
    <row r="43" spans="2:20" s="23" customFormat="1" ht="21.75" customHeight="1">
      <c r="B43" s="28" t="s">
        <v>259</v>
      </c>
      <c r="C43" s="23" t="s">
        <v>118</v>
      </c>
      <c r="D43" s="97"/>
      <c r="E43" s="160">
        <v>3505742</v>
      </c>
      <c r="F43" s="160">
        <v>0</v>
      </c>
      <c r="G43" s="58">
        <f t="shared" si="0"/>
        <v>3505742</v>
      </c>
      <c r="H43" s="58"/>
      <c r="I43" s="160">
        <v>3505742</v>
      </c>
      <c r="J43" s="160">
        <v>0</v>
      </c>
      <c r="K43" s="58">
        <f t="shared" si="4"/>
        <v>3505742</v>
      </c>
      <c r="M43" s="93"/>
      <c r="N43" s="93">
        <v>3505742</v>
      </c>
      <c r="O43" s="93">
        <f t="shared" si="1"/>
        <v>0</v>
      </c>
      <c r="P43" s="93"/>
      <c r="Q43" s="93"/>
      <c r="R43" s="93"/>
      <c r="S43" s="93"/>
      <c r="T43" s="93"/>
    </row>
    <row r="44" spans="2:20" s="23" customFormat="1" ht="21.75" customHeight="1">
      <c r="B44" s="28" t="s">
        <v>260</v>
      </c>
      <c r="C44" s="23" t="s">
        <v>261</v>
      </c>
      <c r="D44" s="91"/>
      <c r="E44" s="160">
        <v>0</v>
      </c>
      <c r="F44" s="160">
        <v>0</v>
      </c>
      <c r="G44" s="58">
        <f t="shared" si="0"/>
        <v>0</v>
      </c>
      <c r="H44" s="58"/>
      <c r="I44" s="160">
        <v>0</v>
      </c>
      <c r="J44" s="160">
        <v>0</v>
      </c>
      <c r="K44" s="58">
        <f t="shared" si="4"/>
        <v>0</v>
      </c>
      <c r="M44" s="93"/>
      <c r="N44" s="93">
        <v>0</v>
      </c>
      <c r="O44" s="93">
        <f t="shared" si="1"/>
        <v>0</v>
      </c>
      <c r="P44" s="93"/>
      <c r="Q44" s="93"/>
      <c r="R44" s="93"/>
      <c r="S44" s="93"/>
      <c r="T44" s="93"/>
    </row>
    <row r="45" spans="2:20" s="23" customFormat="1" ht="21.75" customHeight="1">
      <c r="B45" s="28" t="s">
        <v>262</v>
      </c>
      <c r="C45" s="34" t="s">
        <v>119</v>
      </c>
      <c r="D45" s="91"/>
      <c r="E45" s="160">
        <v>1894886</v>
      </c>
      <c r="F45" s="160">
        <v>0</v>
      </c>
      <c r="G45" s="58">
        <f t="shared" si="0"/>
        <v>1894886</v>
      </c>
      <c r="H45" s="58"/>
      <c r="I45" s="160">
        <v>1894886</v>
      </c>
      <c r="J45" s="160">
        <v>0</v>
      </c>
      <c r="K45" s="58">
        <f t="shared" si="4"/>
        <v>1894886</v>
      </c>
      <c r="M45" s="93"/>
      <c r="N45" s="93">
        <v>1894886</v>
      </c>
      <c r="O45" s="93">
        <f t="shared" si="1"/>
        <v>0</v>
      </c>
      <c r="P45" s="93"/>
      <c r="Q45" s="93"/>
      <c r="R45" s="93"/>
      <c r="S45" s="93"/>
      <c r="T45" s="93"/>
    </row>
    <row r="46" spans="2:20" s="23" customFormat="1" ht="21.75" customHeight="1">
      <c r="B46" s="28" t="s">
        <v>263</v>
      </c>
      <c r="C46" s="23" t="s">
        <v>394</v>
      </c>
      <c r="D46" s="97"/>
      <c r="E46" s="160">
        <v>3472699</v>
      </c>
      <c r="F46" s="160">
        <v>777591</v>
      </c>
      <c r="G46" s="58">
        <f t="shared" si="0"/>
        <v>4250290</v>
      </c>
      <c r="H46" s="58"/>
      <c r="I46" s="160">
        <v>3470625</v>
      </c>
      <c r="J46" s="160">
        <v>852351</v>
      </c>
      <c r="K46" s="58">
        <f t="shared" si="4"/>
        <v>4322976</v>
      </c>
      <c r="M46" s="93"/>
      <c r="N46" s="93">
        <v>4250290</v>
      </c>
      <c r="O46" s="93">
        <f t="shared" si="1"/>
        <v>0</v>
      </c>
      <c r="P46" s="93"/>
      <c r="Q46" s="93"/>
      <c r="R46" s="93"/>
      <c r="S46" s="93"/>
      <c r="T46" s="93"/>
    </row>
    <row r="47" spans="2:20" s="23" customFormat="1" ht="21.75" customHeight="1">
      <c r="B47" s="28" t="s">
        <v>266</v>
      </c>
      <c r="C47" s="23" t="s">
        <v>395</v>
      </c>
      <c r="D47" s="91"/>
      <c r="E47" s="160">
        <v>4666396</v>
      </c>
      <c r="F47" s="160">
        <v>-3507051</v>
      </c>
      <c r="G47" s="58">
        <f t="shared" si="0"/>
        <v>1159345</v>
      </c>
      <c r="H47" s="58"/>
      <c r="I47" s="160">
        <v>4093628</v>
      </c>
      <c r="J47" s="160">
        <v>-1720069</v>
      </c>
      <c r="K47" s="58">
        <f t="shared" si="4"/>
        <v>2373559</v>
      </c>
      <c r="M47" s="93"/>
      <c r="N47" s="93">
        <v>1159345</v>
      </c>
      <c r="O47" s="93">
        <f t="shared" si="1"/>
        <v>0</v>
      </c>
      <c r="P47" s="93"/>
      <c r="Q47" s="93"/>
      <c r="R47" s="93"/>
      <c r="S47" s="93"/>
      <c r="T47" s="93"/>
    </row>
    <row r="48" spans="2:20" s="23" customFormat="1" ht="21.75" customHeight="1">
      <c r="B48" s="28" t="s">
        <v>396</v>
      </c>
      <c r="C48" s="23" t="s">
        <v>264</v>
      </c>
      <c r="D48" s="91"/>
      <c r="E48" s="58">
        <f>+SUM(E49:E52)</f>
        <v>44995750</v>
      </c>
      <c r="F48" s="58">
        <f>+SUM(F49:F52)</f>
        <v>0</v>
      </c>
      <c r="G48" s="58">
        <f t="shared" si="0"/>
        <v>44995750</v>
      </c>
      <c r="H48" s="58"/>
      <c r="I48" s="58">
        <f>+SUM(I49:I52)</f>
        <v>39354663</v>
      </c>
      <c r="J48" s="58">
        <f>+SUM(J49:J52)</f>
        <v>0</v>
      </c>
      <c r="K48" s="58">
        <f t="shared" si="4"/>
        <v>39354663</v>
      </c>
      <c r="M48" s="93"/>
      <c r="N48" s="93">
        <v>44995750</v>
      </c>
      <c r="O48" s="93">
        <f t="shared" si="1"/>
        <v>0</v>
      </c>
      <c r="P48" s="93"/>
      <c r="Q48" s="93"/>
      <c r="R48" s="93"/>
      <c r="S48" s="93"/>
      <c r="T48" s="93"/>
    </row>
    <row r="49" spans="2:20" s="23" customFormat="1" ht="21.75" customHeight="1">
      <c r="B49" s="28" t="s">
        <v>397</v>
      </c>
      <c r="C49" s="23" t="s">
        <v>121</v>
      </c>
      <c r="D49" s="91"/>
      <c r="E49" s="160">
        <v>1808635</v>
      </c>
      <c r="F49" s="160">
        <v>0</v>
      </c>
      <c r="G49" s="58">
        <f t="shared" si="0"/>
        <v>1808635</v>
      </c>
      <c r="H49" s="58"/>
      <c r="I49" s="160">
        <v>1772027</v>
      </c>
      <c r="J49" s="160">
        <v>0</v>
      </c>
      <c r="K49" s="58">
        <f t="shared" si="4"/>
        <v>1772027</v>
      </c>
      <c r="M49" s="93"/>
      <c r="N49" s="93">
        <v>1808635</v>
      </c>
      <c r="O49" s="93">
        <f t="shared" si="1"/>
        <v>0</v>
      </c>
      <c r="P49" s="93"/>
      <c r="Q49" s="93"/>
      <c r="R49" s="93"/>
      <c r="S49" s="93"/>
      <c r="T49" s="93"/>
    </row>
    <row r="50" spans="2:20" s="23" customFormat="1" ht="21.75" customHeight="1">
      <c r="B50" s="28" t="s">
        <v>398</v>
      </c>
      <c r="C50" s="23" t="s">
        <v>122</v>
      </c>
      <c r="D50" s="91"/>
      <c r="E50" s="160">
        <v>0</v>
      </c>
      <c r="F50" s="160">
        <v>0</v>
      </c>
      <c r="G50" s="58">
        <f t="shared" si="0"/>
        <v>0</v>
      </c>
      <c r="H50" s="58"/>
      <c r="I50" s="160">
        <v>0</v>
      </c>
      <c r="J50" s="160">
        <v>0</v>
      </c>
      <c r="K50" s="58">
        <f t="shared" si="4"/>
        <v>0</v>
      </c>
      <c r="M50" s="93"/>
      <c r="N50" s="93">
        <v>0</v>
      </c>
      <c r="O50" s="93">
        <f t="shared" si="1"/>
        <v>0</v>
      </c>
      <c r="P50" s="93"/>
      <c r="Q50" s="93"/>
      <c r="R50" s="93"/>
      <c r="S50" s="93"/>
      <c r="T50" s="93"/>
    </row>
    <row r="51" spans="2:20" s="23" customFormat="1" ht="21.75" customHeight="1">
      <c r="B51" s="28" t="s">
        <v>399</v>
      </c>
      <c r="C51" s="23" t="s">
        <v>123</v>
      </c>
      <c r="D51" s="91"/>
      <c r="E51" s="160">
        <v>42909959</v>
      </c>
      <c r="F51" s="160">
        <v>0</v>
      </c>
      <c r="G51" s="58">
        <f t="shared" si="0"/>
        <v>42909959</v>
      </c>
      <c r="H51" s="58"/>
      <c r="I51" s="160">
        <v>37306183</v>
      </c>
      <c r="J51" s="160">
        <v>0</v>
      </c>
      <c r="K51" s="58">
        <f t="shared" si="4"/>
        <v>37306183</v>
      </c>
      <c r="M51" s="93"/>
      <c r="N51" s="93">
        <v>42909959</v>
      </c>
      <c r="O51" s="93">
        <f t="shared" si="1"/>
        <v>0</v>
      </c>
      <c r="P51" s="93"/>
      <c r="Q51" s="93"/>
      <c r="R51" s="93"/>
      <c r="S51" s="93"/>
      <c r="T51" s="93"/>
    </row>
    <row r="52" spans="2:20" s="23" customFormat="1" ht="21.75" customHeight="1">
      <c r="B52" s="28" t="s">
        <v>400</v>
      </c>
      <c r="C52" s="23" t="s">
        <v>265</v>
      </c>
      <c r="D52" s="91"/>
      <c r="E52" s="160">
        <v>277156</v>
      </c>
      <c r="F52" s="160">
        <v>0</v>
      </c>
      <c r="G52" s="58">
        <f t="shared" si="0"/>
        <v>277156</v>
      </c>
      <c r="H52" s="58"/>
      <c r="I52" s="160">
        <v>276453</v>
      </c>
      <c r="J52" s="160">
        <v>0</v>
      </c>
      <c r="K52" s="58">
        <f t="shared" si="4"/>
        <v>276453</v>
      </c>
      <c r="M52" s="93"/>
      <c r="N52" s="93">
        <v>277156</v>
      </c>
      <c r="O52" s="93">
        <f t="shared" si="1"/>
        <v>0</v>
      </c>
      <c r="P52" s="93"/>
      <c r="Q52" s="93"/>
      <c r="R52" s="93"/>
      <c r="S52" s="93"/>
      <c r="T52" s="93"/>
    </row>
    <row r="53" spans="2:20" s="23" customFormat="1" ht="21.75" customHeight="1">
      <c r="B53" s="28" t="s">
        <v>401</v>
      </c>
      <c r="C53" s="23" t="s">
        <v>267</v>
      </c>
      <c r="D53" s="91"/>
      <c r="E53" s="58">
        <f>+SUM(E54:E55)</f>
        <v>2027296</v>
      </c>
      <c r="F53" s="58">
        <f>+SUM(F54:F55)</f>
        <v>0</v>
      </c>
      <c r="G53" s="58">
        <f t="shared" si="0"/>
        <v>2027296</v>
      </c>
      <c r="H53" s="58"/>
      <c r="I53" s="58">
        <f>+SUM(I54:I55)</f>
        <v>6267167</v>
      </c>
      <c r="J53" s="58">
        <f>+SUM(J54:J55)</f>
        <v>0</v>
      </c>
      <c r="K53" s="58">
        <f t="shared" si="4"/>
        <v>6267167</v>
      </c>
      <c r="M53" s="93"/>
      <c r="N53" s="93">
        <v>2027296</v>
      </c>
      <c r="O53" s="93">
        <f t="shared" si="1"/>
        <v>0</v>
      </c>
      <c r="P53" s="93"/>
      <c r="Q53" s="93"/>
      <c r="R53" s="93"/>
      <c r="S53" s="93"/>
      <c r="T53" s="93"/>
    </row>
    <row r="54" spans="2:20" s="23" customFormat="1" ht="21.75" customHeight="1">
      <c r="B54" s="28" t="s">
        <v>405</v>
      </c>
      <c r="C54" s="29" t="s">
        <v>402</v>
      </c>
      <c r="D54" s="97"/>
      <c r="E54" s="160">
        <v>0</v>
      </c>
      <c r="F54" s="160">
        <v>0</v>
      </c>
      <c r="G54" s="58">
        <f t="shared" si="0"/>
        <v>0</v>
      </c>
      <c r="H54" s="58"/>
      <c r="I54" s="160">
        <v>0</v>
      </c>
      <c r="J54" s="160">
        <v>0</v>
      </c>
      <c r="K54" s="58">
        <f t="shared" si="4"/>
        <v>0</v>
      </c>
      <c r="M54" s="93"/>
      <c r="N54" s="93">
        <v>0</v>
      </c>
      <c r="O54" s="93">
        <f t="shared" si="1"/>
        <v>0</v>
      </c>
      <c r="P54" s="93"/>
      <c r="Q54" s="93"/>
      <c r="R54" s="93"/>
      <c r="S54" s="93"/>
      <c r="T54" s="93"/>
    </row>
    <row r="55" spans="2:20" s="23" customFormat="1" ht="21.75" customHeight="1">
      <c r="B55" s="28" t="s">
        <v>404</v>
      </c>
      <c r="C55" s="29" t="s">
        <v>403</v>
      </c>
      <c r="D55" s="97"/>
      <c r="E55" s="160">
        <v>2027296</v>
      </c>
      <c r="F55" s="160">
        <v>0</v>
      </c>
      <c r="G55" s="58">
        <f t="shared" si="0"/>
        <v>2027296</v>
      </c>
      <c r="H55" s="58"/>
      <c r="I55" s="160">
        <v>6267167</v>
      </c>
      <c r="J55" s="160">
        <v>0</v>
      </c>
      <c r="K55" s="58">
        <f t="shared" si="4"/>
        <v>6267167</v>
      </c>
      <c r="M55" s="93"/>
      <c r="N55" s="93">
        <v>2027296</v>
      </c>
      <c r="O55" s="93">
        <f t="shared" si="1"/>
        <v>0</v>
      </c>
      <c r="P55" s="93"/>
      <c r="Q55" s="93"/>
      <c r="R55" s="93"/>
      <c r="S55" s="93"/>
      <c r="T55" s="93"/>
    </row>
    <row r="56" spans="1:20" ht="21.75" customHeight="1">
      <c r="A56" s="2"/>
      <c r="B56" s="2"/>
      <c r="C56" s="12"/>
      <c r="D56" s="103"/>
      <c r="E56" s="160"/>
      <c r="F56" s="160"/>
      <c r="G56" s="69"/>
      <c r="H56" s="275"/>
      <c r="I56" s="160"/>
      <c r="J56" s="160"/>
      <c r="K56" s="69"/>
      <c r="M56" s="93"/>
      <c r="N56" s="93"/>
      <c r="O56" s="93">
        <f t="shared" si="1"/>
        <v>0</v>
      </c>
      <c r="P56" s="93"/>
      <c r="Q56" s="93"/>
      <c r="R56" s="93"/>
      <c r="S56" s="93"/>
      <c r="T56" s="93"/>
    </row>
    <row r="57" spans="2:20" s="27" customFormat="1" ht="21.75" customHeight="1">
      <c r="B57" s="94"/>
      <c r="C57" s="95" t="s">
        <v>476</v>
      </c>
      <c r="D57" s="156"/>
      <c r="E57" s="255">
        <f>E40+E39+E36+E31+E25+E23+E24+E20+E19+E16+E12+E11+E9+E10+E30+E33</f>
        <v>231004276</v>
      </c>
      <c r="F57" s="255">
        <f>F40+F39+F36+F31+F25+F23+F24+F20+F19+F16+F12+F11+F9+F10+F30+F33</f>
        <v>250126334</v>
      </c>
      <c r="G57" s="255">
        <f>+E57+F57</f>
        <v>481130610</v>
      </c>
      <c r="H57" s="275"/>
      <c r="I57" s="255">
        <f>I40+I39+I36+I31+I25+I23+I24+I20+I19+I16+I12+I11+I9+I10+I30+I33</f>
        <v>207342389</v>
      </c>
      <c r="J57" s="255">
        <f>J40+J39+J36+J31+J25+J23+J24+J20+J19+J16+J12+J11+J9+J10+J30+J33</f>
        <v>238758412</v>
      </c>
      <c r="K57" s="255">
        <f>+I57+J57</f>
        <v>446100801</v>
      </c>
      <c r="M57" s="93"/>
      <c r="N57" s="93">
        <v>481825130</v>
      </c>
      <c r="O57" s="93">
        <f t="shared" si="1"/>
        <v>-694520</v>
      </c>
      <c r="P57" s="93"/>
      <c r="Q57" s="93"/>
      <c r="R57" s="93"/>
      <c r="S57" s="93"/>
      <c r="T57" s="93"/>
    </row>
    <row r="58" spans="1:14" ht="21.75" customHeight="1">
      <c r="A58" s="14"/>
      <c r="B58" s="14"/>
      <c r="C58" s="15"/>
      <c r="D58" s="38"/>
      <c r="H58" s="69"/>
      <c r="N58" s="93"/>
    </row>
    <row r="59" spans="1:8" ht="21.75" customHeight="1">
      <c r="A59" s="14"/>
      <c r="B59" s="14"/>
      <c r="C59" s="15"/>
      <c r="D59" s="38"/>
      <c r="H59" s="69"/>
    </row>
    <row r="60" spans="1:8" ht="21.75" customHeight="1">
      <c r="A60" s="14"/>
      <c r="B60" s="14"/>
      <c r="C60" s="15"/>
      <c r="D60" s="38"/>
      <c r="H60" s="69"/>
    </row>
    <row r="61" spans="1:8" ht="21.75" customHeight="1">
      <c r="A61" s="14"/>
      <c r="B61" s="14"/>
      <c r="C61" s="15"/>
      <c r="D61" s="38"/>
      <c r="H61" s="69"/>
    </row>
    <row r="62" spans="1:8" ht="21.75" customHeight="1">
      <c r="A62" s="14"/>
      <c r="B62" s="14"/>
      <c r="C62" s="15"/>
      <c r="D62" s="38"/>
      <c r="H62" s="69"/>
    </row>
    <row r="63" spans="1:8" ht="21.75" customHeight="1">
      <c r="A63" s="14"/>
      <c r="B63" s="14"/>
      <c r="C63" s="15"/>
      <c r="D63" s="38"/>
      <c r="H63" s="69"/>
    </row>
    <row r="64" spans="1:8" ht="21.75" customHeight="1">
      <c r="A64" s="14"/>
      <c r="B64" s="14"/>
      <c r="C64" s="15"/>
      <c r="D64" s="38"/>
      <c r="H64" s="69"/>
    </row>
    <row r="65" spans="1:8" ht="21.75" customHeight="1">
      <c r="A65" s="14"/>
      <c r="B65" s="14"/>
      <c r="C65" s="15"/>
      <c r="D65" s="38"/>
      <c r="H65" s="69"/>
    </row>
    <row r="66" spans="1:8" ht="21.75" customHeight="1">
      <c r="A66" s="14"/>
      <c r="B66" s="14"/>
      <c r="C66" s="15"/>
      <c r="D66" s="38"/>
      <c r="H66" s="69"/>
    </row>
    <row r="67" spans="1:8" ht="21.75" customHeight="1">
      <c r="A67" s="14"/>
      <c r="B67" s="14"/>
      <c r="C67" s="15"/>
      <c r="D67" s="38"/>
      <c r="H67" s="69"/>
    </row>
    <row r="68" spans="1:8" ht="21.75" customHeight="1">
      <c r="A68" s="14"/>
      <c r="B68" s="14"/>
      <c r="C68" s="15"/>
      <c r="D68" s="38"/>
      <c r="H68" s="69"/>
    </row>
    <row r="69" spans="1:8" ht="21.75" customHeight="1">
      <c r="A69" s="14"/>
      <c r="B69" s="14"/>
      <c r="C69" s="15"/>
      <c r="D69" s="38"/>
      <c r="H69" s="69"/>
    </row>
    <row r="70" spans="1:8" ht="21.75" customHeight="1">
      <c r="A70" s="14"/>
      <c r="B70" s="14"/>
      <c r="C70" s="15"/>
      <c r="D70" s="38"/>
      <c r="H70" s="69"/>
    </row>
    <row r="71" spans="1:8" ht="21.75" customHeight="1">
      <c r="A71" s="14"/>
      <c r="B71" s="14"/>
      <c r="C71" s="15"/>
      <c r="D71" s="38"/>
      <c r="H71" s="69"/>
    </row>
    <row r="72" spans="1:8" ht="21.75" customHeight="1">
      <c r="A72" s="14"/>
      <c r="B72" s="14" t="s">
        <v>556</v>
      </c>
      <c r="C72" s="15"/>
      <c r="D72" s="38"/>
      <c r="H72" s="69"/>
    </row>
    <row r="73" spans="1:8" ht="21.75" customHeight="1">
      <c r="A73" s="14"/>
      <c r="B73" s="14"/>
      <c r="C73" s="15"/>
      <c r="D73" s="38"/>
      <c r="H73" s="69"/>
    </row>
    <row r="74" spans="1:8" ht="21.75" customHeight="1">
      <c r="A74" s="14"/>
      <c r="B74" s="14"/>
      <c r="C74" s="15"/>
      <c r="D74" s="38"/>
      <c r="H74" s="69"/>
    </row>
    <row r="75" spans="1:8" ht="21.75" customHeight="1">
      <c r="A75" s="14"/>
      <c r="B75" s="14"/>
      <c r="C75" s="15"/>
      <c r="D75" s="38"/>
      <c r="H75" s="69"/>
    </row>
    <row r="76" spans="1:14" s="20" customFormat="1" ht="21.75" customHeight="1">
      <c r="A76" s="300" t="s">
        <v>568</v>
      </c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N76" s="13"/>
    </row>
    <row r="77" spans="1:8" s="20" customFormat="1" ht="21.75" customHeight="1">
      <c r="A77" s="250"/>
      <c r="B77" s="250"/>
      <c r="C77" s="250"/>
      <c r="D77" s="250"/>
      <c r="E77" s="250"/>
      <c r="F77" s="250"/>
      <c r="G77" s="250"/>
      <c r="H77" s="250"/>
    </row>
    <row r="78" spans="1:8" s="20" customFormat="1" ht="21.75" customHeight="1">
      <c r="A78" s="250"/>
      <c r="B78" s="250"/>
      <c r="C78" s="250"/>
      <c r="D78" s="250"/>
      <c r="E78" s="250"/>
      <c r="F78" s="250"/>
      <c r="G78" s="250"/>
      <c r="H78" s="250"/>
    </row>
    <row r="79" spans="1:8" s="20" customFormat="1" ht="21.75" customHeight="1">
      <c r="A79" s="250"/>
      <c r="B79" s="250"/>
      <c r="C79" s="250"/>
      <c r="D79" s="250"/>
      <c r="E79" s="250"/>
      <c r="F79" s="250"/>
      <c r="G79" s="250"/>
      <c r="H79" s="250"/>
    </row>
    <row r="80" spans="1:14" ht="21.75" customHeight="1">
      <c r="A80" s="14"/>
      <c r="B80" s="62"/>
      <c r="C80" s="63"/>
      <c r="D80" s="64"/>
      <c r="E80" s="3"/>
      <c r="F80" s="3"/>
      <c r="G80" s="3"/>
      <c r="H80" s="3"/>
      <c r="I80" s="3"/>
      <c r="J80" s="3"/>
      <c r="K80" s="3"/>
      <c r="N80" s="20"/>
    </row>
    <row r="81" spans="1:8" ht="21.75" customHeight="1">
      <c r="A81" s="14"/>
      <c r="B81" s="14"/>
      <c r="C81" s="15"/>
      <c r="D81" s="38"/>
      <c r="H81" s="69"/>
    </row>
    <row r="83" spans="1:4" ht="21.75" customHeight="1">
      <c r="A83" s="14"/>
      <c r="B83" s="14"/>
      <c r="C83" s="15"/>
      <c r="D83" s="38"/>
    </row>
    <row r="84" spans="1:4" ht="21.75" customHeight="1">
      <c r="A84" s="14"/>
      <c r="B84" s="14"/>
      <c r="C84" s="15"/>
      <c r="D84" s="38"/>
    </row>
    <row r="85" spans="1:4" ht="21.75" customHeight="1">
      <c r="A85" s="14"/>
      <c r="B85" s="14"/>
      <c r="C85" s="15"/>
      <c r="D85" s="38"/>
    </row>
    <row r="86" spans="1:4" ht="21.75" customHeight="1">
      <c r="A86" s="14"/>
      <c r="B86" s="14"/>
      <c r="C86" s="15"/>
      <c r="D86" s="38"/>
    </row>
    <row r="87" spans="1:4" ht="21.75" customHeight="1">
      <c r="A87" s="14"/>
      <c r="B87" s="14"/>
      <c r="C87" s="15"/>
      <c r="D87" s="38"/>
    </row>
    <row r="88" spans="1:4" ht="21.75" customHeight="1">
      <c r="A88" s="14"/>
      <c r="B88" s="14"/>
      <c r="C88" s="15"/>
      <c r="D88" s="38"/>
    </row>
  </sheetData>
  <sheetProtection/>
  <mergeCells count="1">
    <mergeCell ref="A76:K76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scale="37" r:id="rId1"/>
  <headerFooter differentOddEven="1" alignWithMargins="0">
    <oddFooter>&amp;L &amp;C&amp;"DINPro-Medium,Regular"&amp;16 4</oddFooter>
    <evenFooter>&amp;L?&amp;C&amp;"DINPro-Medium,Regular"&amp;14 4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103"/>
  <sheetViews>
    <sheetView view="pageBreakPreview" zoomScale="60" zoomScaleNormal="70" workbookViewId="0" topLeftCell="A1">
      <pane xSplit="4" ySplit="8" topLeftCell="E9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.421875" style="13" customWidth="1"/>
    <col min="2" max="2" width="9.140625" style="13" customWidth="1"/>
    <col min="3" max="3" width="71.8515625" style="13" customWidth="1"/>
    <col min="4" max="4" width="18.421875" style="45" bestFit="1" customWidth="1"/>
    <col min="5" max="6" width="22.140625" style="13" bestFit="1" customWidth="1"/>
    <col min="7" max="7" width="21.57421875" style="13" bestFit="1" customWidth="1"/>
    <col min="8" max="8" width="1.57421875" style="13" customWidth="1"/>
    <col min="9" max="9" width="21.57421875" style="13" bestFit="1" customWidth="1"/>
    <col min="10" max="10" width="18.57421875" style="13" bestFit="1" customWidth="1"/>
    <col min="11" max="11" width="21.8515625" style="13" bestFit="1" customWidth="1"/>
    <col min="12" max="12" width="2.421875" style="13" customWidth="1"/>
    <col min="13" max="13" width="19.421875" style="13" customWidth="1"/>
    <col min="14" max="14" width="23.140625" style="13" bestFit="1" customWidth="1"/>
    <col min="15" max="15" width="21.421875" style="13" bestFit="1" customWidth="1"/>
    <col min="16" max="16" width="10.140625" style="13" bestFit="1" customWidth="1"/>
    <col min="17" max="17" width="18.140625" style="13" bestFit="1" customWidth="1"/>
    <col min="18" max="18" width="15.140625" style="13" bestFit="1" customWidth="1"/>
    <col min="19" max="16384" width="9.140625" style="13" customWidth="1"/>
  </cols>
  <sheetData>
    <row r="1" spans="1:8" ht="18" customHeight="1">
      <c r="A1" s="2"/>
      <c r="B1" s="2"/>
      <c r="C1" s="2"/>
      <c r="D1" s="37"/>
      <c r="E1" s="2"/>
      <c r="F1" s="11"/>
      <c r="G1" s="2"/>
      <c r="H1" s="2"/>
    </row>
    <row r="2" spans="2:8" s="35" customFormat="1" ht="17.25" customHeight="1">
      <c r="B2" s="251" t="s">
        <v>0</v>
      </c>
      <c r="C2" s="100"/>
      <c r="D2" s="101"/>
      <c r="E2" s="100"/>
      <c r="F2" s="100"/>
      <c r="G2" s="100"/>
      <c r="H2" s="100"/>
    </row>
    <row r="3" spans="2:4" s="35" customFormat="1" ht="17.25" customHeight="1">
      <c r="B3" s="74" t="s">
        <v>577</v>
      </c>
      <c r="D3" s="102"/>
    </row>
    <row r="4" spans="2:4" s="27" customFormat="1" ht="17.25" customHeight="1">
      <c r="B4" s="76" t="s">
        <v>371</v>
      </c>
      <c r="D4" s="77"/>
    </row>
    <row r="5" spans="4:8" s="135" customFormat="1" ht="17.25" customHeight="1">
      <c r="D5" s="136"/>
      <c r="E5" s="137"/>
      <c r="F5" s="137"/>
      <c r="G5" s="137"/>
      <c r="H5" s="137"/>
    </row>
    <row r="6" spans="5:11" s="75" customFormat="1" ht="15.75" customHeight="1">
      <c r="E6" s="138"/>
      <c r="F6" s="138" t="s">
        <v>42</v>
      </c>
      <c r="G6" s="138"/>
      <c r="H6" s="73"/>
      <c r="I6" s="138"/>
      <c r="J6" s="138" t="s">
        <v>74</v>
      </c>
      <c r="K6" s="138"/>
    </row>
    <row r="7" spans="3:11" s="75" customFormat="1" ht="15.75" customHeight="1">
      <c r="C7" s="138"/>
      <c r="D7" s="75" t="s">
        <v>1</v>
      </c>
      <c r="E7" s="138"/>
      <c r="F7" s="138" t="s">
        <v>583</v>
      </c>
      <c r="G7" s="167"/>
      <c r="H7" s="139"/>
      <c r="I7" s="138"/>
      <c r="J7" s="138" t="s">
        <v>571</v>
      </c>
      <c r="K7" s="167"/>
    </row>
    <row r="8" spans="2:11" s="75" customFormat="1" ht="15.75" customHeight="1">
      <c r="B8" s="84"/>
      <c r="C8" s="104"/>
      <c r="D8" s="84" t="s">
        <v>75</v>
      </c>
      <c r="E8" s="85" t="s">
        <v>2</v>
      </c>
      <c r="F8" s="85" t="s">
        <v>3</v>
      </c>
      <c r="G8" s="85" t="s">
        <v>124</v>
      </c>
      <c r="H8" s="85"/>
      <c r="I8" s="85" t="s">
        <v>2</v>
      </c>
      <c r="J8" s="85" t="s">
        <v>3</v>
      </c>
      <c r="K8" s="85" t="s">
        <v>566</v>
      </c>
    </row>
    <row r="9" spans="2:20" s="27" customFormat="1" ht="16.5">
      <c r="B9" s="86" t="s">
        <v>125</v>
      </c>
      <c r="C9" s="140"/>
      <c r="D9" s="141"/>
      <c r="E9" s="142">
        <f>E10+E29+E47</f>
        <v>213070769</v>
      </c>
      <c r="F9" s="142">
        <f>F10+F29+F47</f>
        <v>539243663</v>
      </c>
      <c r="G9" s="142">
        <f>E9+F9</f>
        <v>752314432</v>
      </c>
      <c r="H9" s="142"/>
      <c r="I9" s="142">
        <f>I10+I29+I47</f>
        <v>220683948</v>
      </c>
      <c r="J9" s="142">
        <f>J10+J29+J47</f>
        <v>501071252</v>
      </c>
      <c r="K9" s="142">
        <f>I9+J9</f>
        <v>721755200</v>
      </c>
      <c r="L9" s="231"/>
      <c r="M9" s="231"/>
      <c r="N9" s="231"/>
      <c r="O9" s="231"/>
      <c r="P9" s="231"/>
      <c r="Q9" s="231"/>
      <c r="R9" s="231"/>
      <c r="S9" s="269"/>
      <c r="T9" s="269"/>
    </row>
    <row r="10" spans="1:20" s="27" customFormat="1" ht="16.5">
      <c r="A10" s="86"/>
      <c r="B10" s="86" t="s">
        <v>4</v>
      </c>
      <c r="C10" s="86" t="s">
        <v>126</v>
      </c>
      <c r="D10" s="143" t="s">
        <v>587</v>
      </c>
      <c r="E10" s="142">
        <f>E11+E15+E18+E21+E22+E25+E27+E28+E26</f>
        <v>26666156</v>
      </c>
      <c r="F10" s="142">
        <f>F11+F15+F18+F21+F22+F25+F27+F28+F26</f>
        <v>33736673</v>
      </c>
      <c r="G10" s="142">
        <f>E10+F10</f>
        <v>60402829</v>
      </c>
      <c r="H10" s="142"/>
      <c r="I10" s="142">
        <f>I11+I15+I18+I21+I22+I25+I27+I28+I26</f>
        <v>24904256</v>
      </c>
      <c r="J10" s="142">
        <f>J11+J15+J18+J21+J22+J25+J27+J28+J26</f>
        <v>27330766</v>
      </c>
      <c r="K10" s="142">
        <f aca="true" t="shared" si="0" ref="K10:K73">I10+J10</f>
        <v>52235022</v>
      </c>
      <c r="L10" s="231"/>
      <c r="M10" s="231"/>
      <c r="N10" s="231"/>
      <c r="O10" s="231"/>
      <c r="P10" s="231"/>
      <c r="Q10" s="231"/>
      <c r="R10" s="231"/>
      <c r="S10" s="269"/>
      <c r="T10" s="269"/>
    </row>
    <row r="11" spans="2:20" s="23" customFormat="1" ht="16.5">
      <c r="B11" s="29">
        <v>1.1</v>
      </c>
      <c r="C11" s="23" t="s">
        <v>127</v>
      </c>
      <c r="D11" s="24"/>
      <c r="E11" s="41">
        <f>SUM(E12:E14)</f>
        <v>22404081</v>
      </c>
      <c r="F11" s="41">
        <f>SUM(F12:F14)</f>
        <v>18648700</v>
      </c>
      <c r="G11" s="41">
        <f>E11+F11</f>
        <v>41052781</v>
      </c>
      <c r="H11" s="41"/>
      <c r="I11" s="41">
        <f>SUM(I12:I14)</f>
        <v>21260165</v>
      </c>
      <c r="J11" s="41">
        <f>SUM(J12:J14)</f>
        <v>16215511</v>
      </c>
      <c r="K11" s="41">
        <f>I11+J11</f>
        <v>37475676</v>
      </c>
      <c r="L11" s="231"/>
      <c r="M11" s="231"/>
      <c r="N11" s="231"/>
      <c r="O11" s="231"/>
      <c r="P11" s="231"/>
      <c r="Q11" s="231"/>
      <c r="R11" s="231"/>
      <c r="S11" s="269"/>
      <c r="T11" s="269"/>
    </row>
    <row r="12" spans="2:20" s="23" customFormat="1" ht="16.5">
      <c r="B12" s="42" t="s">
        <v>46</v>
      </c>
      <c r="C12" s="23" t="s">
        <v>128</v>
      </c>
      <c r="D12" s="24"/>
      <c r="E12" s="41">
        <v>393382</v>
      </c>
      <c r="F12" s="41">
        <v>1692832</v>
      </c>
      <c r="G12" s="41">
        <f aca="true" t="shared" si="1" ref="G12:G75">E12+F12</f>
        <v>2086214</v>
      </c>
      <c r="H12" s="41"/>
      <c r="I12" s="41">
        <v>340040</v>
      </c>
      <c r="J12" s="41">
        <v>1654714</v>
      </c>
      <c r="K12" s="41">
        <f aca="true" t="shared" si="2" ref="K12:K28">I12+J12</f>
        <v>1994754</v>
      </c>
      <c r="L12" s="231"/>
      <c r="M12" s="231"/>
      <c r="N12" s="231"/>
      <c r="O12" s="231"/>
      <c r="P12" s="231"/>
      <c r="Q12" s="231"/>
      <c r="R12" s="231"/>
      <c r="S12" s="269"/>
      <c r="T12" s="269"/>
    </row>
    <row r="13" spans="2:20" s="23" customFormat="1" ht="16.5">
      <c r="B13" s="42" t="s">
        <v>47</v>
      </c>
      <c r="C13" s="23" t="s">
        <v>129</v>
      </c>
      <c r="D13" s="24"/>
      <c r="E13" s="41">
        <v>0</v>
      </c>
      <c r="F13" s="41">
        <v>1958751</v>
      </c>
      <c r="G13" s="41">
        <f t="shared" si="1"/>
        <v>1958751</v>
      </c>
      <c r="H13" s="41"/>
      <c r="I13" s="41">
        <v>0</v>
      </c>
      <c r="J13" s="41">
        <v>1908879</v>
      </c>
      <c r="K13" s="41">
        <f t="shared" si="2"/>
        <v>1908879</v>
      </c>
      <c r="L13" s="231"/>
      <c r="M13" s="231"/>
      <c r="N13" s="231"/>
      <c r="O13" s="231"/>
      <c r="P13" s="231"/>
      <c r="Q13" s="231"/>
      <c r="R13" s="231"/>
      <c r="S13" s="269"/>
      <c r="T13" s="269"/>
    </row>
    <row r="14" spans="2:20" s="23" customFormat="1" ht="16.5">
      <c r="B14" s="42" t="s">
        <v>48</v>
      </c>
      <c r="C14" s="23" t="s">
        <v>130</v>
      </c>
      <c r="D14" s="24"/>
      <c r="E14" s="41">
        <v>22010699</v>
      </c>
      <c r="F14" s="41">
        <v>14997117</v>
      </c>
      <c r="G14" s="41">
        <f t="shared" si="1"/>
        <v>37007816</v>
      </c>
      <c r="H14" s="41"/>
      <c r="I14" s="41">
        <v>20920125</v>
      </c>
      <c r="J14" s="41">
        <v>12651918</v>
      </c>
      <c r="K14" s="41">
        <f t="shared" si="2"/>
        <v>33572043</v>
      </c>
      <c r="L14" s="231"/>
      <c r="M14" s="231"/>
      <c r="N14" s="231"/>
      <c r="O14" s="231"/>
      <c r="P14" s="231"/>
      <c r="Q14" s="231"/>
      <c r="R14" s="231"/>
      <c r="S14" s="269"/>
      <c r="T14" s="269"/>
    </row>
    <row r="15" spans="2:20" s="23" customFormat="1" ht="16.5">
      <c r="B15" s="42" t="s">
        <v>6</v>
      </c>
      <c r="C15" s="23" t="s">
        <v>131</v>
      </c>
      <c r="D15" s="24"/>
      <c r="E15" s="41">
        <f>E16+E17</f>
        <v>0</v>
      </c>
      <c r="F15" s="41">
        <f>F16+F17</f>
        <v>79839</v>
      </c>
      <c r="G15" s="41">
        <f t="shared" si="1"/>
        <v>79839</v>
      </c>
      <c r="H15" s="41"/>
      <c r="I15" s="41">
        <f>I16+I17</f>
        <v>0</v>
      </c>
      <c r="J15" s="41">
        <f>J16+J17</f>
        <v>47814</v>
      </c>
      <c r="K15" s="41">
        <f t="shared" si="2"/>
        <v>47814</v>
      </c>
      <c r="L15" s="231"/>
      <c r="M15" s="231"/>
      <c r="N15" s="231"/>
      <c r="O15" s="231"/>
      <c r="P15" s="231"/>
      <c r="Q15" s="231"/>
      <c r="R15" s="231"/>
      <c r="S15" s="269"/>
      <c r="T15" s="269"/>
    </row>
    <row r="16" spans="2:20" s="23" customFormat="1" ht="16.5">
      <c r="B16" s="42" t="s">
        <v>218</v>
      </c>
      <c r="C16" s="23" t="s">
        <v>132</v>
      </c>
      <c r="D16" s="24"/>
      <c r="E16" s="41">
        <v>0</v>
      </c>
      <c r="F16" s="41">
        <v>79839</v>
      </c>
      <c r="G16" s="41">
        <f t="shared" si="1"/>
        <v>79839</v>
      </c>
      <c r="H16" s="41"/>
      <c r="I16" s="41">
        <v>0</v>
      </c>
      <c r="J16" s="41">
        <v>47814</v>
      </c>
      <c r="K16" s="41">
        <f t="shared" si="2"/>
        <v>47814</v>
      </c>
      <c r="L16" s="231"/>
      <c r="M16" s="231"/>
      <c r="N16" s="231"/>
      <c r="O16" s="231"/>
      <c r="P16" s="231"/>
      <c r="Q16" s="231"/>
      <c r="R16" s="231"/>
      <c r="S16" s="269"/>
      <c r="T16" s="269"/>
    </row>
    <row r="17" spans="2:20" s="23" customFormat="1" ht="16.5">
      <c r="B17" s="42" t="s">
        <v>219</v>
      </c>
      <c r="C17" s="23" t="s">
        <v>133</v>
      </c>
      <c r="D17" s="24"/>
      <c r="E17" s="41">
        <v>0</v>
      </c>
      <c r="F17" s="41">
        <v>0</v>
      </c>
      <c r="G17" s="41">
        <f t="shared" si="1"/>
        <v>0</v>
      </c>
      <c r="H17" s="41"/>
      <c r="I17" s="41">
        <v>0</v>
      </c>
      <c r="J17" s="41">
        <v>0</v>
      </c>
      <c r="K17" s="41">
        <f t="shared" si="2"/>
        <v>0</v>
      </c>
      <c r="L17" s="231"/>
      <c r="M17" s="231"/>
      <c r="N17" s="231"/>
      <c r="O17" s="231"/>
      <c r="P17" s="231"/>
      <c r="Q17" s="231"/>
      <c r="R17" s="231"/>
      <c r="S17" s="269"/>
      <c r="T17" s="269"/>
    </row>
    <row r="18" spans="2:20" s="23" customFormat="1" ht="16.5">
      <c r="B18" s="42" t="s">
        <v>7</v>
      </c>
      <c r="C18" s="23" t="s">
        <v>134</v>
      </c>
      <c r="D18" s="24"/>
      <c r="E18" s="41">
        <f>E19+E20</f>
        <v>30100</v>
      </c>
      <c r="F18" s="41">
        <f>F19+F20</f>
        <v>5903318</v>
      </c>
      <c r="G18" s="41">
        <f t="shared" si="1"/>
        <v>5933418</v>
      </c>
      <c r="H18" s="41"/>
      <c r="I18" s="41">
        <f>I19+I20</f>
        <v>7931</v>
      </c>
      <c r="J18" s="41">
        <f>J19+J20</f>
        <v>4597968</v>
      </c>
      <c r="K18" s="41">
        <f t="shared" si="2"/>
        <v>4605899</v>
      </c>
      <c r="L18" s="231"/>
      <c r="M18" s="231"/>
      <c r="N18" s="231"/>
      <c r="O18" s="231"/>
      <c r="P18" s="231"/>
      <c r="Q18" s="231"/>
      <c r="R18" s="231"/>
      <c r="S18" s="269"/>
      <c r="T18" s="269"/>
    </row>
    <row r="19" spans="2:20" s="23" customFormat="1" ht="16.5">
      <c r="B19" s="42" t="s">
        <v>348</v>
      </c>
      <c r="C19" s="23" t="s">
        <v>135</v>
      </c>
      <c r="D19" s="24"/>
      <c r="E19" s="41">
        <v>30100</v>
      </c>
      <c r="F19" s="41">
        <v>5192742</v>
      </c>
      <c r="G19" s="41">
        <f t="shared" si="1"/>
        <v>5222842</v>
      </c>
      <c r="H19" s="41"/>
      <c r="I19" s="41">
        <v>7931</v>
      </c>
      <c r="J19" s="41">
        <v>3583529</v>
      </c>
      <c r="K19" s="41">
        <f t="shared" si="2"/>
        <v>3591460</v>
      </c>
      <c r="L19" s="231"/>
      <c r="M19" s="231"/>
      <c r="N19" s="231"/>
      <c r="O19" s="231"/>
      <c r="P19" s="231"/>
      <c r="Q19" s="231"/>
      <c r="R19" s="231"/>
      <c r="S19" s="269"/>
      <c r="T19" s="269"/>
    </row>
    <row r="20" spans="2:20" s="23" customFormat="1" ht="16.5">
      <c r="B20" s="42" t="s">
        <v>349</v>
      </c>
      <c r="C20" s="23" t="s">
        <v>136</v>
      </c>
      <c r="D20" s="24"/>
      <c r="E20" s="41">
        <v>0</v>
      </c>
      <c r="F20" s="41">
        <v>710576</v>
      </c>
      <c r="G20" s="41">
        <f t="shared" si="1"/>
        <v>710576</v>
      </c>
      <c r="H20" s="41"/>
      <c r="I20" s="41">
        <v>0</v>
      </c>
      <c r="J20" s="41">
        <v>1014439</v>
      </c>
      <c r="K20" s="41">
        <f t="shared" si="2"/>
        <v>1014439</v>
      </c>
      <c r="L20" s="231"/>
      <c r="M20" s="231"/>
      <c r="N20" s="231"/>
      <c r="O20" s="231"/>
      <c r="P20" s="231"/>
      <c r="Q20" s="231"/>
      <c r="R20" s="231"/>
      <c r="S20" s="269"/>
      <c r="T20" s="269"/>
    </row>
    <row r="21" spans="2:20" s="23" customFormat="1" ht="16.5">
      <c r="B21" s="42" t="s">
        <v>38</v>
      </c>
      <c r="C21" s="23" t="s">
        <v>137</v>
      </c>
      <c r="D21" s="24"/>
      <c r="E21" s="41">
        <v>0</v>
      </c>
      <c r="F21" s="41">
        <v>0</v>
      </c>
      <c r="G21" s="41">
        <f t="shared" si="1"/>
        <v>0</v>
      </c>
      <c r="H21" s="41"/>
      <c r="I21" s="41">
        <v>0</v>
      </c>
      <c r="J21" s="41">
        <v>0</v>
      </c>
      <c r="K21" s="41">
        <f t="shared" si="2"/>
        <v>0</v>
      </c>
      <c r="L21" s="231"/>
      <c r="M21" s="231"/>
      <c r="N21" s="231"/>
      <c r="O21" s="231"/>
      <c r="P21" s="231"/>
      <c r="Q21" s="231"/>
      <c r="R21" s="231"/>
      <c r="S21" s="269"/>
      <c r="T21" s="269"/>
    </row>
    <row r="22" spans="2:20" s="23" customFormat="1" ht="16.5">
      <c r="B22" s="42" t="s">
        <v>39</v>
      </c>
      <c r="C22" s="23" t="s">
        <v>138</v>
      </c>
      <c r="D22" s="24"/>
      <c r="E22" s="41">
        <f>E23+E24</f>
        <v>0</v>
      </c>
      <c r="F22" s="41">
        <f>F23+F24</f>
        <v>0</v>
      </c>
      <c r="G22" s="41">
        <f t="shared" si="1"/>
        <v>0</v>
      </c>
      <c r="H22" s="41"/>
      <c r="I22" s="41">
        <f>I23+I24</f>
        <v>0</v>
      </c>
      <c r="J22" s="41">
        <f>J23+J24</f>
        <v>0</v>
      </c>
      <c r="K22" s="41">
        <f t="shared" si="2"/>
        <v>0</v>
      </c>
      <c r="L22" s="231"/>
      <c r="M22" s="231"/>
      <c r="N22" s="231"/>
      <c r="O22" s="231"/>
      <c r="P22" s="231"/>
      <c r="Q22" s="231"/>
      <c r="R22" s="231"/>
      <c r="S22" s="269"/>
      <c r="T22" s="269"/>
    </row>
    <row r="23" spans="2:20" s="23" customFormat="1" ht="16.5">
      <c r="B23" s="42" t="s">
        <v>54</v>
      </c>
      <c r="C23" s="23" t="s">
        <v>139</v>
      </c>
      <c r="D23" s="24"/>
      <c r="E23" s="41">
        <v>0</v>
      </c>
      <c r="F23" s="41">
        <v>0</v>
      </c>
      <c r="G23" s="41">
        <f t="shared" si="1"/>
        <v>0</v>
      </c>
      <c r="H23" s="41"/>
      <c r="I23" s="41">
        <v>0</v>
      </c>
      <c r="J23" s="41">
        <v>0</v>
      </c>
      <c r="K23" s="41">
        <f t="shared" si="2"/>
        <v>0</v>
      </c>
      <c r="L23" s="231"/>
      <c r="M23" s="231"/>
      <c r="N23" s="231"/>
      <c r="O23" s="231"/>
      <c r="P23" s="231"/>
      <c r="Q23" s="231"/>
      <c r="R23" s="231"/>
      <c r="S23" s="269"/>
      <c r="T23" s="269"/>
    </row>
    <row r="24" spans="2:20" s="23" customFormat="1" ht="16.5">
      <c r="B24" s="42" t="s">
        <v>55</v>
      </c>
      <c r="C24" s="23" t="s">
        <v>140</v>
      </c>
      <c r="D24" s="24"/>
      <c r="E24" s="41">
        <v>0</v>
      </c>
      <c r="F24" s="41">
        <v>0</v>
      </c>
      <c r="G24" s="41">
        <f t="shared" si="1"/>
        <v>0</v>
      </c>
      <c r="H24" s="41"/>
      <c r="I24" s="41">
        <v>0</v>
      </c>
      <c r="J24" s="41">
        <v>0</v>
      </c>
      <c r="K24" s="41">
        <f t="shared" si="2"/>
        <v>0</v>
      </c>
      <c r="L24" s="231"/>
      <c r="M24" s="231"/>
      <c r="N24" s="231"/>
      <c r="O24" s="231"/>
      <c r="P24" s="231"/>
      <c r="Q24" s="231"/>
      <c r="R24" s="231"/>
      <c r="S24" s="269"/>
      <c r="T24" s="269"/>
    </row>
    <row r="25" spans="2:20" s="23" customFormat="1" ht="16.5">
      <c r="B25" s="42" t="s">
        <v>40</v>
      </c>
      <c r="C25" s="23" t="s">
        <v>141</v>
      </c>
      <c r="D25" s="24"/>
      <c r="E25" s="41">
        <v>0</v>
      </c>
      <c r="F25" s="41">
        <v>0</v>
      </c>
      <c r="G25" s="41">
        <f t="shared" si="1"/>
        <v>0</v>
      </c>
      <c r="H25" s="41"/>
      <c r="I25" s="41">
        <v>0</v>
      </c>
      <c r="J25" s="41">
        <v>0</v>
      </c>
      <c r="K25" s="41">
        <f t="shared" si="2"/>
        <v>0</v>
      </c>
      <c r="L25" s="231"/>
      <c r="M25" s="231"/>
      <c r="N25" s="231"/>
      <c r="O25" s="231"/>
      <c r="P25" s="231"/>
      <c r="Q25" s="231"/>
      <c r="R25" s="231"/>
      <c r="S25" s="269"/>
      <c r="T25" s="269"/>
    </row>
    <row r="26" spans="2:20" s="23" customFormat="1" ht="16.5">
      <c r="B26" s="42" t="s">
        <v>99</v>
      </c>
      <c r="C26" s="23" t="s">
        <v>276</v>
      </c>
      <c r="D26" s="24"/>
      <c r="E26" s="41">
        <v>0</v>
      </c>
      <c r="F26" s="41">
        <v>15874</v>
      </c>
      <c r="G26" s="41">
        <f t="shared" si="1"/>
        <v>15874</v>
      </c>
      <c r="H26" s="41"/>
      <c r="I26" s="41">
        <v>0</v>
      </c>
      <c r="J26" s="41">
        <v>19269</v>
      </c>
      <c r="K26" s="41">
        <f t="shared" si="2"/>
        <v>19269</v>
      </c>
      <c r="L26" s="231"/>
      <c r="M26" s="231"/>
      <c r="N26" s="231"/>
      <c r="O26" s="231"/>
      <c r="P26" s="231"/>
      <c r="Q26" s="231"/>
      <c r="R26" s="231"/>
      <c r="S26" s="269"/>
      <c r="T26" s="269"/>
    </row>
    <row r="27" spans="2:20" s="23" customFormat="1" ht="16.5">
      <c r="B27" s="42" t="s">
        <v>350</v>
      </c>
      <c r="C27" s="23" t="s">
        <v>142</v>
      </c>
      <c r="D27" s="24"/>
      <c r="E27" s="41">
        <v>155883</v>
      </c>
      <c r="F27" s="41">
        <v>9079886</v>
      </c>
      <c r="G27" s="41">
        <f t="shared" si="1"/>
        <v>9235769</v>
      </c>
      <c r="H27" s="41"/>
      <c r="I27" s="41">
        <v>156440</v>
      </c>
      <c r="J27" s="41">
        <v>6439006</v>
      </c>
      <c r="K27" s="41">
        <f t="shared" si="2"/>
        <v>6595446</v>
      </c>
      <c r="L27" s="231"/>
      <c r="M27" s="231"/>
      <c r="N27" s="231"/>
      <c r="O27" s="231"/>
      <c r="P27" s="231"/>
      <c r="Q27" s="231"/>
      <c r="R27" s="231"/>
      <c r="S27" s="269"/>
      <c r="T27" s="269"/>
    </row>
    <row r="28" spans="2:20" s="23" customFormat="1" ht="16.5">
      <c r="B28" s="42" t="s">
        <v>351</v>
      </c>
      <c r="C28" s="23" t="s">
        <v>143</v>
      </c>
      <c r="D28" s="24"/>
      <c r="E28" s="41">
        <v>4076092</v>
      </c>
      <c r="F28" s="41">
        <v>9056</v>
      </c>
      <c r="G28" s="41">
        <f t="shared" si="1"/>
        <v>4085148</v>
      </c>
      <c r="H28" s="41"/>
      <c r="I28" s="41">
        <v>3479720</v>
      </c>
      <c r="J28" s="41">
        <v>11198</v>
      </c>
      <c r="K28" s="41">
        <f t="shared" si="2"/>
        <v>3490918</v>
      </c>
      <c r="L28" s="231"/>
      <c r="M28" s="231"/>
      <c r="N28" s="231"/>
      <c r="O28" s="231"/>
      <c r="P28" s="231"/>
      <c r="Q28" s="231"/>
      <c r="R28" s="231"/>
      <c r="S28" s="269"/>
      <c r="T28" s="269"/>
    </row>
    <row r="29" spans="1:20" s="27" customFormat="1" ht="16.5">
      <c r="A29" s="86"/>
      <c r="B29" s="86" t="s">
        <v>8</v>
      </c>
      <c r="C29" s="86" t="s">
        <v>144</v>
      </c>
      <c r="D29" s="143" t="s">
        <v>587</v>
      </c>
      <c r="E29" s="162">
        <f>E30+E44</f>
        <v>52521631</v>
      </c>
      <c r="F29" s="162">
        <f>F30+F44</f>
        <v>23903996</v>
      </c>
      <c r="G29" s="142">
        <f t="shared" si="1"/>
        <v>76425627</v>
      </c>
      <c r="H29" s="142"/>
      <c r="I29" s="162">
        <f>I30+I44</f>
        <v>51032165</v>
      </c>
      <c r="J29" s="162">
        <f>J30+J44</f>
        <v>17014857</v>
      </c>
      <c r="K29" s="142">
        <f t="shared" si="0"/>
        <v>68047022</v>
      </c>
      <c r="L29" s="231"/>
      <c r="M29" s="231"/>
      <c r="N29" s="231"/>
      <c r="O29" s="231"/>
      <c r="P29" s="231"/>
      <c r="Q29" s="231"/>
      <c r="R29" s="231"/>
      <c r="S29" s="269"/>
      <c r="T29" s="269"/>
    </row>
    <row r="30" spans="2:20" s="23" customFormat="1" ht="16.5">
      <c r="B30" s="42" t="s">
        <v>9</v>
      </c>
      <c r="C30" s="23" t="s">
        <v>145</v>
      </c>
      <c r="D30" s="24"/>
      <c r="E30" s="41">
        <f>SUM(E31:E43)</f>
        <v>51720443</v>
      </c>
      <c r="F30" s="41">
        <f>SUM(F31:F43)</f>
        <v>23903996</v>
      </c>
      <c r="G30" s="41">
        <f t="shared" si="1"/>
        <v>75624439</v>
      </c>
      <c r="H30" s="41"/>
      <c r="I30" s="41">
        <f>SUM(I31:I43)</f>
        <v>50214657</v>
      </c>
      <c r="J30" s="41">
        <f>SUM(J31:J43)</f>
        <v>17014857</v>
      </c>
      <c r="K30" s="41">
        <f t="shared" si="0"/>
        <v>67229514</v>
      </c>
      <c r="L30" s="231"/>
      <c r="M30" s="231"/>
      <c r="N30" s="231"/>
      <c r="O30" s="231"/>
      <c r="P30" s="231"/>
      <c r="Q30" s="231"/>
      <c r="R30" s="231"/>
      <c r="S30" s="269"/>
      <c r="T30" s="269"/>
    </row>
    <row r="31" spans="2:20" s="23" customFormat="1" ht="16.5">
      <c r="B31" s="42" t="s">
        <v>10</v>
      </c>
      <c r="C31" s="23" t="s">
        <v>337</v>
      </c>
      <c r="D31" s="24"/>
      <c r="E31" s="41">
        <v>1453275</v>
      </c>
      <c r="F31" s="41">
        <v>10355296</v>
      </c>
      <c r="G31" s="41">
        <f t="shared" si="1"/>
        <v>11808571</v>
      </c>
      <c r="H31" s="41"/>
      <c r="I31" s="41">
        <v>2918552</v>
      </c>
      <c r="J31" s="41">
        <v>4989558</v>
      </c>
      <c r="K31" s="41">
        <f t="shared" si="0"/>
        <v>7908110</v>
      </c>
      <c r="L31" s="231"/>
      <c r="M31" s="231"/>
      <c r="N31" s="231"/>
      <c r="O31" s="231"/>
      <c r="P31" s="231"/>
      <c r="Q31" s="231"/>
      <c r="R31" s="231"/>
      <c r="S31" s="269"/>
      <c r="T31" s="269"/>
    </row>
    <row r="32" spans="2:20" s="23" customFormat="1" ht="16.5">
      <c r="B32" s="42" t="s">
        <v>11</v>
      </c>
      <c r="C32" s="23" t="s">
        <v>338</v>
      </c>
      <c r="D32" s="24"/>
      <c r="E32" s="41">
        <v>0</v>
      </c>
      <c r="F32" s="41">
        <v>0</v>
      </c>
      <c r="G32" s="41">
        <f t="shared" si="1"/>
        <v>0</v>
      </c>
      <c r="H32" s="41"/>
      <c r="I32" s="41">
        <v>0</v>
      </c>
      <c r="J32" s="41">
        <v>0</v>
      </c>
      <c r="K32" s="41">
        <f t="shared" si="0"/>
        <v>0</v>
      </c>
      <c r="L32" s="231"/>
      <c r="M32" s="231"/>
      <c r="N32" s="231"/>
      <c r="O32" s="231"/>
      <c r="P32" s="231"/>
      <c r="Q32" s="231"/>
      <c r="R32" s="231"/>
      <c r="S32" s="269"/>
      <c r="T32" s="269"/>
    </row>
    <row r="33" spans="2:20" s="23" customFormat="1" ht="16.5">
      <c r="B33" s="42" t="s">
        <v>12</v>
      </c>
      <c r="C33" s="23" t="s">
        <v>146</v>
      </c>
      <c r="D33" s="24"/>
      <c r="E33" s="41">
        <v>0</v>
      </c>
      <c r="F33" s="41">
        <v>0</v>
      </c>
      <c r="G33" s="41">
        <f t="shared" si="1"/>
        <v>0</v>
      </c>
      <c r="H33" s="41"/>
      <c r="I33" s="41">
        <v>0</v>
      </c>
      <c r="J33" s="41">
        <v>0</v>
      </c>
      <c r="K33" s="41">
        <f t="shared" si="0"/>
        <v>0</v>
      </c>
      <c r="L33" s="231"/>
      <c r="M33" s="231"/>
      <c r="N33" s="231"/>
      <c r="O33" s="231"/>
      <c r="P33" s="231"/>
      <c r="Q33" s="231"/>
      <c r="R33" s="231"/>
      <c r="S33" s="269"/>
      <c r="T33" s="269"/>
    </row>
    <row r="34" spans="2:20" s="23" customFormat="1" ht="16.5">
      <c r="B34" s="42" t="s">
        <v>352</v>
      </c>
      <c r="C34" s="23" t="s">
        <v>147</v>
      </c>
      <c r="D34" s="24"/>
      <c r="E34" s="41">
        <v>9491587</v>
      </c>
      <c r="F34" s="41">
        <v>869538</v>
      </c>
      <c r="G34" s="41">
        <f t="shared" si="1"/>
        <v>10361125</v>
      </c>
      <c r="H34" s="41"/>
      <c r="I34" s="41">
        <v>9086285</v>
      </c>
      <c r="J34" s="41">
        <v>1068075</v>
      </c>
      <c r="K34" s="41">
        <f t="shared" si="0"/>
        <v>10154360</v>
      </c>
      <c r="L34" s="231"/>
      <c r="M34" s="231"/>
      <c r="N34" s="231"/>
      <c r="O34" s="231"/>
      <c r="P34" s="231"/>
      <c r="Q34" s="231"/>
      <c r="R34" s="231"/>
      <c r="S34" s="269"/>
      <c r="T34" s="269"/>
    </row>
    <row r="35" spans="2:20" s="23" customFormat="1" ht="16.5">
      <c r="B35" s="42" t="s">
        <v>353</v>
      </c>
      <c r="C35" s="23" t="s">
        <v>148</v>
      </c>
      <c r="D35" s="24"/>
      <c r="E35" s="41">
        <v>0</v>
      </c>
      <c r="F35" s="41">
        <v>0</v>
      </c>
      <c r="G35" s="41">
        <f t="shared" si="1"/>
        <v>0</v>
      </c>
      <c r="H35" s="41"/>
      <c r="I35" s="41">
        <v>0</v>
      </c>
      <c r="J35" s="41">
        <v>0</v>
      </c>
      <c r="K35" s="41">
        <f t="shared" si="0"/>
        <v>0</v>
      </c>
      <c r="L35" s="231"/>
      <c r="M35" s="231"/>
      <c r="N35" s="231"/>
      <c r="O35" s="231"/>
      <c r="P35" s="231"/>
      <c r="Q35" s="231"/>
      <c r="R35" s="231"/>
      <c r="S35" s="269"/>
      <c r="T35" s="269"/>
    </row>
    <row r="36" spans="2:20" s="23" customFormat="1" ht="16.5">
      <c r="B36" s="42" t="s">
        <v>354</v>
      </c>
      <c r="C36" s="23" t="s">
        <v>149</v>
      </c>
      <c r="D36" s="24"/>
      <c r="E36" s="41">
        <v>0</v>
      </c>
      <c r="F36" s="41">
        <v>0</v>
      </c>
      <c r="G36" s="41">
        <f t="shared" si="1"/>
        <v>0</v>
      </c>
      <c r="H36" s="41"/>
      <c r="I36" s="41">
        <v>0</v>
      </c>
      <c r="J36" s="41">
        <v>0</v>
      </c>
      <c r="K36" s="41">
        <f t="shared" si="0"/>
        <v>0</v>
      </c>
      <c r="L36" s="231"/>
      <c r="M36" s="231"/>
      <c r="N36" s="231"/>
      <c r="O36" s="231"/>
      <c r="P36" s="231"/>
      <c r="Q36" s="231"/>
      <c r="R36" s="231"/>
      <c r="S36" s="269"/>
      <c r="T36" s="269"/>
    </row>
    <row r="37" spans="2:20" s="23" customFormat="1" ht="16.5">
      <c r="B37" s="42" t="s">
        <v>355</v>
      </c>
      <c r="C37" s="23" t="s">
        <v>346</v>
      </c>
      <c r="D37" s="24"/>
      <c r="E37" s="41">
        <v>3270827</v>
      </c>
      <c r="F37" s="41">
        <v>0</v>
      </c>
      <c r="G37" s="41">
        <f t="shared" si="1"/>
        <v>3270827</v>
      </c>
      <c r="H37" s="41"/>
      <c r="I37" s="41">
        <v>2730978</v>
      </c>
      <c r="J37" s="41">
        <v>0</v>
      </c>
      <c r="K37" s="41">
        <f t="shared" si="0"/>
        <v>2730978</v>
      </c>
      <c r="L37" s="231"/>
      <c r="M37" s="231"/>
      <c r="N37" s="231"/>
      <c r="O37" s="231"/>
      <c r="P37" s="231"/>
      <c r="Q37" s="231"/>
      <c r="R37" s="231"/>
      <c r="S37" s="269"/>
      <c r="T37" s="269"/>
    </row>
    <row r="38" spans="2:20" s="23" customFormat="1" ht="16.5">
      <c r="B38" s="42" t="s">
        <v>356</v>
      </c>
      <c r="C38" s="23" t="s">
        <v>150</v>
      </c>
      <c r="D38" s="24"/>
      <c r="E38" s="41">
        <v>7308</v>
      </c>
      <c r="F38" s="41">
        <v>0</v>
      </c>
      <c r="G38" s="41">
        <f t="shared" si="1"/>
        <v>7308</v>
      </c>
      <c r="H38" s="41"/>
      <c r="I38" s="41">
        <v>4702</v>
      </c>
      <c r="J38" s="41">
        <v>0</v>
      </c>
      <c r="K38" s="41">
        <f t="shared" si="0"/>
        <v>4702</v>
      </c>
      <c r="L38" s="231"/>
      <c r="M38" s="231"/>
      <c r="N38" s="231"/>
      <c r="O38" s="231"/>
      <c r="P38" s="231"/>
      <c r="Q38" s="231"/>
      <c r="R38" s="231"/>
      <c r="S38" s="269"/>
      <c r="T38" s="269"/>
    </row>
    <row r="39" spans="2:20" s="23" customFormat="1" ht="16.5">
      <c r="B39" s="42" t="s">
        <v>357</v>
      </c>
      <c r="C39" s="23" t="s">
        <v>151</v>
      </c>
      <c r="D39" s="24"/>
      <c r="E39" s="41">
        <v>31035224</v>
      </c>
      <c r="F39" s="41">
        <v>0</v>
      </c>
      <c r="G39" s="41">
        <f t="shared" si="1"/>
        <v>31035224</v>
      </c>
      <c r="H39" s="41"/>
      <c r="I39" s="41">
        <v>29118196</v>
      </c>
      <c r="J39" s="41">
        <v>0</v>
      </c>
      <c r="K39" s="41">
        <f t="shared" si="0"/>
        <v>29118196</v>
      </c>
      <c r="L39" s="231"/>
      <c r="M39" s="231"/>
      <c r="N39" s="231"/>
      <c r="O39" s="231"/>
      <c r="P39" s="231"/>
      <c r="Q39" s="231"/>
      <c r="R39" s="231"/>
      <c r="S39" s="269"/>
      <c r="T39" s="269"/>
    </row>
    <row r="40" spans="2:20" s="23" customFormat="1" ht="16.5">
      <c r="B40" s="42" t="s">
        <v>358</v>
      </c>
      <c r="C40" s="23" t="s">
        <v>339</v>
      </c>
      <c r="D40" s="24"/>
      <c r="E40" s="41">
        <v>128447</v>
      </c>
      <c r="F40" s="41">
        <v>0</v>
      </c>
      <c r="G40" s="41">
        <f t="shared" si="1"/>
        <v>128447</v>
      </c>
      <c r="H40" s="41"/>
      <c r="I40" s="41">
        <v>130470</v>
      </c>
      <c r="J40" s="41">
        <v>0</v>
      </c>
      <c r="K40" s="41">
        <f t="shared" si="0"/>
        <v>130470</v>
      </c>
      <c r="L40" s="231"/>
      <c r="M40" s="231"/>
      <c r="N40" s="231"/>
      <c r="O40" s="231"/>
      <c r="P40" s="231"/>
      <c r="Q40" s="231"/>
      <c r="R40" s="231"/>
      <c r="S40" s="269"/>
      <c r="T40" s="269"/>
    </row>
    <row r="41" spans="2:20" s="23" customFormat="1" ht="16.5">
      <c r="B41" s="42" t="s">
        <v>359</v>
      </c>
      <c r="C41" s="23" t="s">
        <v>152</v>
      </c>
      <c r="D41" s="24"/>
      <c r="E41" s="41">
        <v>0</v>
      </c>
      <c r="F41" s="41">
        <v>0</v>
      </c>
      <c r="G41" s="41">
        <f t="shared" si="1"/>
        <v>0</v>
      </c>
      <c r="H41" s="41"/>
      <c r="I41" s="41">
        <v>0</v>
      </c>
      <c r="J41" s="41">
        <v>0</v>
      </c>
      <c r="K41" s="41">
        <f t="shared" si="0"/>
        <v>0</v>
      </c>
      <c r="L41" s="231"/>
      <c r="M41" s="231"/>
      <c r="N41" s="231"/>
      <c r="O41" s="231"/>
      <c r="P41" s="231"/>
      <c r="Q41" s="231"/>
      <c r="R41" s="231"/>
      <c r="S41" s="269"/>
      <c r="T41" s="269"/>
    </row>
    <row r="42" spans="2:20" s="23" customFormat="1" ht="16.5">
      <c r="B42" s="42" t="s">
        <v>360</v>
      </c>
      <c r="C42" s="23" t="s">
        <v>153</v>
      </c>
      <c r="D42" s="24"/>
      <c r="E42" s="41">
        <v>0</v>
      </c>
      <c r="F42" s="41">
        <v>0</v>
      </c>
      <c r="G42" s="41">
        <f t="shared" si="1"/>
        <v>0</v>
      </c>
      <c r="H42" s="41"/>
      <c r="I42" s="41">
        <v>0</v>
      </c>
      <c r="J42" s="41">
        <v>0</v>
      </c>
      <c r="K42" s="41">
        <f t="shared" si="0"/>
        <v>0</v>
      </c>
      <c r="L42" s="231"/>
      <c r="M42" s="231"/>
      <c r="N42" s="231"/>
      <c r="O42" s="231"/>
      <c r="P42" s="231"/>
      <c r="Q42" s="231"/>
      <c r="R42" s="231"/>
      <c r="S42" s="269"/>
      <c r="T42" s="269"/>
    </row>
    <row r="43" spans="2:20" s="23" customFormat="1" ht="16.5">
      <c r="B43" s="42" t="s">
        <v>361</v>
      </c>
      <c r="C43" s="23" t="s">
        <v>154</v>
      </c>
      <c r="D43" s="24"/>
      <c r="E43" s="41">
        <v>6333775</v>
      </c>
      <c r="F43" s="41">
        <v>12679162</v>
      </c>
      <c r="G43" s="41">
        <f t="shared" si="1"/>
        <v>19012937</v>
      </c>
      <c r="H43" s="41"/>
      <c r="I43" s="41">
        <v>6225474</v>
      </c>
      <c r="J43" s="41">
        <v>10957224</v>
      </c>
      <c r="K43" s="41">
        <f t="shared" si="0"/>
        <v>17182698</v>
      </c>
      <c r="L43" s="231"/>
      <c r="M43" s="231"/>
      <c r="N43" s="231"/>
      <c r="O43" s="231"/>
      <c r="P43" s="231"/>
      <c r="Q43" s="231"/>
      <c r="R43" s="231"/>
      <c r="S43" s="269"/>
      <c r="T43" s="269"/>
    </row>
    <row r="44" spans="2:20" s="23" customFormat="1" ht="16.5">
      <c r="B44" s="42" t="s">
        <v>14</v>
      </c>
      <c r="C44" s="23" t="s">
        <v>155</v>
      </c>
      <c r="D44" s="24"/>
      <c r="E44" s="41">
        <f>E45+E46</f>
        <v>801188</v>
      </c>
      <c r="F44" s="41">
        <f>F45+F46</f>
        <v>0</v>
      </c>
      <c r="G44" s="41">
        <f t="shared" si="1"/>
        <v>801188</v>
      </c>
      <c r="H44" s="41"/>
      <c r="I44" s="41">
        <f>I45+I46</f>
        <v>817508</v>
      </c>
      <c r="J44" s="41">
        <f>J45+J46</f>
        <v>0</v>
      </c>
      <c r="K44" s="41">
        <f t="shared" si="0"/>
        <v>817508</v>
      </c>
      <c r="L44" s="231"/>
      <c r="M44" s="231"/>
      <c r="N44" s="231"/>
      <c r="O44" s="231"/>
      <c r="P44" s="231"/>
      <c r="Q44" s="231"/>
      <c r="R44" s="231"/>
      <c r="S44" s="269"/>
      <c r="T44" s="269"/>
    </row>
    <row r="45" spans="2:20" s="23" customFormat="1" ht="16.5">
      <c r="B45" s="42" t="s">
        <v>249</v>
      </c>
      <c r="C45" s="23" t="s">
        <v>156</v>
      </c>
      <c r="D45" s="24"/>
      <c r="E45" s="41">
        <v>801188</v>
      </c>
      <c r="F45" s="41">
        <v>0</v>
      </c>
      <c r="G45" s="41">
        <f t="shared" si="1"/>
        <v>801188</v>
      </c>
      <c r="H45" s="41"/>
      <c r="I45" s="41">
        <v>817508</v>
      </c>
      <c r="J45" s="41">
        <v>0</v>
      </c>
      <c r="K45" s="41">
        <f t="shared" si="0"/>
        <v>817508</v>
      </c>
      <c r="L45" s="231"/>
      <c r="M45" s="231"/>
      <c r="N45" s="231"/>
      <c r="O45" s="231"/>
      <c r="P45" s="231"/>
      <c r="Q45" s="231"/>
      <c r="R45" s="231"/>
      <c r="S45" s="269"/>
      <c r="T45" s="269"/>
    </row>
    <row r="46" spans="2:20" s="23" customFormat="1" ht="16.5">
      <c r="B46" s="42" t="s">
        <v>250</v>
      </c>
      <c r="C46" s="23" t="s">
        <v>157</v>
      </c>
      <c r="D46" s="24"/>
      <c r="E46" s="41">
        <v>0</v>
      </c>
      <c r="F46" s="41">
        <v>0</v>
      </c>
      <c r="G46" s="41">
        <f t="shared" si="1"/>
        <v>0</v>
      </c>
      <c r="H46" s="41"/>
      <c r="I46" s="41">
        <v>0</v>
      </c>
      <c r="J46" s="41">
        <v>0</v>
      </c>
      <c r="K46" s="41">
        <f t="shared" si="0"/>
        <v>0</v>
      </c>
      <c r="L46" s="231"/>
      <c r="M46" s="231"/>
      <c r="N46" s="231"/>
      <c r="O46" s="231"/>
      <c r="P46" s="231"/>
      <c r="Q46" s="231"/>
      <c r="R46" s="231"/>
      <c r="S46" s="269"/>
      <c r="T46" s="269"/>
    </row>
    <row r="47" spans="1:20" s="27" customFormat="1" ht="16.5">
      <c r="A47" s="86"/>
      <c r="B47" s="86" t="s">
        <v>16</v>
      </c>
      <c r="C47" s="86" t="s">
        <v>158</v>
      </c>
      <c r="D47" s="143"/>
      <c r="E47" s="162">
        <f>E48+E52</f>
        <v>133882982</v>
      </c>
      <c r="F47" s="162">
        <f>F48+F52</f>
        <v>481602994</v>
      </c>
      <c r="G47" s="142">
        <f t="shared" si="1"/>
        <v>615485976</v>
      </c>
      <c r="H47" s="142"/>
      <c r="I47" s="162">
        <f>I48+I52</f>
        <v>144747527</v>
      </c>
      <c r="J47" s="162">
        <f>J48+J52</f>
        <v>456725629</v>
      </c>
      <c r="K47" s="142">
        <f t="shared" si="0"/>
        <v>601473156</v>
      </c>
      <c r="L47" s="231"/>
      <c r="M47" s="231"/>
      <c r="N47" s="231"/>
      <c r="O47" s="231"/>
      <c r="P47" s="231"/>
      <c r="Q47" s="231"/>
      <c r="R47" s="231"/>
      <c r="S47" s="269"/>
      <c r="T47" s="269"/>
    </row>
    <row r="48" spans="2:20" s="23" customFormat="1" ht="16.5">
      <c r="B48" s="23" t="s">
        <v>80</v>
      </c>
      <c r="C48" s="23" t="s">
        <v>277</v>
      </c>
      <c r="D48" s="24"/>
      <c r="E48" s="41">
        <f>SUM(E49:E51)</f>
        <v>24600932</v>
      </c>
      <c r="F48" s="41">
        <f>SUM(F49:F51)</f>
        <v>59686574</v>
      </c>
      <c r="G48" s="41">
        <f t="shared" si="1"/>
        <v>84287506</v>
      </c>
      <c r="H48" s="41"/>
      <c r="I48" s="41">
        <f>SUM(I49:I51)</f>
        <v>20931023</v>
      </c>
      <c r="J48" s="41">
        <f>SUM(J49:J51)</f>
        <v>63575943</v>
      </c>
      <c r="K48" s="41">
        <f t="shared" si="0"/>
        <v>84506966</v>
      </c>
      <c r="L48" s="231"/>
      <c r="M48" s="231"/>
      <c r="N48" s="231"/>
      <c r="O48" s="231"/>
      <c r="P48" s="231"/>
      <c r="Q48" s="231"/>
      <c r="R48" s="231"/>
      <c r="S48" s="269"/>
      <c r="T48" s="269"/>
    </row>
    <row r="49" spans="2:20" s="23" customFormat="1" ht="16.5">
      <c r="B49" s="23" t="s">
        <v>81</v>
      </c>
      <c r="C49" s="23" t="s">
        <v>278</v>
      </c>
      <c r="D49" s="24"/>
      <c r="E49" s="41">
        <v>3617612</v>
      </c>
      <c r="F49" s="41">
        <v>21418047</v>
      </c>
      <c r="G49" s="41">
        <f t="shared" si="1"/>
        <v>25035659</v>
      </c>
      <c r="H49" s="41"/>
      <c r="I49" s="41">
        <v>4338828</v>
      </c>
      <c r="J49" s="41">
        <v>25429801</v>
      </c>
      <c r="K49" s="41">
        <f t="shared" si="0"/>
        <v>29768629</v>
      </c>
      <c r="L49" s="231"/>
      <c r="M49" s="231"/>
      <c r="N49" s="231"/>
      <c r="O49" s="231"/>
      <c r="P49" s="231"/>
      <c r="Q49" s="231"/>
      <c r="R49" s="231"/>
      <c r="S49" s="269"/>
      <c r="T49" s="269"/>
    </row>
    <row r="50" spans="2:20" s="23" customFormat="1" ht="16.5">
      <c r="B50" s="23" t="s">
        <v>82</v>
      </c>
      <c r="C50" s="23" t="s">
        <v>279</v>
      </c>
      <c r="D50" s="24"/>
      <c r="E50" s="41">
        <v>20983320</v>
      </c>
      <c r="F50" s="41">
        <v>38268527</v>
      </c>
      <c r="G50" s="41">
        <f t="shared" si="1"/>
        <v>59251847</v>
      </c>
      <c r="H50" s="41"/>
      <c r="I50" s="41">
        <v>16592195</v>
      </c>
      <c r="J50" s="41">
        <v>38146142</v>
      </c>
      <c r="K50" s="41">
        <f t="shared" si="0"/>
        <v>54738337</v>
      </c>
      <c r="L50" s="231"/>
      <c r="M50" s="231"/>
      <c r="N50" s="231"/>
      <c r="O50" s="231"/>
      <c r="P50" s="231"/>
      <c r="Q50" s="231"/>
      <c r="R50" s="231"/>
      <c r="S50" s="269"/>
      <c r="T50" s="269"/>
    </row>
    <row r="51" spans="2:20" s="23" customFormat="1" ht="16.5">
      <c r="B51" s="23" t="s">
        <v>83</v>
      </c>
      <c r="C51" s="23" t="s">
        <v>280</v>
      </c>
      <c r="D51" s="24"/>
      <c r="E51" s="41">
        <v>0</v>
      </c>
      <c r="F51" s="41">
        <v>0</v>
      </c>
      <c r="G51" s="41">
        <f t="shared" si="1"/>
        <v>0</v>
      </c>
      <c r="H51" s="41"/>
      <c r="I51" s="41">
        <v>0</v>
      </c>
      <c r="J51" s="41">
        <v>0</v>
      </c>
      <c r="K51" s="41">
        <f t="shared" si="0"/>
        <v>0</v>
      </c>
      <c r="L51" s="231"/>
      <c r="M51" s="231"/>
      <c r="N51" s="231"/>
      <c r="O51" s="231"/>
      <c r="P51" s="231"/>
      <c r="Q51" s="231"/>
      <c r="R51" s="231"/>
      <c r="S51" s="269"/>
      <c r="T51" s="269"/>
    </row>
    <row r="52" spans="2:20" s="23" customFormat="1" ht="16.5">
      <c r="B52" s="23" t="s">
        <v>84</v>
      </c>
      <c r="C52" s="23" t="s">
        <v>281</v>
      </c>
      <c r="D52" s="24"/>
      <c r="E52" s="41">
        <f>E53+E56+E61+E68+E71+E74</f>
        <v>109282050</v>
      </c>
      <c r="F52" s="41">
        <f>F53+F56+F61+F68+F71+F74</f>
        <v>421916420</v>
      </c>
      <c r="G52" s="41">
        <f t="shared" si="1"/>
        <v>531198470</v>
      </c>
      <c r="H52" s="41"/>
      <c r="I52" s="41">
        <f>I53+I56+I61+I68+I71+I74</f>
        <v>123816504</v>
      </c>
      <c r="J52" s="41">
        <f>J53+J56+J61+J68+J71+J74</f>
        <v>393149686</v>
      </c>
      <c r="K52" s="41">
        <f t="shared" si="0"/>
        <v>516966190</v>
      </c>
      <c r="L52" s="231"/>
      <c r="M52" s="231"/>
      <c r="N52" s="231"/>
      <c r="O52" s="231"/>
      <c r="P52" s="231"/>
      <c r="Q52" s="231"/>
      <c r="R52" s="231"/>
      <c r="S52" s="269"/>
      <c r="T52" s="269"/>
    </row>
    <row r="53" spans="2:20" s="23" customFormat="1" ht="16.5">
      <c r="B53" s="23" t="s">
        <v>101</v>
      </c>
      <c r="C53" s="23" t="s">
        <v>159</v>
      </c>
      <c r="D53" s="24"/>
      <c r="E53" s="41">
        <f>E54+E55</f>
        <v>6148389</v>
      </c>
      <c r="F53" s="41">
        <f>F54+F55</f>
        <v>11699405</v>
      </c>
      <c r="G53" s="41">
        <f t="shared" si="1"/>
        <v>17847794</v>
      </c>
      <c r="H53" s="41"/>
      <c r="I53" s="41">
        <f>I54+I55</f>
        <v>7430425</v>
      </c>
      <c r="J53" s="41">
        <f>J54+J55</f>
        <v>12905210</v>
      </c>
      <c r="K53" s="41">
        <f t="shared" si="0"/>
        <v>20335635</v>
      </c>
      <c r="L53" s="231"/>
      <c r="M53" s="231"/>
      <c r="N53" s="231"/>
      <c r="O53" s="231"/>
      <c r="P53" s="231"/>
      <c r="Q53" s="231"/>
      <c r="R53" s="231"/>
      <c r="S53" s="269"/>
      <c r="T53" s="269"/>
    </row>
    <row r="54" spans="2:20" s="23" customFormat="1" ht="16.5">
      <c r="B54" s="23" t="s">
        <v>282</v>
      </c>
      <c r="C54" s="23" t="s">
        <v>160</v>
      </c>
      <c r="D54" s="24"/>
      <c r="E54" s="41">
        <v>5430859</v>
      </c>
      <c r="F54" s="41">
        <v>3585434</v>
      </c>
      <c r="G54" s="41">
        <f t="shared" si="1"/>
        <v>9016293</v>
      </c>
      <c r="H54" s="41"/>
      <c r="I54" s="41">
        <v>6721463</v>
      </c>
      <c r="J54" s="41">
        <v>3713210</v>
      </c>
      <c r="K54" s="41">
        <f t="shared" si="0"/>
        <v>10434673</v>
      </c>
      <c r="L54" s="231"/>
      <c r="M54" s="231"/>
      <c r="N54" s="231"/>
      <c r="O54" s="231"/>
      <c r="P54" s="231"/>
      <c r="Q54" s="231"/>
      <c r="R54" s="231"/>
      <c r="S54" s="269"/>
      <c r="T54" s="269"/>
    </row>
    <row r="55" spans="2:20" s="23" customFormat="1" ht="16.5">
      <c r="B55" s="23" t="s">
        <v>283</v>
      </c>
      <c r="C55" s="23" t="s">
        <v>161</v>
      </c>
      <c r="D55" s="24"/>
      <c r="E55" s="41">
        <v>717530</v>
      </c>
      <c r="F55" s="41">
        <v>8113971</v>
      </c>
      <c r="G55" s="41">
        <f t="shared" si="1"/>
        <v>8831501</v>
      </c>
      <c r="H55" s="41"/>
      <c r="I55" s="41">
        <v>708962</v>
      </c>
      <c r="J55" s="41">
        <v>9192000</v>
      </c>
      <c r="K55" s="41">
        <f t="shared" si="0"/>
        <v>9900962</v>
      </c>
      <c r="L55" s="231"/>
      <c r="M55" s="231"/>
      <c r="N55" s="231"/>
      <c r="O55" s="231"/>
      <c r="P55" s="231"/>
      <c r="Q55" s="231"/>
      <c r="R55" s="231"/>
      <c r="S55" s="269"/>
      <c r="T55" s="269"/>
    </row>
    <row r="56" spans="2:20" s="23" customFormat="1" ht="16.5">
      <c r="B56" s="23" t="s">
        <v>102</v>
      </c>
      <c r="C56" s="23" t="s">
        <v>162</v>
      </c>
      <c r="D56" s="24"/>
      <c r="E56" s="41">
        <f>SUM(E57:E60)</f>
        <v>97741292</v>
      </c>
      <c r="F56" s="41">
        <f>SUM(F57:F60)</f>
        <v>340580816</v>
      </c>
      <c r="G56" s="41">
        <f t="shared" si="1"/>
        <v>438322108</v>
      </c>
      <c r="H56" s="41"/>
      <c r="I56" s="41">
        <f>SUM(I57:I60)</f>
        <v>110509281</v>
      </c>
      <c r="J56" s="41">
        <f>SUM(J57:J60)</f>
        <v>319678319</v>
      </c>
      <c r="K56" s="41">
        <f t="shared" si="0"/>
        <v>430187600</v>
      </c>
      <c r="L56" s="231"/>
      <c r="M56" s="231"/>
      <c r="N56" s="231"/>
      <c r="O56" s="231"/>
      <c r="P56" s="231"/>
      <c r="Q56" s="231"/>
      <c r="R56" s="231"/>
      <c r="S56" s="269"/>
      <c r="T56" s="269"/>
    </row>
    <row r="57" spans="2:20" s="23" customFormat="1" ht="16.5">
      <c r="B57" s="23" t="s">
        <v>284</v>
      </c>
      <c r="C57" s="23" t="s">
        <v>163</v>
      </c>
      <c r="D57" s="24"/>
      <c r="E57" s="41">
        <v>9333622</v>
      </c>
      <c r="F57" s="41">
        <v>106037908</v>
      </c>
      <c r="G57" s="41">
        <f t="shared" si="1"/>
        <v>115371530</v>
      </c>
      <c r="H57" s="41"/>
      <c r="I57" s="41">
        <v>14224154</v>
      </c>
      <c r="J57" s="41">
        <v>105618937</v>
      </c>
      <c r="K57" s="41">
        <f t="shared" si="0"/>
        <v>119843091</v>
      </c>
      <c r="L57" s="231"/>
      <c r="M57" s="231"/>
      <c r="N57" s="231"/>
      <c r="O57" s="231"/>
      <c r="P57" s="231"/>
      <c r="Q57" s="231"/>
      <c r="R57" s="231"/>
      <c r="S57" s="269"/>
      <c r="T57" s="269"/>
    </row>
    <row r="58" spans="2:20" s="23" customFormat="1" ht="16.5">
      <c r="B58" s="23" t="s">
        <v>285</v>
      </c>
      <c r="C58" s="23" t="s">
        <v>164</v>
      </c>
      <c r="D58" s="24"/>
      <c r="E58" s="41">
        <v>50096244</v>
      </c>
      <c r="F58" s="41">
        <v>79649180</v>
      </c>
      <c r="G58" s="41">
        <f t="shared" si="1"/>
        <v>129745424</v>
      </c>
      <c r="H58" s="41"/>
      <c r="I58" s="41">
        <v>61106357</v>
      </c>
      <c r="J58" s="41">
        <v>76325072</v>
      </c>
      <c r="K58" s="41">
        <f t="shared" si="0"/>
        <v>137431429</v>
      </c>
      <c r="L58" s="231"/>
      <c r="M58" s="231"/>
      <c r="N58" s="231"/>
      <c r="O58" s="231"/>
      <c r="P58" s="231"/>
      <c r="Q58" s="231"/>
      <c r="R58" s="231"/>
      <c r="S58" s="269"/>
      <c r="T58" s="269"/>
    </row>
    <row r="59" spans="2:20" s="23" customFormat="1" ht="16.5">
      <c r="B59" s="23" t="s">
        <v>286</v>
      </c>
      <c r="C59" s="23" t="s">
        <v>165</v>
      </c>
      <c r="D59" s="24"/>
      <c r="E59" s="41">
        <v>19155713</v>
      </c>
      <c r="F59" s="41">
        <v>77446864</v>
      </c>
      <c r="G59" s="41">
        <f t="shared" si="1"/>
        <v>96602577</v>
      </c>
      <c r="H59" s="41"/>
      <c r="I59" s="41">
        <v>17589385</v>
      </c>
      <c r="J59" s="41">
        <v>68867155</v>
      </c>
      <c r="K59" s="41">
        <f t="shared" si="0"/>
        <v>86456540</v>
      </c>
      <c r="L59" s="231"/>
      <c r="M59" s="231"/>
      <c r="N59" s="231"/>
      <c r="O59" s="231"/>
      <c r="P59" s="231"/>
      <c r="Q59" s="231"/>
      <c r="R59" s="231"/>
      <c r="S59" s="269"/>
      <c r="T59" s="269"/>
    </row>
    <row r="60" spans="2:20" s="23" customFormat="1" ht="16.5">
      <c r="B60" s="23" t="s">
        <v>287</v>
      </c>
      <c r="C60" s="23" t="s">
        <v>166</v>
      </c>
      <c r="D60" s="24"/>
      <c r="E60" s="41">
        <v>19155713</v>
      </c>
      <c r="F60" s="41">
        <v>77446864</v>
      </c>
      <c r="G60" s="41">
        <f t="shared" si="1"/>
        <v>96602577</v>
      </c>
      <c r="H60" s="41"/>
      <c r="I60" s="41">
        <v>17589385</v>
      </c>
      <c r="J60" s="41">
        <v>68867155</v>
      </c>
      <c r="K60" s="41">
        <f t="shared" si="0"/>
        <v>86456540</v>
      </c>
      <c r="L60" s="231"/>
      <c r="M60" s="231"/>
      <c r="N60" s="231"/>
      <c r="O60" s="231"/>
      <c r="P60" s="231"/>
      <c r="Q60" s="231"/>
      <c r="R60" s="231"/>
      <c r="S60" s="269"/>
      <c r="T60" s="269"/>
    </row>
    <row r="61" spans="2:20" s="23" customFormat="1" ht="16.5">
      <c r="B61" s="23" t="s">
        <v>288</v>
      </c>
      <c r="C61" s="23" t="s">
        <v>167</v>
      </c>
      <c r="D61" s="24"/>
      <c r="E61" s="41">
        <f>SUM(E62:E67)</f>
        <v>3137976</v>
      </c>
      <c r="F61" s="41">
        <f>SUM(F62:F67)</f>
        <v>27670760</v>
      </c>
      <c r="G61" s="41">
        <f t="shared" si="1"/>
        <v>30808736</v>
      </c>
      <c r="H61" s="41"/>
      <c r="I61" s="41">
        <f>SUM(I62:I67)</f>
        <v>2919220</v>
      </c>
      <c r="J61" s="41">
        <f>SUM(J62:J67)</f>
        <v>23477844</v>
      </c>
      <c r="K61" s="41">
        <f t="shared" si="0"/>
        <v>26397064</v>
      </c>
      <c r="L61" s="231"/>
      <c r="M61" s="231"/>
      <c r="N61" s="231"/>
      <c r="O61" s="231"/>
      <c r="P61" s="231"/>
      <c r="Q61" s="231"/>
      <c r="R61" s="231"/>
      <c r="S61" s="269"/>
      <c r="T61" s="269"/>
    </row>
    <row r="62" spans="2:20" s="23" customFormat="1" ht="16.5">
      <c r="B62" s="23" t="s">
        <v>289</v>
      </c>
      <c r="C62" s="23" t="s">
        <v>168</v>
      </c>
      <c r="D62" s="24"/>
      <c r="E62" s="41">
        <v>1341874</v>
      </c>
      <c r="F62" s="41">
        <v>3260157</v>
      </c>
      <c r="G62" s="41">
        <f t="shared" si="1"/>
        <v>4602031</v>
      </c>
      <c r="H62" s="41"/>
      <c r="I62" s="41">
        <v>1146399</v>
      </c>
      <c r="J62" s="41">
        <v>3242182</v>
      </c>
      <c r="K62" s="41">
        <f t="shared" si="0"/>
        <v>4388581</v>
      </c>
      <c r="L62" s="231"/>
      <c r="M62" s="231"/>
      <c r="N62" s="231"/>
      <c r="O62" s="231"/>
      <c r="P62" s="231"/>
      <c r="Q62" s="231"/>
      <c r="R62" s="231"/>
      <c r="S62" s="269"/>
      <c r="T62" s="269"/>
    </row>
    <row r="63" spans="2:20" s="23" customFormat="1" ht="16.5">
      <c r="B63" s="23" t="s">
        <v>290</v>
      </c>
      <c r="C63" s="23" t="s">
        <v>169</v>
      </c>
      <c r="D63" s="24"/>
      <c r="E63" s="41">
        <v>1796102</v>
      </c>
      <c r="F63" s="41">
        <v>3134121</v>
      </c>
      <c r="G63" s="41">
        <f t="shared" si="1"/>
        <v>4930223</v>
      </c>
      <c r="H63" s="41"/>
      <c r="I63" s="41">
        <v>1772821</v>
      </c>
      <c r="J63" s="41">
        <v>2481696</v>
      </c>
      <c r="K63" s="41">
        <f t="shared" si="0"/>
        <v>4254517</v>
      </c>
      <c r="L63" s="231"/>
      <c r="M63" s="231"/>
      <c r="N63" s="231"/>
      <c r="O63" s="231"/>
      <c r="P63" s="231"/>
      <c r="Q63" s="231"/>
      <c r="R63" s="231"/>
      <c r="S63" s="269"/>
      <c r="T63" s="269"/>
    </row>
    <row r="64" spans="2:20" s="23" customFormat="1" ht="16.5">
      <c r="B64" s="23" t="s">
        <v>291</v>
      </c>
      <c r="C64" s="23" t="s">
        <v>170</v>
      </c>
      <c r="D64" s="24"/>
      <c r="E64" s="41">
        <v>0</v>
      </c>
      <c r="F64" s="41">
        <v>10638241</v>
      </c>
      <c r="G64" s="41">
        <f t="shared" si="1"/>
        <v>10638241</v>
      </c>
      <c r="H64" s="41"/>
      <c r="I64" s="41">
        <v>0</v>
      </c>
      <c r="J64" s="41">
        <v>8876983</v>
      </c>
      <c r="K64" s="41">
        <f t="shared" si="0"/>
        <v>8876983</v>
      </c>
      <c r="L64" s="231"/>
      <c r="M64" s="231"/>
      <c r="N64" s="231"/>
      <c r="O64" s="231"/>
      <c r="P64" s="231"/>
      <c r="Q64" s="231"/>
      <c r="R64" s="231"/>
      <c r="S64" s="269"/>
      <c r="T64" s="269"/>
    </row>
    <row r="65" spans="2:20" s="23" customFormat="1" ht="16.5">
      <c r="B65" s="23" t="s">
        <v>292</v>
      </c>
      <c r="C65" s="23" t="s">
        <v>171</v>
      </c>
      <c r="D65" s="24"/>
      <c r="E65" s="41">
        <v>0</v>
      </c>
      <c r="F65" s="41">
        <v>10638241</v>
      </c>
      <c r="G65" s="41">
        <f t="shared" si="1"/>
        <v>10638241</v>
      </c>
      <c r="H65" s="41"/>
      <c r="I65" s="41">
        <v>0</v>
      </c>
      <c r="J65" s="41">
        <v>8876983</v>
      </c>
      <c r="K65" s="41">
        <f t="shared" si="0"/>
        <v>8876983</v>
      </c>
      <c r="L65" s="231"/>
      <c r="M65" s="231"/>
      <c r="N65" s="231"/>
      <c r="O65" s="231"/>
      <c r="P65" s="231"/>
      <c r="Q65" s="231"/>
      <c r="R65" s="231"/>
      <c r="S65" s="269"/>
      <c r="T65" s="269"/>
    </row>
    <row r="66" spans="2:20" s="23" customFormat="1" ht="16.5">
      <c r="B66" s="23" t="s">
        <v>293</v>
      </c>
      <c r="C66" s="23" t="s">
        <v>172</v>
      </c>
      <c r="D66" s="24"/>
      <c r="E66" s="41">
        <v>0</v>
      </c>
      <c r="F66" s="41">
        <v>0</v>
      </c>
      <c r="G66" s="41">
        <f t="shared" si="1"/>
        <v>0</v>
      </c>
      <c r="H66" s="41"/>
      <c r="I66" s="41">
        <v>0</v>
      </c>
      <c r="J66" s="41">
        <v>0</v>
      </c>
      <c r="K66" s="41">
        <f t="shared" si="0"/>
        <v>0</v>
      </c>
      <c r="L66" s="231"/>
      <c r="M66" s="231"/>
      <c r="N66" s="231"/>
      <c r="O66" s="231"/>
      <c r="P66" s="231"/>
      <c r="Q66" s="231"/>
      <c r="R66" s="231"/>
      <c r="S66" s="269"/>
      <c r="T66" s="269"/>
    </row>
    <row r="67" spans="2:20" s="23" customFormat="1" ht="16.5">
      <c r="B67" s="23" t="s">
        <v>294</v>
      </c>
      <c r="C67" s="23" t="s">
        <v>173</v>
      </c>
      <c r="D67" s="24"/>
      <c r="E67" s="41">
        <v>0</v>
      </c>
      <c r="F67" s="41">
        <v>0</v>
      </c>
      <c r="G67" s="41">
        <f t="shared" si="1"/>
        <v>0</v>
      </c>
      <c r="H67" s="41"/>
      <c r="I67" s="41">
        <v>0</v>
      </c>
      <c r="J67" s="41">
        <v>0</v>
      </c>
      <c r="K67" s="41">
        <f t="shared" si="0"/>
        <v>0</v>
      </c>
      <c r="L67" s="231"/>
      <c r="M67" s="231"/>
      <c r="N67" s="231"/>
      <c r="O67" s="231"/>
      <c r="P67" s="231"/>
      <c r="Q67" s="231"/>
      <c r="R67" s="231"/>
      <c r="S67" s="269"/>
      <c r="T67" s="269"/>
    </row>
    <row r="68" spans="2:20" s="23" customFormat="1" ht="16.5">
      <c r="B68" s="23" t="s">
        <v>295</v>
      </c>
      <c r="C68" s="23" t="s">
        <v>174</v>
      </c>
      <c r="D68" s="24"/>
      <c r="E68" s="41">
        <f>SUM(E69:E70)</f>
        <v>2136087</v>
      </c>
      <c r="F68" s="41">
        <f>SUM(F69:F70)</f>
        <v>2452775</v>
      </c>
      <c r="G68" s="41">
        <f t="shared" si="1"/>
        <v>4588862</v>
      </c>
      <c r="H68" s="41"/>
      <c r="I68" s="41">
        <f>SUM(I69:I70)</f>
        <v>2845954</v>
      </c>
      <c r="J68" s="41">
        <f>SUM(J69:J70)</f>
        <v>2639110</v>
      </c>
      <c r="K68" s="41">
        <f t="shared" si="0"/>
        <v>5485064</v>
      </c>
      <c r="L68" s="231"/>
      <c r="M68" s="231"/>
      <c r="N68" s="231"/>
      <c r="O68" s="231"/>
      <c r="P68" s="231"/>
      <c r="Q68" s="231"/>
      <c r="R68" s="231"/>
      <c r="S68" s="269"/>
      <c r="T68" s="269"/>
    </row>
    <row r="69" spans="2:20" s="23" customFormat="1" ht="16.5">
      <c r="B69" s="23" t="s">
        <v>296</v>
      </c>
      <c r="C69" s="23" t="s">
        <v>175</v>
      </c>
      <c r="D69" s="24"/>
      <c r="E69" s="41">
        <v>1410973</v>
      </c>
      <c r="F69" s="41">
        <v>855586</v>
      </c>
      <c r="G69" s="41">
        <f t="shared" si="1"/>
        <v>2266559</v>
      </c>
      <c r="H69" s="41"/>
      <c r="I69" s="41">
        <v>312150</v>
      </c>
      <c r="J69" s="41">
        <v>2344916</v>
      </c>
      <c r="K69" s="41">
        <f t="shared" si="0"/>
        <v>2657066</v>
      </c>
      <c r="L69" s="231"/>
      <c r="M69" s="231"/>
      <c r="N69" s="231"/>
      <c r="O69" s="231"/>
      <c r="P69" s="231"/>
      <c r="Q69" s="231"/>
      <c r="R69" s="231"/>
      <c r="S69" s="269"/>
      <c r="T69" s="269"/>
    </row>
    <row r="70" spans="2:20" s="23" customFormat="1" ht="16.5">
      <c r="B70" s="23" t="s">
        <v>297</v>
      </c>
      <c r="C70" s="23" t="s">
        <v>176</v>
      </c>
      <c r="D70" s="24"/>
      <c r="E70" s="41">
        <v>725114</v>
      </c>
      <c r="F70" s="41">
        <v>1597189</v>
      </c>
      <c r="G70" s="41">
        <f t="shared" si="1"/>
        <v>2322303</v>
      </c>
      <c r="H70" s="41"/>
      <c r="I70" s="41">
        <v>2533804</v>
      </c>
      <c r="J70" s="41">
        <v>294194</v>
      </c>
      <c r="K70" s="41">
        <f t="shared" si="0"/>
        <v>2827998</v>
      </c>
      <c r="L70" s="231"/>
      <c r="M70" s="231"/>
      <c r="N70" s="231"/>
      <c r="O70" s="231"/>
      <c r="P70" s="231"/>
      <c r="Q70" s="231"/>
      <c r="R70" s="231"/>
      <c r="S70" s="269"/>
      <c r="T70" s="269"/>
    </row>
    <row r="71" spans="2:20" s="23" customFormat="1" ht="16.5">
      <c r="B71" s="23" t="s">
        <v>298</v>
      </c>
      <c r="C71" s="23" t="s">
        <v>177</v>
      </c>
      <c r="D71" s="24"/>
      <c r="E71" s="41">
        <f>E72+E73</f>
        <v>0</v>
      </c>
      <c r="F71" s="41">
        <f>F72+F73</f>
        <v>0</v>
      </c>
      <c r="G71" s="41">
        <f t="shared" si="1"/>
        <v>0</v>
      </c>
      <c r="H71" s="41"/>
      <c r="I71" s="41">
        <f>I72+I73</f>
        <v>0</v>
      </c>
      <c r="J71" s="41">
        <f>J72+J73</f>
        <v>0</v>
      </c>
      <c r="K71" s="41">
        <f t="shared" si="0"/>
        <v>0</v>
      </c>
      <c r="L71" s="231"/>
      <c r="M71" s="231"/>
      <c r="N71" s="231"/>
      <c r="O71" s="231"/>
      <c r="P71" s="231"/>
      <c r="Q71" s="231"/>
      <c r="R71" s="231"/>
      <c r="S71" s="269"/>
      <c r="T71" s="269"/>
    </row>
    <row r="72" spans="2:20" s="23" customFormat="1" ht="16.5">
      <c r="B72" s="23" t="s">
        <v>299</v>
      </c>
      <c r="C72" s="23" t="s">
        <v>178</v>
      </c>
      <c r="D72" s="24"/>
      <c r="E72" s="41">
        <v>0</v>
      </c>
      <c r="F72" s="41">
        <v>0</v>
      </c>
      <c r="G72" s="41">
        <f t="shared" si="1"/>
        <v>0</v>
      </c>
      <c r="H72" s="41"/>
      <c r="I72" s="41">
        <v>0</v>
      </c>
      <c r="J72" s="41">
        <v>0</v>
      </c>
      <c r="K72" s="41">
        <f t="shared" si="0"/>
        <v>0</v>
      </c>
      <c r="L72" s="231"/>
      <c r="M72" s="231"/>
      <c r="N72" s="231"/>
      <c r="O72" s="231"/>
      <c r="P72" s="231"/>
      <c r="Q72" s="231"/>
      <c r="R72" s="231"/>
      <c r="S72" s="269"/>
      <c r="T72" s="269"/>
    </row>
    <row r="73" spans="2:20" s="23" customFormat="1" ht="16.5">
      <c r="B73" s="23" t="s">
        <v>300</v>
      </c>
      <c r="C73" s="23" t="s">
        <v>179</v>
      </c>
      <c r="D73" s="24"/>
      <c r="E73" s="41">
        <v>0</v>
      </c>
      <c r="F73" s="41">
        <v>0</v>
      </c>
      <c r="G73" s="41">
        <f t="shared" si="1"/>
        <v>0</v>
      </c>
      <c r="H73" s="41"/>
      <c r="I73" s="41">
        <v>0</v>
      </c>
      <c r="J73" s="41">
        <v>0</v>
      </c>
      <c r="K73" s="41">
        <f t="shared" si="0"/>
        <v>0</v>
      </c>
      <c r="L73" s="231"/>
      <c r="M73" s="231"/>
      <c r="N73" s="231"/>
      <c r="O73" s="231"/>
      <c r="P73" s="231"/>
      <c r="Q73" s="231"/>
      <c r="R73" s="231"/>
      <c r="S73" s="269"/>
      <c r="T73" s="269"/>
    </row>
    <row r="74" spans="2:20" s="23" customFormat="1" ht="16.5">
      <c r="B74" s="23" t="s">
        <v>301</v>
      </c>
      <c r="C74" s="23" t="s">
        <v>13</v>
      </c>
      <c r="D74" s="24"/>
      <c r="E74" s="41">
        <v>118306</v>
      </c>
      <c r="F74" s="41">
        <v>39512664</v>
      </c>
      <c r="G74" s="41">
        <f t="shared" si="1"/>
        <v>39630970</v>
      </c>
      <c r="H74" s="41"/>
      <c r="I74" s="41">
        <v>111624</v>
      </c>
      <c r="J74" s="41">
        <v>34449203</v>
      </c>
      <c r="K74" s="41">
        <f>I74+J74</f>
        <v>34560827</v>
      </c>
      <c r="L74" s="231"/>
      <c r="M74" s="231"/>
      <c r="N74" s="231"/>
      <c r="O74" s="231"/>
      <c r="P74" s="231"/>
      <c r="Q74" s="231"/>
      <c r="R74" s="231"/>
      <c r="S74" s="269"/>
      <c r="T74" s="269"/>
    </row>
    <row r="75" spans="1:20" s="27" customFormat="1" ht="16.5">
      <c r="A75" s="86"/>
      <c r="B75" s="86" t="s">
        <v>180</v>
      </c>
      <c r="C75" s="86"/>
      <c r="D75" s="77"/>
      <c r="E75" s="142">
        <f>E76+E85+E93</f>
        <v>961846722</v>
      </c>
      <c r="F75" s="142">
        <f>F76+F85+F93</f>
        <v>489998517</v>
      </c>
      <c r="G75" s="142">
        <f t="shared" si="1"/>
        <v>1451845239</v>
      </c>
      <c r="H75" s="142"/>
      <c r="I75" s="142">
        <f>I76+I85+I93</f>
        <v>929689537</v>
      </c>
      <c r="J75" s="142">
        <f>J76+J85+J93</f>
        <v>437684523</v>
      </c>
      <c r="K75" s="142">
        <f aca="true" t="shared" si="3" ref="K75:K93">I75+J75</f>
        <v>1367374060</v>
      </c>
      <c r="L75" s="231"/>
      <c r="M75" s="231"/>
      <c r="N75" s="231"/>
      <c r="O75" s="231"/>
      <c r="P75" s="231"/>
      <c r="Q75" s="231"/>
      <c r="R75" s="231"/>
      <c r="S75" s="269"/>
      <c r="T75" s="269"/>
    </row>
    <row r="76" spans="1:20" s="27" customFormat="1" ht="16.5">
      <c r="A76" s="86"/>
      <c r="B76" s="86" t="s">
        <v>17</v>
      </c>
      <c r="C76" s="86" t="s">
        <v>181</v>
      </c>
      <c r="D76" s="77"/>
      <c r="E76" s="142">
        <f>SUM(E77:E84)</f>
        <v>55815463</v>
      </c>
      <c r="F76" s="142">
        <f>SUM(F77:F84)</f>
        <v>45442747</v>
      </c>
      <c r="G76" s="142">
        <f aca="true" t="shared" si="4" ref="G76:G93">E76+F76</f>
        <v>101258210</v>
      </c>
      <c r="H76" s="142"/>
      <c r="I76" s="142">
        <f>SUM(I77:I84)</f>
        <v>55727406</v>
      </c>
      <c r="J76" s="142">
        <f>SUM(J77:J84)</f>
        <v>41179943</v>
      </c>
      <c r="K76" s="142">
        <f t="shared" si="3"/>
        <v>96907349</v>
      </c>
      <c r="L76" s="231"/>
      <c r="M76" s="231"/>
      <c r="N76" s="231"/>
      <c r="O76" s="231"/>
      <c r="P76" s="231"/>
      <c r="Q76" s="231"/>
      <c r="R76" s="231"/>
      <c r="S76" s="269"/>
      <c r="T76" s="269"/>
    </row>
    <row r="77" spans="2:20" s="23" customFormat="1" ht="16.5">
      <c r="B77" s="43" t="s">
        <v>18</v>
      </c>
      <c r="C77" s="23" t="s">
        <v>182</v>
      </c>
      <c r="D77" s="24"/>
      <c r="E77" s="41">
        <v>11746248</v>
      </c>
      <c r="F77" s="41">
        <v>2688978</v>
      </c>
      <c r="G77" s="41">
        <f t="shared" si="4"/>
        <v>14435226</v>
      </c>
      <c r="H77" s="41"/>
      <c r="I77" s="41">
        <v>11866024</v>
      </c>
      <c r="J77" s="41">
        <v>2573098</v>
      </c>
      <c r="K77" s="41">
        <f t="shared" si="3"/>
        <v>14439122</v>
      </c>
      <c r="L77" s="231"/>
      <c r="M77" s="231"/>
      <c r="N77" s="231"/>
      <c r="O77" s="231"/>
      <c r="P77" s="231"/>
      <c r="Q77" s="231"/>
      <c r="R77" s="231"/>
      <c r="S77" s="269"/>
      <c r="T77" s="269"/>
    </row>
    <row r="78" spans="2:20" s="23" customFormat="1" ht="16.5">
      <c r="B78" s="43" t="s">
        <v>19</v>
      </c>
      <c r="C78" s="23" t="s">
        <v>183</v>
      </c>
      <c r="D78" s="24"/>
      <c r="E78" s="41">
        <v>2880019</v>
      </c>
      <c r="F78" s="41">
        <v>9716523</v>
      </c>
      <c r="G78" s="41">
        <f t="shared" si="4"/>
        <v>12596542</v>
      </c>
      <c r="H78" s="41"/>
      <c r="I78" s="41">
        <v>3980205</v>
      </c>
      <c r="J78" s="41">
        <v>9387822</v>
      </c>
      <c r="K78" s="41">
        <f t="shared" si="3"/>
        <v>13368027</v>
      </c>
      <c r="L78" s="231"/>
      <c r="M78" s="231"/>
      <c r="N78" s="231"/>
      <c r="O78" s="231"/>
      <c r="P78" s="231"/>
      <c r="Q78" s="231"/>
      <c r="R78" s="231"/>
      <c r="S78" s="269"/>
      <c r="T78" s="269"/>
    </row>
    <row r="79" spans="2:20" s="23" customFormat="1" ht="16.5">
      <c r="B79" s="43" t="s">
        <v>85</v>
      </c>
      <c r="C79" s="23" t="s">
        <v>184</v>
      </c>
      <c r="D79" s="24"/>
      <c r="E79" s="41">
        <v>34066780</v>
      </c>
      <c r="F79" s="41">
        <v>4807260</v>
      </c>
      <c r="G79" s="41">
        <f t="shared" si="4"/>
        <v>38874040</v>
      </c>
      <c r="H79" s="41"/>
      <c r="I79" s="41">
        <v>32938939</v>
      </c>
      <c r="J79" s="41">
        <v>4497006</v>
      </c>
      <c r="K79" s="41">
        <f t="shared" si="3"/>
        <v>37435945</v>
      </c>
      <c r="L79" s="231"/>
      <c r="M79" s="231"/>
      <c r="N79" s="231"/>
      <c r="O79" s="231"/>
      <c r="P79" s="231"/>
      <c r="Q79" s="231"/>
      <c r="R79" s="231"/>
      <c r="S79" s="269"/>
      <c r="T79" s="269"/>
    </row>
    <row r="80" spans="2:20" s="23" customFormat="1" ht="16.5">
      <c r="B80" s="43" t="s">
        <v>366</v>
      </c>
      <c r="C80" s="23" t="s">
        <v>185</v>
      </c>
      <c r="D80" s="24"/>
      <c r="E80" s="41">
        <v>6785711</v>
      </c>
      <c r="F80" s="41">
        <v>5343100</v>
      </c>
      <c r="G80" s="41">
        <f t="shared" si="4"/>
        <v>12128811</v>
      </c>
      <c r="H80" s="41"/>
      <c r="I80" s="41">
        <v>6634533</v>
      </c>
      <c r="J80" s="41">
        <v>4697709</v>
      </c>
      <c r="K80" s="41">
        <f t="shared" si="3"/>
        <v>11332242</v>
      </c>
      <c r="L80" s="231"/>
      <c r="M80" s="231"/>
      <c r="N80" s="231"/>
      <c r="O80" s="231"/>
      <c r="P80" s="231"/>
      <c r="Q80" s="231"/>
      <c r="R80" s="231"/>
      <c r="S80" s="269"/>
      <c r="T80" s="269"/>
    </row>
    <row r="81" spans="2:20" s="23" customFormat="1" ht="16.5">
      <c r="B81" s="43" t="s">
        <v>367</v>
      </c>
      <c r="C81" s="23" t="s">
        <v>186</v>
      </c>
      <c r="D81" s="24"/>
      <c r="E81" s="41">
        <v>0</v>
      </c>
      <c r="F81" s="41">
        <v>0</v>
      </c>
      <c r="G81" s="41">
        <f t="shared" si="4"/>
        <v>0</v>
      </c>
      <c r="H81" s="41"/>
      <c r="I81" s="41">
        <v>0</v>
      </c>
      <c r="J81" s="41">
        <v>0</v>
      </c>
      <c r="K81" s="41">
        <f t="shared" si="3"/>
        <v>0</v>
      </c>
      <c r="L81" s="231"/>
      <c r="M81" s="231"/>
      <c r="N81" s="231"/>
      <c r="O81" s="231"/>
      <c r="P81" s="231"/>
      <c r="Q81" s="231"/>
      <c r="R81" s="231"/>
      <c r="S81" s="269"/>
      <c r="T81" s="269"/>
    </row>
    <row r="82" spans="2:20" s="23" customFormat="1" ht="16.5">
      <c r="B82" s="43" t="s">
        <v>368</v>
      </c>
      <c r="C82" s="23" t="s">
        <v>187</v>
      </c>
      <c r="D82" s="24"/>
      <c r="E82" s="41">
        <v>0</v>
      </c>
      <c r="F82" s="41">
        <v>0</v>
      </c>
      <c r="G82" s="41">
        <f t="shared" si="4"/>
        <v>0</v>
      </c>
      <c r="H82" s="41"/>
      <c r="I82" s="41">
        <v>0</v>
      </c>
      <c r="J82" s="41">
        <v>0</v>
      </c>
      <c r="K82" s="41">
        <f t="shared" si="3"/>
        <v>0</v>
      </c>
      <c r="L82" s="231"/>
      <c r="M82" s="231"/>
      <c r="N82" s="231"/>
      <c r="O82" s="231"/>
      <c r="P82" s="231"/>
      <c r="Q82" s="231"/>
      <c r="R82" s="231"/>
      <c r="S82" s="269"/>
      <c r="T82" s="269"/>
    </row>
    <row r="83" spans="2:20" s="23" customFormat="1" ht="16.5">
      <c r="B83" s="43" t="s">
        <v>369</v>
      </c>
      <c r="C83" s="23" t="s">
        <v>188</v>
      </c>
      <c r="D83" s="24"/>
      <c r="E83" s="41">
        <v>336705</v>
      </c>
      <c r="F83" s="41">
        <v>22886886</v>
      </c>
      <c r="G83" s="41">
        <f t="shared" si="4"/>
        <v>23223591</v>
      </c>
      <c r="H83" s="41"/>
      <c r="I83" s="41">
        <v>307705</v>
      </c>
      <c r="J83" s="41">
        <v>20024308</v>
      </c>
      <c r="K83" s="41">
        <f t="shared" si="3"/>
        <v>20332013</v>
      </c>
      <c r="L83" s="231"/>
      <c r="M83" s="231"/>
      <c r="N83" s="231"/>
      <c r="O83" s="231"/>
      <c r="P83" s="231"/>
      <c r="Q83" s="231"/>
      <c r="R83" s="231"/>
      <c r="S83" s="269"/>
      <c r="T83" s="269"/>
    </row>
    <row r="84" spans="2:20" s="23" customFormat="1" ht="16.5">
      <c r="B84" s="43" t="s">
        <v>370</v>
      </c>
      <c r="C84" s="23" t="s">
        <v>189</v>
      </c>
      <c r="D84" s="24"/>
      <c r="E84" s="41">
        <v>0</v>
      </c>
      <c r="F84" s="41">
        <v>0</v>
      </c>
      <c r="G84" s="41">
        <f t="shared" si="4"/>
        <v>0</v>
      </c>
      <c r="H84" s="41"/>
      <c r="I84" s="41">
        <v>0</v>
      </c>
      <c r="J84" s="41">
        <v>0</v>
      </c>
      <c r="K84" s="41">
        <f t="shared" si="3"/>
        <v>0</v>
      </c>
      <c r="L84" s="231"/>
      <c r="M84" s="231"/>
      <c r="N84" s="231"/>
      <c r="O84" s="231"/>
      <c r="P84" s="231"/>
      <c r="Q84" s="231"/>
      <c r="R84" s="231"/>
      <c r="S84" s="269"/>
      <c r="T84" s="269"/>
    </row>
    <row r="85" spans="1:20" s="27" customFormat="1" ht="16.5">
      <c r="A85" s="86"/>
      <c r="B85" s="86" t="s">
        <v>20</v>
      </c>
      <c r="C85" s="86" t="s">
        <v>190</v>
      </c>
      <c r="D85" s="77"/>
      <c r="E85" s="142">
        <f>SUM(E86:E92)</f>
        <v>250350513</v>
      </c>
      <c r="F85" s="142">
        <f>SUM(F86:F92)</f>
        <v>145615408</v>
      </c>
      <c r="G85" s="142">
        <f t="shared" si="4"/>
        <v>395965921</v>
      </c>
      <c r="H85" s="142"/>
      <c r="I85" s="142">
        <f>SUM(I86:I92)</f>
        <v>238975119</v>
      </c>
      <c r="J85" s="142">
        <f>SUM(J86:J92)</f>
        <v>125345622</v>
      </c>
      <c r="K85" s="142">
        <f t="shared" si="3"/>
        <v>364320741</v>
      </c>
      <c r="L85" s="231"/>
      <c r="M85" s="231"/>
      <c r="N85" s="231"/>
      <c r="O85" s="231"/>
      <c r="P85" s="231"/>
      <c r="Q85" s="231"/>
      <c r="R85" s="231"/>
      <c r="S85" s="269"/>
      <c r="T85" s="269"/>
    </row>
    <row r="86" spans="2:20" s="23" customFormat="1" ht="16.5">
      <c r="B86" s="44" t="s">
        <v>21</v>
      </c>
      <c r="C86" s="23" t="s">
        <v>191</v>
      </c>
      <c r="D86" s="24"/>
      <c r="E86" s="41">
        <v>339745</v>
      </c>
      <c r="F86" s="41">
        <v>2373625</v>
      </c>
      <c r="G86" s="41">
        <f t="shared" si="4"/>
        <v>2713370</v>
      </c>
      <c r="H86" s="41"/>
      <c r="I86" s="41">
        <v>430796</v>
      </c>
      <c r="J86" s="41">
        <v>2246129</v>
      </c>
      <c r="K86" s="41">
        <f t="shared" si="3"/>
        <v>2676925</v>
      </c>
      <c r="L86" s="231"/>
      <c r="M86" s="287"/>
      <c r="N86" s="231"/>
      <c r="O86" s="231"/>
      <c r="P86" s="231"/>
      <c r="Q86" s="231"/>
      <c r="R86" s="231"/>
      <c r="S86" s="269"/>
      <c r="T86" s="269"/>
    </row>
    <row r="87" spans="2:20" s="23" customFormat="1" ht="16.5">
      <c r="B87" s="44" t="s">
        <v>22</v>
      </c>
      <c r="C87" s="23" t="s">
        <v>192</v>
      </c>
      <c r="D87" s="24"/>
      <c r="E87" s="41">
        <v>644687</v>
      </c>
      <c r="F87" s="41">
        <v>780606</v>
      </c>
      <c r="G87" s="41">
        <f t="shared" si="4"/>
        <v>1425293</v>
      </c>
      <c r="H87" s="41"/>
      <c r="I87" s="41">
        <v>652787</v>
      </c>
      <c r="J87" s="41">
        <v>695879</v>
      </c>
      <c r="K87" s="41">
        <f t="shared" si="3"/>
        <v>1348666</v>
      </c>
      <c r="L87" s="231"/>
      <c r="M87" s="231"/>
      <c r="N87" s="231"/>
      <c r="O87" s="231"/>
      <c r="P87" s="231"/>
      <c r="Q87" s="231"/>
      <c r="R87" s="231"/>
      <c r="S87" s="269"/>
      <c r="T87" s="269"/>
    </row>
    <row r="88" spans="2:20" s="23" customFormat="1" ht="16.5">
      <c r="B88" s="44" t="s">
        <v>204</v>
      </c>
      <c r="C88" s="23" t="s">
        <v>193</v>
      </c>
      <c r="D88" s="24"/>
      <c r="E88" s="41">
        <v>179400</v>
      </c>
      <c r="F88" s="41">
        <v>190959</v>
      </c>
      <c r="G88" s="41">
        <f t="shared" si="4"/>
        <v>370359</v>
      </c>
      <c r="H88" s="41"/>
      <c r="I88" s="41">
        <v>178400</v>
      </c>
      <c r="J88" s="41">
        <v>170170</v>
      </c>
      <c r="K88" s="41">
        <f t="shared" si="3"/>
        <v>348570</v>
      </c>
      <c r="L88" s="231"/>
      <c r="M88" s="231"/>
      <c r="N88" s="231"/>
      <c r="O88" s="231"/>
      <c r="P88" s="231"/>
      <c r="Q88" s="231"/>
      <c r="R88" s="231"/>
      <c r="S88" s="269"/>
      <c r="T88" s="269"/>
    </row>
    <row r="89" spans="2:20" s="23" customFormat="1" ht="16.5">
      <c r="B89" s="44" t="s">
        <v>362</v>
      </c>
      <c r="C89" s="23" t="s">
        <v>194</v>
      </c>
      <c r="D89" s="24"/>
      <c r="E89" s="41">
        <v>0</v>
      </c>
      <c r="F89" s="41">
        <v>0</v>
      </c>
      <c r="G89" s="41">
        <f t="shared" si="4"/>
        <v>0</v>
      </c>
      <c r="H89" s="41"/>
      <c r="I89" s="41">
        <v>0</v>
      </c>
      <c r="J89" s="41">
        <v>0</v>
      </c>
      <c r="K89" s="41">
        <f t="shared" si="3"/>
        <v>0</v>
      </c>
      <c r="L89" s="231"/>
      <c r="M89" s="231"/>
      <c r="N89" s="231"/>
      <c r="O89" s="231"/>
      <c r="P89" s="231"/>
      <c r="Q89" s="231"/>
      <c r="R89" s="231"/>
      <c r="S89" s="269"/>
      <c r="T89" s="269"/>
    </row>
    <row r="90" spans="2:20" s="23" customFormat="1" ht="16.5">
      <c r="B90" s="44" t="s">
        <v>363</v>
      </c>
      <c r="C90" s="23" t="s">
        <v>195</v>
      </c>
      <c r="D90" s="24"/>
      <c r="E90" s="41">
        <v>188277853</v>
      </c>
      <c r="F90" s="41">
        <v>113849164</v>
      </c>
      <c r="G90" s="41">
        <f t="shared" si="4"/>
        <v>302127017</v>
      </c>
      <c r="H90" s="41"/>
      <c r="I90" s="41">
        <v>182485731</v>
      </c>
      <c r="J90" s="41">
        <v>97605054</v>
      </c>
      <c r="K90" s="41">
        <f t="shared" si="3"/>
        <v>280090785</v>
      </c>
      <c r="L90" s="231"/>
      <c r="M90" s="231"/>
      <c r="N90" s="231"/>
      <c r="O90" s="231"/>
      <c r="P90" s="231"/>
      <c r="Q90" s="231"/>
      <c r="R90" s="231"/>
      <c r="S90" s="269"/>
      <c r="T90" s="269"/>
    </row>
    <row r="91" spans="2:20" s="23" customFormat="1" ht="16.5">
      <c r="B91" s="44" t="s">
        <v>364</v>
      </c>
      <c r="C91" s="23" t="s">
        <v>196</v>
      </c>
      <c r="D91" s="24"/>
      <c r="E91" s="41">
        <v>60908828</v>
      </c>
      <c r="F91" s="41">
        <v>28421054</v>
      </c>
      <c r="G91" s="41">
        <f t="shared" si="4"/>
        <v>89329882</v>
      </c>
      <c r="H91" s="41"/>
      <c r="I91" s="41">
        <v>55227405</v>
      </c>
      <c r="J91" s="41">
        <v>24628390</v>
      </c>
      <c r="K91" s="41">
        <f t="shared" si="3"/>
        <v>79855795</v>
      </c>
      <c r="L91" s="231"/>
      <c r="M91" s="287"/>
      <c r="N91" s="231"/>
      <c r="O91" s="231"/>
      <c r="P91" s="231"/>
      <c r="Q91" s="231"/>
      <c r="R91" s="231"/>
      <c r="S91" s="269"/>
      <c r="T91" s="269"/>
    </row>
    <row r="92" spans="2:20" s="23" customFormat="1" ht="16.5">
      <c r="B92" s="44" t="s">
        <v>365</v>
      </c>
      <c r="C92" s="23" t="s">
        <v>197</v>
      </c>
      <c r="D92" s="24"/>
      <c r="E92" s="41">
        <v>0</v>
      </c>
      <c r="F92" s="41">
        <v>0</v>
      </c>
      <c r="G92" s="41">
        <f t="shared" si="4"/>
        <v>0</v>
      </c>
      <c r="H92" s="41"/>
      <c r="I92" s="41">
        <v>0</v>
      </c>
      <c r="J92" s="41">
        <v>0</v>
      </c>
      <c r="K92" s="41">
        <f t="shared" si="3"/>
        <v>0</v>
      </c>
      <c r="L92" s="231"/>
      <c r="M92" s="231"/>
      <c r="N92" s="231"/>
      <c r="O92" s="231"/>
      <c r="P92" s="231"/>
      <c r="Q92" s="231"/>
      <c r="R92" s="231"/>
      <c r="S92" s="269"/>
      <c r="T92" s="269"/>
    </row>
    <row r="93" spans="2:20" s="27" customFormat="1" ht="16.5">
      <c r="B93" s="86" t="s">
        <v>23</v>
      </c>
      <c r="C93" s="86" t="s">
        <v>198</v>
      </c>
      <c r="D93" s="77"/>
      <c r="E93" s="142">
        <v>655680746</v>
      </c>
      <c r="F93" s="142">
        <v>298940362</v>
      </c>
      <c r="G93" s="142">
        <f t="shared" si="4"/>
        <v>954621108</v>
      </c>
      <c r="H93" s="142"/>
      <c r="I93" s="142">
        <v>634987012</v>
      </c>
      <c r="J93" s="142">
        <v>271158958</v>
      </c>
      <c r="K93" s="142">
        <f t="shared" si="3"/>
        <v>906145970</v>
      </c>
      <c r="L93" s="231"/>
      <c r="M93" s="231"/>
      <c r="N93" s="231"/>
      <c r="O93" s="231"/>
      <c r="P93" s="231"/>
      <c r="Q93" s="231"/>
      <c r="R93" s="231"/>
      <c r="S93" s="269"/>
      <c r="T93" s="269"/>
    </row>
    <row r="94" spans="4:20" s="22" customFormat="1" ht="16.5">
      <c r="D94" s="164"/>
      <c r="E94" s="68"/>
      <c r="F94" s="68"/>
      <c r="G94" s="68"/>
      <c r="H94" s="278"/>
      <c r="I94" s="68"/>
      <c r="J94" s="68"/>
      <c r="K94" s="68"/>
      <c r="L94" s="231"/>
      <c r="M94" s="231"/>
      <c r="N94" s="231"/>
      <c r="O94" s="231"/>
      <c r="P94" s="231"/>
      <c r="Q94" s="231"/>
      <c r="R94" s="231"/>
      <c r="S94" s="269"/>
      <c r="T94" s="269"/>
    </row>
    <row r="95" spans="2:20" s="27" customFormat="1" ht="16.5">
      <c r="B95" s="94"/>
      <c r="C95" s="134" t="s">
        <v>199</v>
      </c>
      <c r="D95" s="96"/>
      <c r="E95" s="256">
        <f>E75+E9</f>
        <v>1174917491</v>
      </c>
      <c r="F95" s="256">
        <f>F75+F9</f>
        <v>1029242180</v>
      </c>
      <c r="G95" s="256">
        <f>G75+G9</f>
        <v>2204159671</v>
      </c>
      <c r="H95" s="277"/>
      <c r="I95" s="256">
        <f>I75+I9</f>
        <v>1150373485</v>
      </c>
      <c r="J95" s="256">
        <f>J75+J9</f>
        <v>938755775</v>
      </c>
      <c r="K95" s="256">
        <f>K75+K9</f>
        <v>2089129260</v>
      </c>
      <c r="L95" s="231"/>
      <c r="M95" s="231"/>
      <c r="N95" s="231"/>
      <c r="O95" s="231"/>
      <c r="P95" s="231"/>
      <c r="Q95" s="231"/>
      <c r="R95" s="231"/>
      <c r="S95" s="269"/>
      <c r="T95" s="269"/>
    </row>
    <row r="96" spans="1:15" ht="16.5">
      <c r="A96" s="14"/>
      <c r="B96" s="14"/>
      <c r="C96" s="15"/>
      <c r="D96" s="38"/>
      <c r="L96" s="231"/>
      <c r="M96" s="231"/>
      <c r="N96" s="231"/>
      <c r="O96" s="231"/>
    </row>
    <row r="97" spans="1:4" ht="12.75">
      <c r="A97" s="14"/>
      <c r="B97" s="14"/>
      <c r="C97" s="15"/>
      <c r="D97" s="38"/>
    </row>
    <row r="98" spans="1:11" s="27" customFormat="1" ht="16.5">
      <c r="A98" s="300" t="s">
        <v>568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</row>
    <row r="99" spans="1:4" ht="12.75">
      <c r="A99" s="14"/>
      <c r="B99" s="14"/>
      <c r="C99" s="15"/>
      <c r="D99" s="38"/>
    </row>
    <row r="100" spans="1:4" ht="12.75">
      <c r="A100" s="14"/>
      <c r="B100" s="14"/>
      <c r="C100" s="15"/>
      <c r="D100" s="38"/>
    </row>
    <row r="101" spans="1:11" ht="12.75">
      <c r="A101" s="14"/>
      <c r="B101" s="62"/>
      <c r="C101" s="63"/>
      <c r="D101" s="64"/>
      <c r="E101" s="3"/>
      <c r="F101" s="3"/>
      <c r="G101" s="3"/>
      <c r="H101" s="3"/>
      <c r="I101" s="3"/>
      <c r="J101" s="3"/>
      <c r="K101" s="3"/>
    </row>
    <row r="102" spans="1:4" ht="12.75">
      <c r="A102" s="14"/>
      <c r="B102" s="14"/>
      <c r="C102" s="15"/>
      <c r="D102" s="38"/>
    </row>
    <row r="103" spans="1:4" ht="12.75">
      <c r="A103" s="14"/>
      <c r="B103" s="14"/>
      <c r="C103" s="15"/>
      <c r="D103" s="38"/>
    </row>
  </sheetData>
  <sheetProtection/>
  <mergeCells count="1">
    <mergeCell ref="A98:K98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&amp;L &amp;C&amp;"DINPro-Medium,Regular"&amp;14 5&amp;R&amp;"DINPro-Light,Italic"&amp;14                    &amp;"Arial,Normal"&amp;10       </oddFooter>
    <evenFooter xml:space="preserve">&amp;L?&amp;C&amp;"DINPro-Medium,Regular"&amp;14 5&amp;R&amp;"DINPro-Light,Italic"&amp;14                    &amp;"Arial,Normal"&amp;10       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132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2.421875" style="9" customWidth="1"/>
    <col min="2" max="2" width="8.421875" style="9" customWidth="1"/>
    <col min="3" max="3" width="81.8515625" style="9" customWidth="1"/>
    <col min="4" max="4" width="18.57421875" style="153" customWidth="1"/>
    <col min="5" max="5" width="22.57421875" style="9" customWidth="1"/>
    <col min="6" max="6" width="26.421875" style="9" customWidth="1"/>
    <col min="7" max="7" width="2.8515625" style="9" customWidth="1"/>
    <col min="8" max="8" width="22.8515625" style="9" customWidth="1"/>
    <col min="9" max="9" width="13.57421875" style="9" bestFit="1" customWidth="1"/>
    <col min="10" max="10" width="22.8515625" style="9" bestFit="1" customWidth="1"/>
    <col min="11" max="11" width="12.421875" style="9" bestFit="1" customWidth="1"/>
    <col min="12" max="12" width="13.57421875" style="9" customWidth="1"/>
    <col min="13" max="13" width="11.00390625" style="9" customWidth="1"/>
    <col min="14" max="16384" width="9.140625" style="9" customWidth="1"/>
  </cols>
  <sheetData>
    <row r="1" spans="1:6" s="1" customFormat="1" ht="17.25" customHeight="1">
      <c r="A1" s="2"/>
      <c r="B1" s="2"/>
      <c r="C1" s="2"/>
      <c r="D1" s="37"/>
      <c r="E1" s="2"/>
      <c r="F1" s="2"/>
    </row>
    <row r="2" spans="1:6" s="144" customFormat="1" ht="17.25" customHeight="1">
      <c r="A2" s="35"/>
      <c r="B2" s="71" t="s">
        <v>0</v>
      </c>
      <c r="C2" s="100"/>
      <c r="D2" s="101"/>
      <c r="E2" s="100"/>
      <c r="F2" s="100"/>
    </row>
    <row r="3" spans="1:6" s="144" customFormat="1" ht="17.25" customHeight="1">
      <c r="A3" s="35"/>
      <c r="B3" s="74" t="s">
        <v>578</v>
      </c>
      <c r="C3" s="35"/>
      <c r="D3" s="102"/>
      <c r="E3" s="35"/>
      <c r="F3" s="285"/>
    </row>
    <row r="4" spans="1:10" s="144" customFormat="1" ht="17.25" customHeight="1">
      <c r="A4" s="35"/>
      <c r="B4" s="76" t="s">
        <v>371</v>
      </c>
      <c r="C4" s="35"/>
      <c r="D4" s="102"/>
      <c r="E4" s="35"/>
      <c r="F4" s="35"/>
      <c r="H4" s="160"/>
      <c r="J4" s="160"/>
    </row>
    <row r="5" spans="1:6" s="147" customFormat="1" ht="18" customHeight="1">
      <c r="A5" s="135"/>
      <c r="B5" s="135"/>
      <c r="C5" s="135"/>
      <c r="D5" s="145"/>
      <c r="E5" s="146"/>
      <c r="F5" s="146"/>
    </row>
    <row r="6" spans="1:10" s="148" customFormat="1" ht="16.5">
      <c r="A6" s="26"/>
      <c r="B6" s="133"/>
      <c r="C6" s="133" t="s">
        <v>41</v>
      </c>
      <c r="D6" s="75" t="s">
        <v>1</v>
      </c>
      <c r="E6" s="163" t="s">
        <v>42</v>
      </c>
      <c r="F6" s="138" t="s">
        <v>43</v>
      </c>
      <c r="H6" s="163"/>
      <c r="I6" s="163"/>
      <c r="J6" s="138"/>
    </row>
    <row r="7" spans="1:10" s="148" customFormat="1" ht="16.5">
      <c r="A7" s="26"/>
      <c r="B7" s="82"/>
      <c r="C7" s="82"/>
      <c r="D7" s="84" t="s">
        <v>75</v>
      </c>
      <c r="E7" s="165" t="s">
        <v>585</v>
      </c>
      <c r="F7" s="165" t="s">
        <v>584</v>
      </c>
      <c r="G7" s="233"/>
      <c r="H7" s="165"/>
      <c r="I7" s="165"/>
      <c r="J7" s="165"/>
    </row>
    <row r="8" spans="1:13" s="149" customFormat="1" ht="16.5">
      <c r="A8" s="86"/>
      <c r="B8" s="86" t="s">
        <v>4</v>
      </c>
      <c r="C8" s="86" t="s">
        <v>44</v>
      </c>
      <c r="D8" s="238" t="s">
        <v>507</v>
      </c>
      <c r="E8" s="159">
        <f>SUM(E9:E13,E17:E18)</f>
        <v>9287693</v>
      </c>
      <c r="F8" s="159">
        <f>SUM(F9:F13,F17:F18)</f>
        <v>8072797</v>
      </c>
      <c r="G8" s="172"/>
      <c r="H8" s="288"/>
      <c r="I8" s="159"/>
      <c r="J8" s="159"/>
      <c r="K8" s="159"/>
      <c r="L8" s="159"/>
      <c r="M8" s="159"/>
    </row>
    <row r="9" spans="1:13" s="33" customFormat="1" ht="16.5">
      <c r="A9" s="23"/>
      <c r="B9" s="28" t="s">
        <v>5</v>
      </c>
      <c r="C9" s="23" t="s">
        <v>45</v>
      </c>
      <c r="D9" s="24" t="s">
        <v>508</v>
      </c>
      <c r="E9" s="160">
        <v>6806661</v>
      </c>
      <c r="F9" s="160">
        <v>5854750</v>
      </c>
      <c r="G9" s="172"/>
      <c r="H9" s="289"/>
      <c r="I9" s="160"/>
      <c r="J9" s="159"/>
      <c r="K9" s="159"/>
      <c r="L9" s="159"/>
      <c r="M9" s="159"/>
    </row>
    <row r="10" spans="1:13" s="33" customFormat="1" ht="16.5">
      <c r="A10" s="23"/>
      <c r="B10" s="28" t="s">
        <v>6</v>
      </c>
      <c r="C10" s="23" t="s">
        <v>50</v>
      </c>
      <c r="D10" s="24"/>
      <c r="E10" s="160">
        <v>129025</v>
      </c>
      <c r="F10" s="160">
        <v>13689</v>
      </c>
      <c r="G10" s="172"/>
      <c r="H10" s="289"/>
      <c r="I10" s="160"/>
      <c r="J10" s="159"/>
      <c r="K10" s="159"/>
      <c r="L10" s="159"/>
      <c r="M10" s="159"/>
    </row>
    <row r="11" spans="1:13" s="33" customFormat="1" ht="16.5">
      <c r="A11" s="23"/>
      <c r="B11" s="28" t="s">
        <v>7</v>
      </c>
      <c r="C11" s="23" t="s">
        <v>51</v>
      </c>
      <c r="D11" s="24" t="s">
        <v>509</v>
      </c>
      <c r="E11" s="160">
        <v>30559</v>
      </c>
      <c r="F11" s="160">
        <v>102097</v>
      </c>
      <c r="G11" s="172"/>
      <c r="H11" s="289"/>
      <c r="I11" s="160"/>
      <c r="J11" s="159"/>
      <c r="K11" s="159"/>
      <c r="L11" s="159"/>
      <c r="M11" s="159"/>
    </row>
    <row r="12" spans="1:13" s="33" customFormat="1" ht="16.5">
      <c r="A12" s="23"/>
      <c r="B12" s="28" t="s">
        <v>38</v>
      </c>
      <c r="C12" s="30" t="s">
        <v>52</v>
      </c>
      <c r="D12" s="24"/>
      <c r="E12" s="160">
        <v>67476</v>
      </c>
      <c r="F12" s="160">
        <v>46663</v>
      </c>
      <c r="G12" s="172"/>
      <c r="H12" s="289"/>
      <c r="I12" s="160"/>
      <c r="J12" s="159"/>
      <c r="K12" s="159"/>
      <c r="L12" s="159"/>
      <c r="M12" s="159"/>
    </row>
    <row r="13" spans="1:13" s="33" customFormat="1" ht="16.5">
      <c r="A13" s="23"/>
      <c r="B13" s="28" t="s">
        <v>39</v>
      </c>
      <c r="C13" s="23" t="s">
        <v>53</v>
      </c>
      <c r="D13" s="24" t="s">
        <v>510</v>
      </c>
      <c r="E13" s="160">
        <f>SUM(E14:E16)</f>
        <v>2227541</v>
      </c>
      <c r="F13" s="160">
        <f>SUM(F14:F16)</f>
        <v>2048556</v>
      </c>
      <c r="G13" s="172"/>
      <c r="H13" s="289"/>
      <c r="I13" s="160"/>
      <c r="J13" s="159"/>
      <c r="K13" s="159"/>
      <c r="L13" s="159"/>
      <c r="M13" s="159"/>
    </row>
    <row r="14" spans="1:13" s="33" customFormat="1" ht="16.5">
      <c r="A14" s="23"/>
      <c r="B14" s="28" t="s">
        <v>54</v>
      </c>
      <c r="C14" s="23" t="s">
        <v>377</v>
      </c>
      <c r="D14" s="92"/>
      <c r="E14" s="160">
        <v>3502</v>
      </c>
      <c r="F14" s="160">
        <v>5590</v>
      </c>
      <c r="G14" s="172"/>
      <c r="H14" s="289"/>
      <c r="I14" s="160"/>
      <c r="J14" s="159"/>
      <c r="K14" s="159"/>
      <c r="L14" s="159"/>
      <c r="M14" s="159"/>
    </row>
    <row r="15" spans="1:13" s="33" customFormat="1" ht="16.5">
      <c r="A15" s="23"/>
      <c r="B15" s="28" t="s">
        <v>55</v>
      </c>
      <c r="C15" s="23" t="s">
        <v>376</v>
      </c>
      <c r="D15" s="92"/>
      <c r="E15" s="160">
        <v>1148849</v>
      </c>
      <c r="F15" s="160">
        <v>1497448</v>
      </c>
      <c r="G15" s="172"/>
      <c r="H15" s="289"/>
      <c r="I15" s="160"/>
      <c r="J15" s="159"/>
      <c r="K15" s="159"/>
      <c r="L15" s="159"/>
      <c r="M15" s="159"/>
    </row>
    <row r="16" spans="1:13" s="33" customFormat="1" ht="16.5">
      <c r="A16" s="23"/>
      <c r="B16" s="28" t="s">
        <v>56</v>
      </c>
      <c r="C16" s="23" t="s">
        <v>375</v>
      </c>
      <c r="D16" s="92"/>
      <c r="E16" s="160">
        <v>1075190</v>
      </c>
      <c r="F16" s="160">
        <v>545518</v>
      </c>
      <c r="G16" s="172"/>
      <c r="H16" s="289"/>
      <c r="I16" s="160"/>
      <c r="J16" s="159"/>
      <c r="K16" s="159"/>
      <c r="L16" s="159"/>
      <c r="M16" s="159"/>
    </row>
    <row r="17" spans="1:13" s="33" customFormat="1" ht="16.5">
      <c r="A17" s="23"/>
      <c r="B17" s="28" t="s">
        <v>40</v>
      </c>
      <c r="C17" s="23" t="s">
        <v>545</v>
      </c>
      <c r="D17" s="92"/>
      <c r="E17" s="160">
        <v>0</v>
      </c>
      <c r="F17" s="160">
        <v>0</v>
      </c>
      <c r="G17" s="172"/>
      <c r="H17" s="289"/>
      <c r="I17" s="160"/>
      <c r="J17" s="159"/>
      <c r="K17" s="159"/>
      <c r="L17" s="159"/>
      <c r="M17" s="159"/>
    </row>
    <row r="18" spans="1:13" s="33" customFormat="1" ht="16.5">
      <c r="A18" s="23"/>
      <c r="B18" s="28" t="s">
        <v>99</v>
      </c>
      <c r="C18" s="30" t="s">
        <v>57</v>
      </c>
      <c r="D18" s="92"/>
      <c r="E18" s="160">
        <v>26431</v>
      </c>
      <c r="F18" s="160">
        <v>7042</v>
      </c>
      <c r="G18" s="172"/>
      <c r="H18" s="289"/>
      <c r="I18" s="160"/>
      <c r="J18" s="159"/>
      <c r="K18" s="159"/>
      <c r="L18" s="159"/>
      <c r="M18" s="159"/>
    </row>
    <row r="19" spans="1:13" s="32" customFormat="1" ht="16.5">
      <c r="A19" s="86"/>
      <c r="B19" s="88" t="s">
        <v>8</v>
      </c>
      <c r="C19" s="90" t="s">
        <v>491</v>
      </c>
      <c r="D19" s="238" t="s">
        <v>511</v>
      </c>
      <c r="E19" s="159">
        <f>SUM(E20:E25)</f>
        <v>5438046</v>
      </c>
      <c r="F19" s="159">
        <f>SUM(F20:F25)</f>
        <v>3093984</v>
      </c>
      <c r="G19" s="172"/>
      <c r="H19" s="288"/>
      <c r="I19" s="159"/>
      <c r="J19" s="159"/>
      <c r="K19" s="159"/>
      <c r="L19" s="159"/>
      <c r="M19" s="159"/>
    </row>
    <row r="20" spans="1:13" s="33" customFormat="1" ht="16.5">
      <c r="A20" s="23"/>
      <c r="B20" s="28" t="s">
        <v>9</v>
      </c>
      <c r="C20" s="23" t="s">
        <v>58</v>
      </c>
      <c r="D20" s="24" t="s">
        <v>512</v>
      </c>
      <c r="E20" s="160">
        <v>3669225</v>
      </c>
      <c r="F20" s="160">
        <v>2201020</v>
      </c>
      <c r="G20" s="172"/>
      <c r="H20" s="289"/>
      <c r="I20" s="160"/>
      <c r="J20" s="159"/>
      <c r="K20" s="159"/>
      <c r="L20" s="159"/>
      <c r="M20" s="159"/>
    </row>
    <row r="21" spans="1:13" s="33" customFormat="1" ht="16.5">
      <c r="A21" s="23"/>
      <c r="B21" s="28" t="s">
        <v>14</v>
      </c>
      <c r="C21" s="30" t="s">
        <v>59</v>
      </c>
      <c r="D21" s="24" t="s">
        <v>513</v>
      </c>
      <c r="E21" s="160">
        <v>222187</v>
      </c>
      <c r="F21" s="160">
        <v>301107</v>
      </c>
      <c r="G21" s="172"/>
      <c r="H21" s="289"/>
      <c r="I21" s="160"/>
      <c r="J21" s="159"/>
      <c r="K21" s="159"/>
      <c r="L21" s="159"/>
      <c r="M21" s="159"/>
    </row>
    <row r="22" spans="1:13" s="33" customFormat="1" ht="16.5">
      <c r="A22" s="23"/>
      <c r="B22" s="28" t="s">
        <v>15</v>
      </c>
      <c r="C22" s="30" t="s">
        <v>268</v>
      </c>
      <c r="D22" s="24"/>
      <c r="E22" s="160">
        <v>996019</v>
      </c>
      <c r="F22" s="160">
        <v>153980</v>
      </c>
      <c r="G22" s="172"/>
      <c r="H22" s="289"/>
      <c r="I22" s="160"/>
      <c r="J22" s="159"/>
      <c r="K22" s="159"/>
      <c r="L22" s="159"/>
      <c r="M22" s="159"/>
    </row>
    <row r="23" spans="1:13" s="33" customFormat="1" ht="16.5">
      <c r="A23" s="23"/>
      <c r="B23" s="28" t="s">
        <v>60</v>
      </c>
      <c r="C23" s="23" t="s">
        <v>72</v>
      </c>
      <c r="D23" s="24" t="s">
        <v>514</v>
      </c>
      <c r="E23" s="160">
        <v>524149</v>
      </c>
      <c r="F23" s="160">
        <v>329593</v>
      </c>
      <c r="G23" s="172"/>
      <c r="H23" s="289"/>
      <c r="I23" s="160"/>
      <c r="J23" s="159"/>
      <c r="K23" s="159"/>
      <c r="L23" s="159"/>
      <c r="M23" s="159"/>
    </row>
    <row r="24" spans="1:13" s="33" customFormat="1" ht="16.5">
      <c r="A24" s="23"/>
      <c r="B24" s="28" t="s">
        <v>61</v>
      </c>
      <c r="C24" s="23" t="s">
        <v>530</v>
      </c>
      <c r="D24" s="24"/>
      <c r="E24" s="160">
        <v>20998</v>
      </c>
      <c r="F24" s="160">
        <v>23216</v>
      </c>
      <c r="G24" s="172"/>
      <c r="H24" s="289"/>
      <c r="I24" s="160"/>
      <c r="J24" s="159"/>
      <c r="K24" s="159"/>
      <c r="L24" s="159"/>
      <c r="M24" s="159"/>
    </row>
    <row r="25" spans="1:13" s="33" customFormat="1" ht="16.5">
      <c r="A25" s="23"/>
      <c r="B25" s="28" t="s">
        <v>229</v>
      </c>
      <c r="C25" s="30" t="s">
        <v>62</v>
      </c>
      <c r="D25" s="77"/>
      <c r="E25" s="160">
        <v>5468</v>
      </c>
      <c r="F25" s="160">
        <v>85068</v>
      </c>
      <c r="G25" s="172"/>
      <c r="H25" s="289"/>
      <c r="I25" s="160"/>
      <c r="J25" s="159"/>
      <c r="K25" s="159"/>
      <c r="L25" s="159"/>
      <c r="M25" s="159"/>
    </row>
    <row r="26" spans="1:13" s="32" customFormat="1" ht="16.5">
      <c r="A26" s="86"/>
      <c r="B26" s="86" t="s">
        <v>16</v>
      </c>
      <c r="C26" s="88" t="s">
        <v>323</v>
      </c>
      <c r="D26" s="92"/>
      <c r="E26" s="159">
        <f>E8-E19</f>
        <v>3849647</v>
      </c>
      <c r="F26" s="159">
        <f>F8-F19</f>
        <v>4978813</v>
      </c>
      <c r="G26" s="172"/>
      <c r="H26" s="288"/>
      <c r="I26" s="159"/>
      <c r="J26" s="159"/>
      <c r="K26" s="159"/>
      <c r="L26" s="159"/>
      <c r="M26" s="159"/>
    </row>
    <row r="27" spans="1:13" s="32" customFormat="1" ht="16.5">
      <c r="A27" s="86"/>
      <c r="B27" s="86" t="s">
        <v>17</v>
      </c>
      <c r="C27" s="88" t="s">
        <v>324</v>
      </c>
      <c r="D27" s="92"/>
      <c r="E27" s="159">
        <f>E28-E31</f>
        <v>1227840</v>
      </c>
      <c r="F27" s="159">
        <f>F28-F31</f>
        <v>1125870</v>
      </c>
      <c r="G27" s="172"/>
      <c r="H27" s="288"/>
      <c r="I27" s="159"/>
      <c r="J27" s="159"/>
      <c r="K27" s="159"/>
      <c r="L27" s="159"/>
      <c r="M27" s="159"/>
    </row>
    <row r="28" spans="1:13" s="33" customFormat="1" ht="16.5">
      <c r="A28" s="23"/>
      <c r="B28" s="28" t="s">
        <v>18</v>
      </c>
      <c r="C28" s="23" t="s">
        <v>63</v>
      </c>
      <c r="D28" s="92"/>
      <c r="E28" s="160">
        <f>SUM(E29:E30)</f>
        <v>1522219</v>
      </c>
      <c r="F28" s="160">
        <f>SUM(F29:F30)</f>
        <v>1362133</v>
      </c>
      <c r="G28" s="172"/>
      <c r="H28" s="289"/>
      <c r="I28" s="160"/>
      <c r="J28" s="159"/>
      <c r="K28" s="159"/>
      <c r="L28" s="159"/>
      <c r="M28" s="159"/>
    </row>
    <row r="29" spans="1:13" s="39" customFormat="1" ht="16.5">
      <c r="A29" s="23"/>
      <c r="B29" s="28" t="s">
        <v>64</v>
      </c>
      <c r="C29" s="23" t="s">
        <v>66</v>
      </c>
      <c r="D29" s="92"/>
      <c r="E29" s="160">
        <v>141923</v>
      </c>
      <c r="F29" s="160">
        <v>112622</v>
      </c>
      <c r="G29" s="172"/>
      <c r="H29" s="289"/>
      <c r="I29" s="160"/>
      <c r="J29" s="159"/>
      <c r="K29" s="159"/>
      <c r="L29" s="159"/>
      <c r="M29" s="159"/>
    </row>
    <row r="30" spans="1:13" s="33" customFormat="1" ht="16.5">
      <c r="A30" s="23"/>
      <c r="B30" s="28" t="s">
        <v>65</v>
      </c>
      <c r="C30" s="23" t="s">
        <v>13</v>
      </c>
      <c r="D30" s="92"/>
      <c r="E30" s="160">
        <v>1380296</v>
      </c>
      <c r="F30" s="160">
        <v>1249511</v>
      </c>
      <c r="G30" s="172"/>
      <c r="H30" s="289"/>
      <c r="I30" s="160"/>
      <c r="J30" s="159"/>
      <c r="K30" s="159"/>
      <c r="L30" s="159"/>
      <c r="M30" s="159"/>
    </row>
    <row r="31" spans="1:13" s="33" customFormat="1" ht="16.5">
      <c r="A31" s="23"/>
      <c r="B31" s="28" t="s">
        <v>19</v>
      </c>
      <c r="C31" s="23" t="s">
        <v>547</v>
      </c>
      <c r="D31" s="92"/>
      <c r="E31" s="160">
        <f>SUM(E32:E33)</f>
        <v>294379</v>
      </c>
      <c r="F31" s="160">
        <f>SUM(F32:F33)</f>
        <v>236263</v>
      </c>
      <c r="G31" s="172"/>
      <c r="H31" s="289"/>
      <c r="I31" s="160"/>
      <c r="J31" s="159"/>
      <c r="K31" s="159"/>
      <c r="L31" s="159"/>
      <c r="M31" s="159"/>
    </row>
    <row r="32" spans="1:13" s="33" customFormat="1" ht="16.5">
      <c r="A32" s="23"/>
      <c r="B32" s="28" t="s">
        <v>67</v>
      </c>
      <c r="C32" s="29" t="s">
        <v>345</v>
      </c>
      <c r="D32" s="92"/>
      <c r="E32" s="160">
        <v>1018</v>
      </c>
      <c r="F32" s="160">
        <v>1036</v>
      </c>
      <c r="G32" s="172"/>
      <c r="H32" s="289"/>
      <c r="I32" s="160"/>
      <c r="J32" s="159"/>
      <c r="K32" s="159"/>
      <c r="L32" s="159"/>
      <c r="M32" s="159"/>
    </row>
    <row r="33" spans="1:13" s="33" customFormat="1" ht="16.5">
      <c r="A33" s="23"/>
      <c r="B33" s="28" t="s">
        <v>68</v>
      </c>
      <c r="C33" s="23" t="s">
        <v>13</v>
      </c>
      <c r="D33" s="92"/>
      <c r="E33" s="160">
        <v>293361</v>
      </c>
      <c r="F33" s="160">
        <v>235227</v>
      </c>
      <c r="G33" s="172"/>
      <c r="H33" s="289"/>
      <c r="I33" s="160"/>
      <c r="J33" s="159"/>
      <c r="K33" s="159"/>
      <c r="L33" s="159"/>
      <c r="M33" s="159"/>
    </row>
    <row r="34" spans="1:13" s="32" customFormat="1" ht="16.5">
      <c r="A34" s="86"/>
      <c r="B34" s="86" t="s">
        <v>20</v>
      </c>
      <c r="C34" s="88" t="s">
        <v>69</v>
      </c>
      <c r="D34" s="159"/>
      <c r="E34" s="159">
        <v>3808</v>
      </c>
      <c r="F34" s="159">
        <v>235</v>
      </c>
      <c r="G34" s="172"/>
      <c r="H34" s="288"/>
      <c r="I34" s="159"/>
      <c r="J34" s="159"/>
      <c r="K34" s="159"/>
      <c r="L34" s="159"/>
      <c r="M34" s="159"/>
    </row>
    <row r="35" spans="1:13" s="32" customFormat="1" ht="16.5">
      <c r="A35" s="86"/>
      <c r="B35" s="86" t="s">
        <v>23</v>
      </c>
      <c r="C35" s="88" t="s">
        <v>269</v>
      </c>
      <c r="D35" s="159" t="s">
        <v>574</v>
      </c>
      <c r="E35" s="159">
        <f>+SUM(E36:E38)</f>
        <v>620404</v>
      </c>
      <c r="F35" s="159">
        <f>+SUM(F36:F38)</f>
        <v>-433651</v>
      </c>
      <c r="G35" s="172"/>
      <c r="H35" s="288"/>
      <c r="I35" s="159"/>
      <c r="J35" s="159"/>
      <c r="K35" s="159"/>
      <c r="L35" s="159"/>
      <c r="M35" s="159"/>
    </row>
    <row r="36" spans="1:13" s="33" customFormat="1" ht="16.5">
      <c r="A36" s="23"/>
      <c r="B36" s="28" t="s">
        <v>24</v>
      </c>
      <c r="C36" s="23" t="s">
        <v>270</v>
      </c>
      <c r="D36" s="92"/>
      <c r="E36" s="160">
        <v>145653</v>
      </c>
      <c r="F36" s="160">
        <v>-17943</v>
      </c>
      <c r="G36" s="172"/>
      <c r="H36" s="289"/>
      <c r="I36" s="160"/>
      <c r="J36" s="159"/>
      <c r="K36" s="159"/>
      <c r="L36" s="159"/>
      <c r="M36" s="159"/>
    </row>
    <row r="37" spans="1:13" s="33" customFormat="1" ht="16.5">
      <c r="A37" s="23"/>
      <c r="B37" s="28" t="s">
        <v>25</v>
      </c>
      <c r="C37" s="23" t="s">
        <v>373</v>
      </c>
      <c r="D37" s="92"/>
      <c r="E37" s="160">
        <v>5781195</v>
      </c>
      <c r="F37" s="160">
        <v>401928</v>
      </c>
      <c r="G37" s="172"/>
      <c r="H37" s="289"/>
      <c r="I37" s="160"/>
      <c r="J37" s="159"/>
      <c r="K37" s="159"/>
      <c r="L37" s="159"/>
      <c r="M37" s="159"/>
    </row>
    <row r="38" spans="1:13" s="33" customFormat="1" ht="16.5">
      <c r="A38" s="23"/>
      <c r="B38" s="28" t="s">
        <v>496</v>
      </c>
      <c r="C38" s="23" t="s">
        <v>271</v>
      </c>
      <c r="E38" s="160">
        <v>-5306444</v>
      </c>
      <c r="F38" s="160">
        <v>-817636</v>
      </c>
      <c r="G38" s="172"/>
      <c r="H38" s="289"/>
      <c r="I38" s="160"/>
      <c r="J38" s="159"/>
      <c r="K38" s="159"/>
      <c r="L38" s="159"/>
      <c r="M38" s="159"/>
    </row>
    <row r="39" spans="1:13" s="32" customFormat="1" ht="16.5">
      <c r="A39" s="86"/>
      <c r="B39" s="86" t="s">
        <v>26</v>
      </c>
      <c r="C39" s="88" t="s">
        <v>70</v>
      </c>
      <c r="D39" s="159" t="s">
        <v>515</v>
      </c>
      <c r="E39" s="159">
        <v>752895</v>
      </c>
      <c r="F39" s="159">
        <v>381821</v>
      </c>
      <c r="G39" s="172"/>
      <c r="H39" s="288"/>
      <c r="I39" s="159"/>
      <c r="J39" s="159"/>
      <c r="K39" s="159"/>
      <c r="L39" s="159"/>
      <c r="M39" s="159"/>
    </row>
    <row r="40" spans="1:13" s="32" customFormat="1" ht="16.5">
      <c r="A40" s="86"/>
      <c r="B40" s="86" t="s">
        <v>27</v>
      </c>
      <c r="C40" s="88" t="s">
        <v>554</v>
      </c>
      <c r="D40" s="92"/>
      <c r="E40" s="159">
        <f>E26+E27+E34+E35+E39</f>
        <v>6454594</v>
      </c>
      <c r="F40" s="159">
        <f>F26+F27+F34+F35+F39</f>
        <v>6053088</v>
      </c>
      <c r="G40" s="172"/>
      <c r="H40" s="288"/>
      <c r="I40" s="159"/>
      <c r="J40" s="159"/>
      <c r="K40" s="159"/>
      <c r="L40" s="159"/>
      <c r="M40" s="159"/>
    </row>
    <row r="41" spans="1:13" s="32" customFormat="1" ht="16.5">
      <c r="A41" s="86"/>
      <c r="B41" s="86" t="s">
        <v>28</v>
      </c>
      <c r="C41" s="88" t="s">
        <v>536</v>
      </c>
      <c r="D41" s="238" t="s">
        <v>516</v>
      </c>
      <c r="E41" s="159">
        <v>1181014</v>
      </c>
      <c r="F41" s="159">
        <v>1438492</v>
      </c>
      <c r="G41" s="172"/>
      <c r="H41" s="288"/>
      <c r="I41" s="159"/>
      <c r="J41" s="159"/>
      <c r="K41" s="159"/>
      <c r="L41" s="159"/>
      <c r="M41" s="159"/>
    </row>
    <row r="42" spans="1:13" s="32" customFormat="1" ht="16.5">
      <c r="A42" s="86"/>
      <c r="B42" s="86" t="s">
        <v>29</v>
      </c>
      <c r="C42" s="88" t="s">
        <v>537</v>
      </c>
      <c r="D42" s="238"/>
      <c r="E42" s="159">
        <v>1203165</v>
      </c>
      <c r="F42" s="159">
        <v>1124049</v>
      </c>
      <c r="G42" s="172"/>
      <c r="H42" s="288"/>
      <c r="I42" s="159"/>
      <c r="J42" s="159"/>
      <c r="K42" s="159"/>
      <c r="L42" s="159"/>
      <c r="M42" s="159"/>
    </row>
    <row r="43" spans="1:13" s="32" customFormat="1" ht="16.5">
      <c r="A43" s="86"/>
      <c r="B43" s="86" t="s">
        <v>30</v>
      </c>
      <c r="C43" s="88" t="s">
        <v>378</v>
      </c>
      <c r="D43" s="238"/>
      <c r="E43" s="159">
        <v>750912</v>
      </c>
      <c r="F43" s="159">
        <v>760224</v>
      </c>
      <c r="G43" s="172"/>
      <c r="H43" s="288"/>
      <c r="I43" s="159"/>
      <c r="J43" s="159"/>
      <c r="K43" s="159"/>
      <c r="L43" s="159"/>
      <c r="M43" s="159"/>
    </row>
    <row r="44" spans="1:13" s="32" customFormat="1" ht="16.5">
      <c r="A44" s="86"/>
      <c r="B44" s="86" t="s">
        <v>31</v>
      </c>
      <c r="C44" s="88" t="s">
        <v>71</v>
      </c>
      <c r="D44" s="238" t="s">
        <v>517</v>
      </c>
      <c r="E44" s="159">
        <v>1214084</v>
      </c>
      <c r="F44" s="159">
        <v>1191951</v>
      </c>
      <c r="G44" s="172"/>
      <c r="H44" s="288"/>
      <c r="I44" s="159"/>
      <c r="J44" s="159"/>
      <c r="K44" s="159"/>
      <c r="L44" s="159"/>
      <c r="M44" s="159"/>
    </row>
    <row r="45" spans="1:13" s="32" customFormat="1" ht="16.5">
      <c r="A45" s="86"/>
      <c r="B45" s="86" t="s">
        <v>32</v>
      </c>
      <c r="C45" s="88" t="s">
        <v>538</v>
      </c>
      <c r="D45" s="92"/>
      <c r="E45" s="159">
        <f>+E40-E41-E42-E43-E44</f>
        <v>2105419</v>
      </c>
      <c r="F45" s="159">
        <f>+F40-F41-F42-F43-F44</f>
        <v>1538372</v>
      </c>
      <c r="G45" s="172"/>
      <c r="H45" s="288"/>
      <c r="I45" s="159"/>
      <c r="J45" s="159"/>
      <c r="K45" s="159"/>
      <c r="L45" s="159"/>
      <c r="M45" s="159"/>
    </row>
    <row r="46" spans="1:13" s="32" customFormat="1" ht="16.5">
      <c r="A46" s="86"/>
      <c r="B46" s="86" t="s">
        <v>33</v>
      </c>
      <c r="C46" s="88" t="s">
        <v>272</v>
      </c>
      <c r="D46" s="92"/>
      <c r="E46" s="159"/>
      <c r="F46" s="159"/>
      <c r="G46" s="172"/>
      <c r="H46" s="288"/>
      <c r="I46" s="159"/>
      <c r="J46" s="159"/>
      <c r="K46" s="159"/>
      <c r="L46" s="159"/>
      <c r="M46" s="159"/>
    </row>
    <row r="47" spans="1:13" s="32" customFormat="1" ht="16.5">
      <c r="A47" s="86"/>
      <c r="C47" s="88" t="s">
        <v>273</v>
      </c>
      <c r="D47" s="92"/>
      <c r="E47" s="159">
        <v>0</v>
      </c>
      <c r="F47" s="159">
        <v>0</v>
      </c>
      <c r="G47" s="172"/>
      <c r="H47" s="288"/>
      <c r="I47" s="159"/>
      <c r="J47" s="159"/>
      <c r="K47" s="159"/>
      <c r="L47" s="159"/>
      <c r="M47" s="159"/>
    </row>
    <row r="48" spans="1:13" s="32" customFormat="1" ht="16.5">
      <c r="A48" s="86"/>
      <c r="B48" s="86" t="s">
        <v>34</v>
      </c>
      <c r="C48" s="88" t="s">
        <v>274</v>
      </c>
      <c r="D48" s="92"/>
      <c r="E48" s="159">
        <v>344050</v>
      </c>
      <c r="F48" s="159">
        <v>174485</v>
      </c>
      <c r="G48" s="172"/>
      <c r="H48" s="288"/>
      <c r="I48" s="159"/>
      <c r="J48" s="159"/>
      <c r="K48" s="159"/>
      <c r="L48" s="159"/>
      <c r="M48" s="159"/>
    </row>
    <row r="49" spans="1:13" s="149" customFormat="1" ht="16.5">
      <c r="A49" s="86"/>
      <c r="B49" s="86" t="s">
        <v>35</v>
      </c>
      <c r="C49" s="88" t="s">
        <v>275</v>
      </c>
      <c r="D49" s="92"/>
      <c r="E49" s="159">
        <v>0</v>
      </c>
      <c r="F49" s="159">
        <v>0</v>
      </c>
      <c r="G49" s="172"/>
      <c r="H49" s="288"/>
      <c r="I49" s="159"/>
      <c r="J49" s="159"/>
      <c r="K49" s="159"/>
      <c r="L49" s="159"/>
      <c r="M49" s="159"/>
    </row>
    <row r="50" spans="1:13" s="149" customFormat="1" ht="16.5">
      <c r="A50" s="86"/>
      <c r="B50" s="86" t="s">
        <v>36</v>
      </c>
      <c r="C50" s="88" t="s">
        <v>539</v>
      </c>
      <c r="D50" s="238"/>
      <c r="E50" s="159">
        <f>+SUM(E45:E49)</f>
        <v>2449469</v>
      </c>
      <c r="F50" s="159">
        <f>+SUM(F45:F49)</f>
        <v>1712857</v>
      </c>
      <c r="G50" s="172"/>
      <c r="H50" s="288"/>
      <c r="I50" s="159"/>
      <c r="J50" s="159"/>
      <c r="K50" s="159"/>
      <c r="L50" s="159"/>
      <c r="M50" s="159"/>
    </row>
    <row r="51" spans="1:13" s="32" customFormat="1" ht="16.5">
      <c r="A51" s="86"/>
      <c r="B51" s="86" t="s">
        <v>37</v>
      </c>
      <c r="C51" s="88" t="s">
        <v>325</v>
      </c>
      <c r="D51" s="238" t="s">
        <v>518</v>
      </c>
      <c r="E51" s="159">
        <f>+E52+E53-E54</f>
        <v>422173</v>
      </c>
      <c r="F51" s="159">
        <f>+F52+F53-F54</f>
        <v>402810</v>
      </c>
      <c r="G51" s="172"/>
      <c r="H51" s="288"/>
      <c r="I51" s="159"/>
      <c r="J51" s="159"/>
      <c r="K51" s="159"/>
      <c r="L51" s="159"/>
      <c r="M51" s="159"/>
    </row>
    <row r="52" spans="1:13" s="33" customFormat="1" ht="16.5">
      <c r="A52" s="25"/>
      <c r="B52" s="23" t="s">
        <v>499</v>
      </c>
      <c r="C52" s="29" t="s">
        <v>200</v>
      </c>
      <c r="D52" s="238"/>
      <c r="E52" s="160">
        <v>0</v>
      </c>
      <c r="F52" s="160">
        <v>214029</v>
      </c>
      <c r="G52" s="172"/>
      <c r="H52" s="288"/>
      <c r="I52" s="160"/>
      <c r="J52" s="159"/>
      <c r="K52" s="159"/>
      <c r="L52" s="159"/>
      <c r="M52" s="159"/>
    </row>
    <row r="53" spans="1:13" s="33" customFormat="1" ht="16.5">
      <c r="A53" s="25"/>
      <c r="B53" s="23" t="s">
        <v>500</v>
      </c>
      <c r="C53" s="29" t="s">
        <v>381</v>
      </c>
      <c r="D53" s="238"/>
      <c r="E53" s="160">
        <v>840580</v>
      </c>
      <c r="F53" s="160">
        <v>604354</v>
      </c>
      <c r="G53" s="172"/>
      <c r="H53" s="289"/>
      <c r="I53" s="160"/>
      <c r="J53" s="159"/>
      <c r="K53" s="159"/>
      <c r="L53" s="159"/>
      <c r="M53" s="159"/>
    </row>
    <row r="54" spans="1:13" s="33" customFormat="1" ht="16.5">
      <c r="A54" s="23"/>
      <c r="B54" s="23" t="s">
        <v>501</v>
      </c>
      <c r="C54" s="29" t="s">
        <v>382</v>
      </c>
      <c r="D54" s="238"/>
      <c r="E54" s="160">
        <v>418407</v>
      </c>
      <c r="F54" s="160">
        <v>415573</v>
      </c>
      <c r="G54" s="172"/>
      <c r="H54" s="289"/>
      <c r="I54" s="160"/>
      <c r="J54" s="159"/>
      <c r="K54" s="159"/>
      <c r="L54" s="159"/>
      <c r="M54" s="159"/>
    </row>
    <row r="55" spans="1:13" s="32" customFormat="1" ht="16.5">
      <c r="A55" s="27"/>
      <c r="B55" s="86" t="s">
        <v>316</v>
      </c>
      <c r="C55" s="88" t="s">
        <v>540</v>
      </c>
      <c r="D55" s="238" t="s">
        <v>575</v>
      </c>
      <c r="E55" s="159">
        <f>+E50-E51</f>
        <v>2027296</v>
      </c>
      <c r="F55" s="159">
        <f>+F50-F51</f>
        <v>1310047</v>
      </c>
      <c r="G55" s="172"/>
      <c r="H55" s="289"/>
      <c r="I55" s="159"/>
      <c r="J55" s="159"/>
      <c r="K55" s="159"/>
      <c r="L55" s="159"/>
      <c r="M55" s="159"/>
    </row>
    <row r="56" spans="1:13" s="32" customFormat="1" ht="16.5">
      <c r="A56" s="27"/>
      <c r="B56" s="86" t="s">
        <v>486</v>
      </c>
      <c r="C56" s="88" t="s">
        <v>326</v>
      </c>
      <c r="D56" s="238"/>
      <c r="E56" s="172">
        <f>+SUM(E57:E59)</f>
        <v>0</v>
      </c>
      <c r="F56" s="172">
        <f>+SUM(F57:F59)</f>
        <v>0</v>
      </c>
      <c r="G56" s="172"/>
      <c r="H56" s="288"/>
      <c r="I56" s="172"/>
      <c r="J56" s="159"/>
      <c r="K56" s="159"/>
      <c r="L56" s="159"/>
      <c r="M56" s="159"/>
    </row>
    <row r="57" spans="1:13" s="33" customFormat="1" ht="16.5">
      <c r="A57" s="23"/>
      <c r="B57" s="23" t="s">
        <v>340</v>
      </c>
      <c r="C57" s="29" t="s">
        <v>327</v>
      </c>
      <c r="D57" s="238"/>
      <c r="E57" s="160">
        <v>0</v>
      </c>
      <c r="F57" s="160">
        <v>0</v>
      </c>
      <c r="G57" s="172"/>
      <c r="H57" s="290"/>
      <c r="I57" s="160"/>
      <c r="J57" s="159"/>
      <c r="K57" s="159"/>
      <c r="L57" s="159"/>
      <c r="M57" s="159"/>
    </row>
    <row r="58" spans="1:13" s="33" customFormat="1" ht="16.5">
      <c r="A58" s="23"/>
      <c r="B58" s="23" t="s">
        <v>341</v>
      </c>
      <c r="C58" s="29" t="s">
        <v>541</v>
      </c>
      <c r="D58" s="238"/>
      <c r="E58" s="160">
        <v>0</v>
      </c>
      <c r="F58" s="160">
        <v>0</v>
      </c>
      <c r="G58" s="172"/>
      <c r="H58" s="289"/>
      <c r="I58" s="160"/>
      <c r="J58" s="159"/>
      <c r="K58" s="159"/>
      <c r="L58" s="159"/>
      <c r="M58" s="159"/>
    </row>
    <row r="59" spans="1:13" s="33" customFormat="1" ht="16.5">
      <c r="A59" s="23"/>
      <c r="B59" s="23" t="s">
        <v>342</v>
      </c>
      <c r="C59" s="29" t="s">
        <v>328</v>
      </c>
      <c r="D59" s="238"/>
      <c r="E59" s="160">
        <v>0</v>
      </c>
      <c r="F59" s="160">
        <v>0</v>
      </c>
      <c r="G59" s="172"/>
      <c r="H59" s="289"/>
      <c r="I59" s="160"/>
      <c r="J59" s="159"/>
      <c r="K59" s="159"/>
      <c r="L59" s="159"/>
      <c r="M59" s="159"/>
    </row>
    <row r="60" spans="1:13" s="32" customFormat="1" ht="16.5">
      <c r="A60" s="27"/>
      <c r="B60" s="86" t="s">
        <v>333</v>
      </c>
      <c r="C60" s="88" t="s">
        <v>329</v>
      </c>
      <c r="D60" s="238"/>
      <c r="E60" s="159">
        <f>+SUM(E61:E63)</f>
        <v>0</v>
      </c>
      <c r="F60" s="159">
        <f>+SUM(F61:F63)</f>
        <v>0</v>
      </c>
      <c r="G60" s="172"/>
      <c r="H60" s="289"/>
      <c r="I60" s="159"/>
      <c r="J60" s="159"/>
      <c r="K60" s="159"/>
      <c r="L60" s="159"/>
      <c r="M60" s="159"/>
    </row>
    <row r="61" spans="1:13" s="33" customFormat="1" ht="16.5">
      <c r="A61" s="23"/>
      <c r="B61" s="23" t="s">
        <v>502</v>
      </c>
      <c r="C61" s="29" t="s">
        <v>330</v>
      </c>
      <c r="D61" s="238"/>
      <c r="E61" s="160">
        <v>0</v>
      </c>
      <c r="F61" s="160">
        <v>0</v>
      </c>
      <c r="G61" s="172"/>
      <c r="H61" s="288"/>
      <c r="I61" s="160"/>
      <c r="J61" s="159"/>
      <c r="K61" s="159"/>
      <c r="L61" s="159"/>
      <c r="M61" s="159"/>
    </row>
    <row r="62" spans="1:13" s="33" customFormat="1" ht="16.5">
      <c r="A62" s="23"/>
      <c r="B62" s="23" t="s">
        <v>503</v>
      </c>
      <c r="C62" s="29" t="s">
        <v>331</v>
      </c>
      <c r="D62" s="238"/>
      <c r="E62" s="160">
        <v>0</v>
      </c>
      <c r="F62" s="160">
        <v>0</v>
      </c>
      <c r="G62" s="172"/>
      <c r="H62" s="289"/>
      <c r="I62" s="160"/>
      <c r="J62" s="159"/>
      <c r="K62" s="159"/>
      <c r="L62" s="159"/>
      <c r="M62" s="159"/>
    </row>
    <row r="63" spans="1:13" s="33" customFormat="1" ht="16.5">
      <c r="A63" s="23"/>
      <c r="B63" s="23" t="s">
        <v>531</v>
      </c>
      <c r="C63" s="29" t="s">
        <v>332</v>
      </c>
      <c r="D63" s="238"/>
      <c r="E63" s="160">
        <v>0</v>
      </c>
      <c r="F63" s="160">
        <v>0</v>
      </c>
      <c r="G63" s="172"/>
      <c r="H63" s="289"/>
      <c r="I63" s="160"/>
      <c r="J63" s="159"/>
      <c r="K63" s="159"/>
      <c r="L63" s="159"/>
      <c r="M63" s="159"/>
    </row>
    <row r="64" spans="1:13" s="32" customFormat="1" ht="16.5">
      <c r="A64" s="27"/>
      <c r="B64" s="86" t="s">
        <v>335</v>
      </c>
      <c r="C64" s="88" t="s">
        <v>542</v>
      </c>
      <c r="D64" s="238"/>
      <c r="E64" s="159">
        <f>+E56-E60</f>
        <v>0</v>
      </c>
      <c r="F64" s="159">
        <f>+F56-F60</f>
        <v>0</v>
      </c>
      <c r="G64" s="172"/>
      <c r="H64" s="289"/>
      <c r="I64" s="159"/>
      <c r="J64" s="159"/>
      <c r="K64" s="159"/>
      <c r="L64" s="159"/>
      <c r="M64" s="159"/>
    </row>
    <row r="65" spans="1:13" s="32" customFormat="1" ht="16.5">
      <c r="A65" s="27"/>
      <c r="B65" s="86" t="s">
        <v>336</v>
      </c>
      <c r="C65" s="88" t="s">
        <v>334</v>
      </c>
      <c r="D65" s="238"/>
      <c r="E65" s="159">
        <f>+SUM(E66:E68)</f>
        <v>0</v>
      </c>
      <c r="F65" s="159">
        <f>+SUM(F66:F68)</f>
        <v>0</v>
      </c>
      <c r="G65" s="172"/>
      <c r="H65" s="288"/>
      <c r="I65" s="159"/>
      <c r="J65" s="159"/>
      <c r="K65" s="159"/>
      <c r="L65" s="159"/>
      <c r="M65" s="159"/>
    </row>
    <row r="66" spans="1:13" s="33" customFormat="1" ht="16.5">
      <c r="A66" s="25"/>
      <c r="B66" s="28" t="s">
        <v>532</v>
      </c>
      <c r="C66" s="29" t="s">
        <v>200</v>
      </c>
      <c r="D66" s="238"/>
      <c r="E66" s="160">
        <v>0</v>
      </c>
      <c r="F66" s="160">
        <v>0</v>
      </c>
      <c r="G66" s="172"/>
      <c r="H66" s="288"/>
      <c r="I66" s="160"/>
      <c r="J66" s="159"/>
      <c r="K66" s="159"/>
      <c r="L66" s="159"/>
      <c r="M66" s="159"/>
    </row>
    <row r="67" spans="1:13" s="33" customFormat="1" ht="16.5">
      <c r="A67" s="25"/>
      <c r="B67" s="28" t="s">
        <v>533</v>
      </c>
      <c r="C67" s="29" t="s">
        <v>381</v>
      </c>
      <c r="D67" s="238"/>
      <c r="E67" s="160">
        <v>0</v>
      </c>
      <c r="F67" s="160">
        <v>0</v>
      </c>
      <c r="G67" s="172"/>
      <c r="H67" s="289"/>
      <c r="I67" s="160"/>
      <c r="J67" s="159"/>
      <c r="K67" s="159"/>
      <c r="L67" s="159"/>
      <c r="M67" s="159"/>
    </row>
    <row r="68" spans="1:13" s="33" customFormat="1" ht="16.5">
      <c r="A68" s="25"/>
      <c r="B68" s="28" t="s">
        <v>534</v>
      </c>
      <c r="C68" s="29" t="s">
        <v>382</v>
      </c>
      <c r="D68" s="238"/>
      <c r="E68" s="160">
        <v>0</v>
      </c>
      <c r="F68" s="160">
        <v>0</v>
      </c>
      <c r="G68" s="172"/>
      <c r="H68" s="289"/>
      <c r="I68" s="160"/>
      <c r="J68" s="159"/>
      <c r="K68" s="159"/>
      <c r="L68" s="159"/>
      <c r="M68" s="159"/>
    </row>
    <row r="69" spans="1:13" s="32" customFormat="1" ht="16.5">
      <c r="A69" s="86"/>
      <c r="B69" s="150" t="s">
        <v>383</v>
      </c>
      <c r="C69" s="88" t="s">
        <v>543</v>
      </c>
      <c r="D69" s="238"/>
      <c r="E69" s="172">
        <f>+E64+E65</f>
        <v>0</v>
      </c>
      <c r="F69" s="172">
        <f>+F64+F65</f>
        <v>0</v>
      </c>
      <c r="G69" s="172"/>
      <c r="H69" s="289"/>
      <c r="I69" s="172"/>
      <c r="J69" s="159"/>
      <c r="K69" s="159"/>
      <c r="L69" s="159"/>
      <c r="M69" s="159"/>
    </row>
    <row r="70" spans="1:13" s="32" customFormat="1" ht="16.5">
      <c r="A70" s="86"/>
      <c r="B70" s="86" t="s">
        <v>535</v>
      </c>
      <c r="C70" s="88" t="s">
        <v>544</v>
      </c>
      <c r="D70" s="238"/>
      <c r="E70" s="159">
        <f>+E55+E69</f>
        <v>2027296</v>
      </c>
      <c r="F70" s="159">
        <f>+F55+F69</f>
        <v>1310047</v>
      </c>
      <c r="G70" s="172"/>
      <c r="H70" s="290"/>
      <c r="I70" s="159"/>
      <c r="J70" s="159"/>
      <c r="K70" s="159"/>
      <c r="L70" s="159"/>
      <c r="M70" s="159"/>
    </row>
    <row r="71" spans="1:12" s="40" customFormat="1" ht="16.5">
      <c r="A71" s="5"/>
      <c r="B71" s="5"/>
      <c r="C71" s="6"/>
      <c r="D71" s="151"/>
      <c r="E71" s="173"/>
      <c r="F71" s="173"/>
      <c r="G71" s="172"/>
      <c r="H71" s="288"/>
      <c r="I71" s="173"/>
      <c r="J71" s="159"/>
      <c r="K71" s="159"/>
      <c r="L71" s="9"/>
    </row>
    <row r="72" spans="1:12" s="39" customFormat="1" ht="16.5">
      <c r="A72" s="23"/>
      <c r="B72" s="61"/>
      <c r="C72" s="61" t="s">
        <v>372</v>
      </c>
      <c r="D72" s="98"/>
      <c r="E72" s="174">
        <f>+E70/520000000</f>
        <v>0.0038986461538461537</v>
      </c>
      <c r="F72" s="174">
        <f>+F70/520000000</f>
        <v>0.002519321153846154</v>
      </c>
      <c r="G72" s="172"/>
      <c r="H72" s="291"/>
      <c r="I72" s="281"/>
      <c r="J72" s="159"/>
      <c r="K72" s="159"/>
      <c r="L72" s="9"/>
    </row>
    <row r="73" spans="1:8" ht="16.5">
      <c r="A73" s="5"/>
      <c r="B73" s="5"/>
      <c r="C73" s="6"/>
      <c r="D73" s="107"/>
      <c r="E73" s="13"/>
      <c r="F73" s="13"/>
      <c r="H73" s="292"/>
    </row>
    <row r="74" spans="1:8" ht="15">
      <c r="A74" s="5"/>
      <c r="B74" s="5"/>
      <c r="C74" s="6"/>
      <c r="D74" s="107"/>
      <c r="E74" s="13"/>
      <c r="F74" s="13"/>
      <c r="H74" s="246"/>
    </row>
    <row r="75" spans="1:6" ht="15">
      <c r="A75" s="5"/>
      <c r="B75" s="5"/>
      <c r="C75" s="6"/>
      <c r="D75" s="107"/>
      <c r="E75" s="36"/>
      <c r="F75" s="36"/>
    </row>
    <row r="76" spans="1:6" ht="15">
      <c r="A76" s="5"/>
      <c r="B76" s="5"/>
      <c r="C76" s="6"/>
      <c r="D76" s="107"/>
      <c r="E76" s="36"/>
      <c r="F76" s="36"/>
    </row>
    <row r="77" spans="1:6" ht="15">
      <c r="A77" s="5"/>
      <c r="B77" s="5"/>
      <c r="C77" s="6"/>
      <c r="D77" s="107"/>
      <c r="E77" s="13"/>
      <c r="F77" s="13"/>
    </row>
    <row r="78" spans="1:6" ht="15">
      <c r="A78" s="5"/>
      <c r="B78" s="5"/>
      <c r="C78" s="6"/>
      <c r="D78" s="107"/>
      <c r="E78" s="13"/>
      <c r="F78" s="13"/>
    </row>
    <row r="79" spans="1:12" s="32" customFormat="1" ht="16.5">
      <c r="A79" s="250"/>
      <c r="B79" s="250"/>
      <c r="C79" s="250"/>
      <c r="D79" s="250"/>
      <c r="E79" s="250"/>
      <c r="F79" s="250"/>
      <c r="G79" s="250"/>
      <c r="H79" s="9"/>
      <c r="I79" s="250"/>
      <c r="J79" s="250"/>
      <c r="K79" s="9"/>
      <c r="L79" s="9"/>
    </row>
    <row r="80" spans="1:8" ht="16.5">
      <c r="A80" s="5"/>
      <c r="B80" s="5"/>
      <c r="C80" s="6"/>
      <c r="D80" s="107"/>
      <c r="E80" s="13"/>
      <c r="F80" s="13"/>
      <c r="H80" s="250"/>
    </row>
    <row r="81" spans="1:9" ht="16.5">
      <c r="A81" s="300" t="s">
        <v>568</v>
      </c>
      <c r="B81" s="300"/>
      <c r="C81" s="300"/>
      <c r="D81" s="300"/>
      <c r="E81" s="300"/>
      <c r="F81" s="300"/>
      <c r="G81" s="250"/>
      <c r="I81" s="227"/>
    </row>
    <row r="82" spans="1:9" s="282" customFormat="1" ht="16.5">
      <c r="A82" s="5"/>
      <c r="B82" s="5"/>
      <c r="C82" s="6"/>
      <c r="D82" s="107"/>
      <c r="E82" s="13"/>
      <c r="F82" s="13"/>
      <c r="G82" s="87"/>
      <c r="H82" s="227"/>
      <c r="I82" s="87"/>
    </row>
    <row r="83" spans="1:9" ht="16.5">
      <c r="A83" s="5"/>
      <c r="B83" s="5"/>
      <c r="C83" s="6"/>
      <c r="D83" s="107"/>
      <c r="E83" s="13"/>
      <c r="F83" s="13"/>
      <c r="G83" s="227"/>
      <c r="H83" s="87"/>
      <c r="I83" s="227"/>
    </row>
    <row r="84" spans="1:9" ht="16.5">
      <c r="A84" s="14"/>
      <c r="B84" s="246"/>
      <c r="C84" s="246"/>
      <c r="D84" s="246"/>
      <c r="E84" s="246"/>
      <c r="F84" s="246"/>
      <c r="G84" s="227"/>
      <c r="H84" s="227"/>
      <c r="I84" s="227"/>
    </row>
    <row r="85" spans="1:9" ht="16.5">
      <c r="A85" s="5"/>
      <c r="B85" s="8"/>
      <c r="C85" s="7"/>
      <c r="D85" s="106"/>
      <c r="E85" s="3"/>
      <c r="F85" s="3"/>
      <c r="G85" s="227"/>
      <c r="H85" s="227"/>
      <c r="I85" s="227"/>
    </row>
    <row r="86" spans="7:9" ht="16.5">
      <c r="G86" s="227"/>
      <c r="H86" s="227"/>
      <c r="I86" s="227"/>
    </row>
    <row r="87" spans="1:9" ht="16.5">
      <c r="A87" s="5"/>
      <c r="B87" s="246"/>
      <c r="C87" s="246"/>
      <c r="D87" s="246"/>
      <c r="E87" s="246"/>
      <c r="F87" s="246"/>
      <c r="G87" s="227"/>
      <c r="H87" s="227"/>
      <c r="I87" s="227"/>
    </row>
    <row r="88" spans="1:9" ht="16.5">
      <c r="A88" s="5"/>
      <c r="B88" s="246"/>
      <c r="C88" s="246"/>
      <c r="D88" s="246"/>
      <c r="E88" s="246"/>
      <c r="F88" s="246"/>
      <c r="G88" s="227"/>
      <c r="H88" s="227"/>
      <c r="I88" s="227"/>
    </row>
    <row r="89" spans="1:9" ht="16.5">
      <c r="A89" s="5"/>
      <c r="B89" s="246"/>
      <c r="C89" s="246"/>
      <c r="D89" s="246"/>
      <c r="E89" s="246"/>
      <c r="F89" s="246"/>
      <c r="G89" s="227"/>
      <c r="H89" s="227"/>
      <c r="I89" s="227"/>
    </row>
    <row r="90" spans="1:9" ht="16.5">
      <c r="A90" s="5"/>
      <c r="B90" s="246"/>
      <c r="C90" s="246"/>
      <c r="D90" s="246"/>
      <c r="E90" s="246"/>
      <c r="F90" s="246"/>
      <c r="G90" s="227"/>
      <c r="H90" s="227"/>
      <c r="I90" s="227"/>
    </row>
    <row r="91" spans="1:9" ht="16.5">
      <c r="A91" s="5"/>
      <c r="B91" s="246"/>
      <c r="C91" s="246"/>
      <c r="D91" s="246"/>
      <c r="E91" s="246"/>
      <c r="F91" s="246"/>
      <c r="G91" s="227"/>
      <c r="H91" s="227"/>
      <c r="I91" s="227"/>
    </row>
    <row r="92" spans="1:9" ht="16.5">
      <c r="A92" s="5"/>
      <c r="B92" s="246"/>
      <c r="C92" s="246"/>
      <c r="D92" s="246"/>
      <c r="E92" s="246"/>
      <c r="F92" s="246"/>
      <c r="G92" s="227"/>
      <c r="H92" s="227"/>
      <c r="I92" s="227"/>
    </row>
    <row r="93" spans="1:9" ht="16.5">
      <c r="A93" s="5"/>
      <c r="B93" s="5"/>
      <c r="C93" s="6"/>
      <c r="D93" s="107"/>
      <c r="E93" s="1"/>
      <c r="F93" s="1"/>
      <c r="G93" s="227"/>
      <c r="H93" s="227"/>
      <c r="I93" s="227"/>
    </row>
    <row r="94" spans="1:9" ht="16.5">
      <c r="A94" s="5"/>
      <c r="B94" s="5"/>
      <c r="C94" s="6"/>
      <c r="D94" s="107"/>
      <c r="E94" s="1"/>
      <c r="F94" s="1"/>
      <c r="G94" s="227"/>
      <c r="H94" s="227"/>
      <c r="I94" s="227"/>
    </row>
    <row r="95" spans="1:9" ht="16.5">
      <c r="A95" s="5"/>
      <c r="B95" s="5"/>
      <c r="C95" s="6"/>
      <c r="D95" s="107"/>
      <c r="E95" s="1"/>
      <c r="F95" s="1"/>
      <c r="G95" s="227"/>
      <c r="H95" s="227"/>
      <c r="I95" s="227"/>
    </row>
    <row r="96" spans="1:9" ht="16.5">
      <c r="A96" s="5"/>
      <c r="B96" s="5"/>
      <c r="C96" s="6"/>
      <c r="D96" s="107"/>
      <c r="E96" s="1"/>
      <c r="F96" s="1"/>
      <c r="G96" s="227"/>
      <c r="H96" s="227"/>
      <c r="I96" s="227"/>
    </row>
    <row r="97" spans="1:9" ht="16.5">
      <c r="A97" s="5"/>
      <c r="B97" s="5"/>
      <c r="C97" s="6"/>
      <c r="D97" s="107"/>
      <c r="E97" s="1"/>
      <c r="F97" s="1"/>
      <c r="G97" s="227"/>
      <c r="H97" s="227"/>
      <c r="I97" s="227"/>
    </row>
    <row r="98" spans="1:9" ht="16.5">
      <c r="A98" s="5"/>
      <c r="B98" s="5"/>
      <c r="C98" s="6"/>
      <c r="D98" s="107"/>
      <c r="E98" s="1"/>
      <c r="F98" s="1"/>
      <c r="G98" s="227"/>
      <c r="H98" s="227"/>
      <c r="I98" s="227"/>
    </row>
    <row r="99" spans="1:9" ht="16.5">
      <c r="A99" s="5"/>
      <c r="B99" s="5"/>
      <c r="C99" s="6"/>
      <c r="D99" s="107"/>
      <c r="E99" s="1"/>
      <c r="F99" s="1"/>
      <c r="G99" s="227"/>
      <c r="H99" s="227"/>
      <c r="I99" s="227"/>
    </row>
    <row r="100" spans="1:9" ht="18">
      <c r="A100" s="19"/>
      <c r="B100" s="19"/>
      <c r="C100" s="19"/>
      <c r="D100" s="152"/>
      <c r="E100" s="19"/>
      <c r="F100" s="19"/>
      <c r="G100" s="227"/>
      <c r="H100" s="227"/>
      <c r="I100" s="227"/>
    </row>
    <row r="101" spans="1:8" ht="18">
      <c r="A101" s="19"/>
      <c r="B101" s="19"/>
      <c r="C101" s="19"/>
      <c r="D101" s="152"/>
      <c r="E101" s="19"/>
      <c r="F101" s="19"/>
      <c r="H101" s="227"/>
    </row>
    <row r="102" spans="1:6" ht="18">
      <c r="A102" s="19"/>
      <c r="B102" s="19"/>
      <c r="C102" s="19"/>
      <c r="D102" s="152"/>
      <c r="E102" s="19"/>
      <c r="F102" s="19"/>
    </row>
    <row r="103" spans="1:6" ht="18">
      <c r="A103" s="19"/>
      <c r="B103" s="19"/>
      <c r="C103" s="19"/>
      <c r="D103" s="152"/>
      <c r="E103" s="19"/>
      <c r="F103" s="19"/>
    </row>
    <row r="104" spans="1:6" ht="18">
      <c r="A104" s="19"/>
      <c r="B104" s="19"/>
      <c r="C104" s="19"/>
      <c r="D104" s="152"/>
      <c r="E104" s="19"/>
      <c r="F104" s="19"/>
    </row>
    <row r="105" spans="1:6" ht="18">
      <c r="A105" s="19"/>
      <c r="B105" s="19"/>
      <c r="C105" s="19"/>
      <c r="D105" s="152"/>
      <c r="E105" s="19"/>
      <c r="F105" s="19"/>
    </row>
    <row r="106" spans="1:6" ht="18">
      <c r="A106" s="19"/>
      <c r="B106" s="19"/>
      <c r="C106" s="19"/>
      <c r="D106" s="152"/>
      <c r="E106" s="19"/>
      <c r="F106" s="19"/>
    </row>
    <row r="107" spans="1:6" ht="18">
      <c r="A107" s="19"/>
      <c r="B107" s="19"/>
      <c r="C107" s="19"/>
      <c r="D107" s="152"/>
      <c r="E107" s="19"/>
      <c r="F107" s="19"/>
    </row>
    <row r="108" spans="1:6" ht="18">
      <c r="A108" s="19"/>
      <c r="B108" s="19"/>
      <c r="C108" s="19"/>
      <c r="D108" s="152"/>
      <c r="E108" s="19"/>
      <c r="F108" s="19"/>
    </row>
    <row r="109" spans="1:6" ht="18">
      <c r="A109" s="19"/>
      <c r="B109" s="19"/>
      <c r="C109" s="19"/>
      <c r="D109" s="152"/>
      <c r="E109" s="19"/>
      <c r="F109" s="19"/>
    </row>
    <row r="110" spans="1:8" s="10" customFormat="1" ht="12.75">
      <c r="A110" s="9"/>
      <c r="B110" s="9"/>
      <c r="C110" s="9"/>
      <c r="D110" s="153"/>
      <c r="E110" s="9"/>
      <c r="F110" s="9"/>
      <c r="H110" s="9"/>
    </row>
    <row r="111" ht="21" customHeight="1">
      <c r="H111" s="10"/>
    </row>
    <row r="112" spans="1:8" s="4" customFormat="1" ht="12.75">
      <c r="A112" s="9"/>
      <c r="B112" s="9"/>
      <c r="C112" s="9"/>
      <c r="D112" s="153"/>
      <c r="E112" s="9"/>
      <c r="F112" s="9"/>
      <c r="H112" s="9"/>
    </row>
    <row r="113" spans="1:6" s="4" customFormat="1" ht="12.75">
      <c r="A113" s="9"/>
      <c r="B113" s="9"/>
      <c r="C113" s="9"/>
      <c r="D113" s="153"/>
      <c r="E113" s="9"/>
      <c r="F113" s="9"/>
    </row>
    <row r="114" spans="1:6" s="4" customFormat="1" ht="12.75">
      <c r="A114" s="9"/>
      <c r="B114" s="9"/>
      <c r="C114" s="9"/>
      <c r="D114" s="153"/>
      <c r="E114" s="9"/>
      <c r="F114" s="9"/>
    </row>
    <row r="115" spans="1:6" s="4" customFormat="1" ht="12.75">
      <c r="A115" s="9"/>
      <c r="B115" s="9"/>
      <c r="C115" s="9"/>
      <c r="D115" s="153"/>
      <c r="E115" s="9"/>
      <c r="F115" s="9"/>
    </row>
    <row r="116" spans="1:6" s="4" customFormat="1" ht="12.75">
      <c r="A116" s="9"/>
      <c r="B116" s="9"/>
      <c r="C116" s="9"/>
      <c r="D116" s="153"/>
      <c r="E116" s="9"/>
      <c r="F116" s="9"/>
    </row>
    <row r="117" spans="1:6" s="4" customFormat="1" ht="12.75">
      <c r="A117" s="9"/>
      <c r="B117" s="9"/>
      <c r="C117" s="9"/>
      <c r="D117" s="153"/>
      <c r="E117" s="9"/>
      <c r="F117" s="9"/>
    </row>
    <row r="118" spans="1:6" s="4" customFormat="1" ht="12.75">
      <c r="A118" s="9"/>
      <c r="B118" s="9"/>
      <c r="C118" s="9"/>
      <c r="D118" s="153"/>
      <c r="E118" s="9"/>
      <c r="F118" s="9"/>
    </row>
    <row r="119" spans="1:6" s="4" customFormat="1" ht="12.75">
      <c r="A119" s="9"/>
      <c r="B119" s="9"/>
      <c r="C119" s="9"/>
      <c r="D119" s="153"/>
      <c r="E119" s="9"/>
      <c r="F119" s="9"/>
    </row>
    <row r="120" spans="1:6" s="4" customFormat="1" ht="12.75">
      <c r="A120" s="9"/>
      <c r="B120" s="9"/>
      <c r="C120" s="9"/>
      <c r="D120" s="153"/>
      <c r="E120" s="9"/>
      <c r="F120" s="9"/>
    </row>
    <row r="121" spans="1:8" s="67" customFormat="1" ht="12.75">
      <c r="A121" s="9"/>
      <c r="B121" s="9"/>
      <c r="C121" s="9"/>
      <c r="D121" s="153"/>
      <c r="E121" s="9"/>
      <c r="F121" s="9"/>
      <c r="H121" s="4"/>
    </row>
    <row r="122" spans="1:8" s="4" customFormat="1" ht="12.75">
      <c r="A122" s="9"/>
      <c r="B122" s="9"/>
      <c r="C122" s="9"/>
      <c r="D122" s="153"/>
      <c r="E122" s="9"/>
      <c r="F122" s="9"/>
      <c r="H122" s="67"/>
    </row>
    <row r="123" spans="1:6" s="4" customFormat="1" ht="12.75">
      <c r="A123" s="9"/>
      <c r="B123" s="9"/>
      <c r="C123" s="9"/>
      <c r="D123" s="153"/>
      <c r="E123" s="9"/>
      <c r="F123" s="9"/>
    </row>
    <row r="124" spans="1:6" s="4" customFormat="1" ht="12.75">
      <c r="A124" s="9"/>
      <c r="B124" s="9"/>
      <c r="C124" s="9"/>
      <c r="D124" s="153"/>
      <c r="E124" s="9"/>
      <c r="F124" s="9"/>
    </row>
    <row r="125" spans="1:6" s="4" customFormat="1" ht="12.75">
      <c r="A125" s="9"/>
      <c r="B125" s="9"/>
      <c r="C125" s="9"/>
      <c r="D125" s="153"/>
      <c r="E125" s="9"/>
      <c r="F125" s="9"/>
    </row>
    <row r="126" spans="1:6" s="4" customFormat="1" ht="12.75">
      <c r="A126" s="9"/>
      <c r="B126" s="9"/>
      <c r="C126" s="9"/>
      <c r="D126" s="153"/>
      <c r="E126" s="9"/>
      <c r="F126" s="9"/>
    </row>
    <row r="127" spans="1:6" s="4" customFormat="1" ht="12.75">
      <c r="A127" s="9"/>
      <c r="B127" s="9"/>
      <c r="C127" s="9"/>
      <c r="D127" s="153"/>
      <c r="E127" s="9"/>
      <c r="F127" s="9"/>
    </row>
    <row r="128" spans="1:6" s="4" customFormat="1" ht="12.75">
      <c r="A128" s="9"/>
      <c r="B128" s="9"/>
      <c r="C128" s="9"/>
      <c r="D128" s="153"/>
      <c r="E128" s="9"/>
      <c r="F128" s="9"/>
    </row>
    <row r="129" spans="1:6" s="4" customFormat="1" ht="12.75">
      <c r="A129" s="9"/>
      <c r="B129" s="9"/>
      <c r="C129" s="9"/>
      <c r="D129" s="153"/>
      <c r="E129" s="9"/>
      <c r="F129" s="9"/>
    </row>
    <row r="130" spans="1:6" s="4" customFormat="1" ht="12.75">
      <c r="A130" s="9"/>
      <c r="B130" s="9"/>
      <c r="C130" s="9"/>
      <c r="D130" s="153"/>
      <c r="E130" s="9"/>
      <c r="F130" s="9"/>
    </row>
    <row r="131" spans="1:6" s="4" customFormat="1" ht="12.75">
      <c r="A131" s="9"/>
      <c r="B131" s="9"/>
      <c r="C131" s="9"/>
      <c r="D131" s="153"/>
      <c r="E131" s="9"/>
      <c r="F131" s="9"/>
    </row>
    <row r="132" ht="12.75">
      <c r="H132" s="4"/>
    </row>
  </sheetData>
  <sheetProtection/>
  <mergeCells count="1">
    <mergeCell ref="A81:F81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scale="48" r:id="rId1"/>
  <headerFooter alignWithMargins="0">
    <oddFooter xml:space="preserve">&amp;L &amp;C&amp;"DINPro-Medium,Regular"&amp;14
 6&amp;R&amp;"DINPro-Medium,Italic" &amp;11 &amp;"DINPro-Light,Italic"&amp;15                          </oddFooter>
    <evenFooter xml:space="preserve">&amp;L?&amp;C&amp;"DINPro-Medium,Regular"&amp;12 6&amp;R&amp;"DINPro-Medium,Italic" &amp;11 &amp;"DINPro-Light,Italic"&amp;15                          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71"/>
  <sheetViews>
    <sheetView view="pageBreakPreview" zoomScale="70" zoomScaleNormal="75" zoomScaleSheetLayoutView="70" workbookViewId="0" topLeftCell="A1">
      <pane xSplit="3" ySplit="9" topLeftCell="D10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.421875" style="23" customWidth="1"/>
    <col min="2" max="2" width="5.8515625" style="23" customWidth="1"/>
    <col min="3" max="3" width="108.421875" style="23" customWidth="1"/>
    <col min="4" max="5" width="21.421875" style="241" customWidth="1"/>
    <col min="6" max="6" width="20.00390625" style="23" bestFit="1" customWidth="1"/>
    <col min="7" max="7" width="9.140625" style="23" customWidth="1"/>
    <col min="8" max="8" width="13.57421875" style="23" bestFit="1" customWidth="1"/>
    <col min="9" max="16384" width="9.140625" style="23" customWidth="1"/>
  </cols>
  <sheetData>
    <row r="2" spans="3:5" s="35" customFormat="1" ht="18.75">
      <c r="C2" s="71" t="s">
        <v>0</v>
      </c>
      <c r="D2" s="240"/>
      <c r="E2" s="240"/>
    </row>
    <row r="3" spans="3:5" s="35" customFormat="1" ht="18.75">
      <c r="C3" s="71" t="s">
        <v>579</v>
      </c>
      <c r="D3" s="240"/>
      <c r="E3" s="240"/>
    </row>
    <row r="4" spans="3:5" s="35" customFormat="1" ht="18.75">
      <c r="C4" s="71" t="s">
        <v>446</v>
      </c>
      <c r="D4" s="240"/>
      <c r="E4" s="240"/>
    </row>
    <row r="5" ht="16.5">
      <c r="C5" s="132" t="s">
        <v>371</v>
      </c>
    </row>
    <row r="7" spans="3:5" s="26" customFormat="1" ht="16.5">
      <c r="C7" s="133"/>
      <c r="D7" s="242" t="s">
        <v>42</v>
      </c>
      <c r="E7" s="242" t="s">
        <v>43</v>
      </c>
    </row>
    <row r="8" spans="2:5" s="26" customFormat="1" ht="16.5">
      <c r="B8" s="82"/>
      <c r="C8" s="82"/>
      <c r="D8" s="243" t="s">
        <v>583</v>
      </c>
      <c r="E8" s="243" t="s">
        <v>586</v>
      </c>
    </row>
    <row r="10" spans="2:8" s="27" customFormat="1" ht="16.5">
      <c r="B10" s="88" t="s">
        <v>4</v>
      </c>
      <c r="C10" s="88" t="s">
        <v>447</v>
      </c>
      <c r="D10" s="159">
        <f>+'Gelir Tablosu'!E70</f>
        <v>2027296</v>
      </c>
      <c r="E10" s="159">
        <f>+'Gelir Tablosu'!F70</f>
        <v>1310047</v>
      </c>
      <c r="F10" s="230"/>
      <c r="G10" s="93"/>
      <c r="H10" s="93"/>
    </row>
    <row r="11" spans="2:8" s="27" customFormat="1" ht="16.5">
      <c r="B11" s="88" t="s">
        <v>8</v>
      </c>
      <c r="C11" s="88" t="s">
        <v>448</v>
      </c>
      <c r="D11" s="159">
        <f>+D12+D18</f>
        <v>-1288801</v>
      </c>
      <c r="E11" s="159">
        <f>+E12+E18</f>
        <v>-1791024</v>
      </c>
      <c r="F11" s="230"/>
      <c r="G11" s="93"/>
      <c r="H11" s="93"/>
    </row>
    <row r="12" spans="2:8" s="27" customFormat="1" ht="16.5">
      <c r="B12" s="88" t="s">
        <v>9</v>
      </c>
      <c r="C12" s="88" t="s">
        <v>449</v>
      </c>
      <c r="D12" s="159">
        <f>+SUM(D13:D17)</f>
        <v>-74587</v>
      </c>
      <c r="E12" s="159">
        <f>+SUM(E13:E17)</f>
        <v>-35780</v>
      </c>
      <c r="F12" s="230"/>
      <c r="G12" s="93"/>
      <c r="H12" s="93"/>
    </row>
    <row r="13" spans="2:8" s="27" customFormat="1" ht="16.5">
      <c r="B13" s="248" t="s">
        <v>10</v>
      </c>
      <c r="C13" s="23" t="s">
        <v>450</v>
      </c>
      <c r="D13" s="182">
        <v>0</v>
      </c>
      <c r="E13" s="182">
        <v>0</v>
      </c>
      <c r="F13" s="230"/>
      <c r="G13" s="93"/>
      <c r="H13" s="93"/>
    </row>
    <row r="14" spans="2:8" s="27" customFormat="1" ht="16.5">
      <c r="B14" s="248" t="s">
        <v>11</v>
      </c>
      <c r="C14" s="23" t="s">
        <v>451</v>
      </c>
      <c r="D14" s="182">
        <v>0</v>
      </c>
      <c r="E14" s="182">
        <v>0</v>
      </c>
      <c r="F14" s="230"/>
      <c r="G14" s="93"/>
      <c r="H14" s="93"/>
    </row>
    <row r="15" spans="2:8" s="27" customFormat="1" ht="16.5">
      <c r="B15" s="248" t="s">
        <v>12</v>
      </c>
      <c r="C15" s="23" t="s">
        <v>452</v>
      </c>
      <c r="D15" s="182">
        <v>0</v>
      </c>
      <c r="E15" s="182">
        <v>0</v>
      </c>
      <c r="F15" s="230"/>
      <c r="G15" s="93"/>
      <c r="H15" s="93"/>
    </row>
    <row r="16" spans="2:8" s="27" customFormat="1" ht="16.5">
      <c r="B16" s="248" t="s">
        <v>352</v>
      </c>
      <c r="C16" s="23" t="s">
        <v>453</v>
      </c>
      <c r="D16" s="182">
        <v>-74587</v>
      </c>
      <c r="E16" s="182">
        <v>-35780</v>
      </c>
      <c r="F16" s="230"/>
      <c r="G16" s="93"/>
      <c r="H16" s="93"/>
    </row>
    <row r="17" spans="2:8" s="27" customFormat="1" ht="16.5">
      <c r="B17" s="248" t="s">
        <v>353</v>
      </c>
      <c r="C17" s="23" t="s">
        <v>454</v>
      </c>
      <c r="D17" s="182">
        <v>0</v>
      </c>
      <c r="E17" s="182">
        <v>0</v>
      </c>
      <c r="F17" s="230"/>
      <c r="G17" s="93"/>
      <c r="H17" s="93"/>
    </row>
    <row r="18" spans="2:8" s="27" customFormat="1" ht="16.5">
      <c r="B18" s="88" t="s">
        <v>14</v>
      </c>
      <c r="C18" s="88" t="s">
        <v>455</v>
      </c>
      <c r="D18" s="252">
        <f>+SUM(D19:D24)</f>
        <v>-1214214</v>
      </c>
      <c r="E18" s="252">
        <f>+SUM(E19:E24)</f>
        <v>-1755244</v>
      </c>
      <c r="F18" s="230"/>
      <c r="G18" s="93"/>
      <c r="H18" s="93"/>
    </row>
    <row r="19" spans="2:8" s="27" customFormat="1" ht="16.5">
      <c r="B19" s="248" t="s">
        <v>249</v>
      </c>
      <c r="C19" s="23" t="s">
        <v>456</v>
      </c>
      <c r="D19" s="182">
        <v>541111</v>
      </c>
      <c r="E19" s="182">
        <v>239142</v>
      </c>
      <c r="F19" s="230"/>
      <c r="G19" s="93"/>
      <c r="H19" s="93"/>
    </row>
    <row r="20" spans="2:8" ht="33">
      <c r="B20" s="249" t="s">
        <v>250</v>
      </c>
      <c r="C20" s="34" t="s">
        <v>519</v>
      </c>
      <c r="D20" s="182">
        <v>-2343965</v>
      </c>
      <c r="E20" s="182">
        <v>-2466633</v>
      </c>
      <c r="F20" s="229"/>
      <c r="G20" s="93"/>
      <c r="H20" s="93"/>
    </row>
    <row r="21" spans="2:8" ht="16.5">
      <c r="B21" s="248" t="s">
        <v>251</v>
      </c>
      <c r="C21" s="23" t="s">
        <v>458</v>
      </c>
      <c r="D21" s="182">
        <v>661580</v>
      </c>
      <c r="E21" s="182">
        <v>82048</v>
      </c>
      <c r="F21" s="229"/>
      <c r="G21" s="93"/>
      <c r="H21" s="93"/>
    </row>
    <row r="22" spans="2:8" ht="16.5">
      <c r="B22" s="248" t="s">
        <v>493</v>
      </c>
      <c r="C22" s="23" t="s">
        <v>459</v>
      </c>
      <c r="D22" s="182">
        <v>-513431</v>
      </c>
      <c r="E22" s="182">
        <v>-172320</v>
      </c>
      <c r="F22" s="229"/>
      <c r="G22" s="93"/>
      <c r="H22" s="93"/>
    </row>
    <row r="23" spans="2:8" ht="16.5">
      <c r="B23" s="248" t="s">
        <v>494</v>
      </c>
      <c r="C23" s="23" t="s">
        <v>460</v>
      </c>
      <c r="D23" s="182">
        <v>0</v>
      </c>
      <c r="E23" s="182">
        <v>0</v>
      </c>
      <c r="F23" s="229"/>
      <c r="G23" s="93"/>
      <c r="H23" s="93"/>
    </row>
    <row r="24" spans="2:8" ht="16.5">
      <c r="B24" s="248" t="s">
        <v>495</v>
      </c>
      <c r="C24" s="23" t="s">
        <v>461</v>
      </c>
      <c r="D24" s="182">
        <v>440491</v>
      </c>
      <c r="E24" s="182">
        <v>562519</v>
      </c>
      <c r="F24" s="229"/>
      <c r="G24" s="93"/>
      <c r="H24" s="93"/>
    </row>
    <row r="25" spans="4:8" ht="16.5">
      <c r="D25" s="161"/>
      <c r="E25" s="161"/>
      <c r="G25" s="93"/>
      <c r="H25" s="93"/>
    </row>
    <row r="26" spans="2:7" s="27" customFormat="1" ht="16.5">
      <c r="B26" s="134" t="s">
        <v>16</v>
      </c>
      <c r="C26" s="134" t="s">
        <v>462</v>
      </c>
      <c r="D26" s="188">
        <f>+D10+D11</f>
        <v>738495</v>
      </c>
      <c r="E26" s="188">
        <f>+E10+E11</f>
        <v>-480977</v>
      </c>
      <c r="F26" s="229"/>
      <c r="G26" s="93"/>
    </row>
    <row r="27" spans="4:7" ht="16.5">
      <c r="D27" s="244"/>
      <c r="E27" s="244"/>
      <c r="G27" s="93"/>
    </row>
    <row r="50" ht="15.75" customHeight="1"/>
    <row r="66" spans="1:5" ht="16.5">
      <c r="A66" s="301" t="s">
        <v>568</v>
      </c>
      <c r="B66" s="301"/>
      <c r="C66" s="301"/>
      <c r="D66" s="301"/>
      <c r="E66" s="301"/>
    </row>
    <row r="67" spans="1:5" ht="16.5">
      <c r="A67" s="257"/>
      <c r="B67" s="257"/>
      <c r="C67" s="257"/>
      <c r="D67" s="257"/>
      <c r="E67" s="23"/>
    </row>
    <row r="68" spans="1:5" ht="16.5">
      <c r="A68" s="257"/>
      <c r="B68" s="257"/>
      <c r="C68" s="257"/>
      <c r="D68" s="257"/>
      <c r="E68" s="23"/>
    </row>
    <row r="69" spans="1:5" ht="16.5">
      <c r="A69" s="257"/>
      <c r="B69" s="257"/>
      <c r="C69" s="257"/>
      <c r="D69" s="257"/>
      <c r="E69" s="23"/>
    </row>
    <row r="71" spans="1:5" ht="16.5">
      <c r="A71" s="61"/>
      <c r="B71" s="61"/>
      <c r="C71" s="61"/>
      <c r="D71" s="245"/>
      <c r="E71" s="245"/>
    </row>
  </sheetData>
  <sheetProtection/>
  <mergeCells count="1">
    <mergeCell ref="A66:E66"/>
  </mergeCells>
  <printOptions horizontalCentered="1"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6" r:id="rId1"/>
  <headerFooter alignWithMargins="0">
    <oddFooter>&amp;L &amp;C&amp;"DINPro-Medium,Regular"&amp;12 7</oddFooter>
    <evenFooter>&amp;L?&amp;C&amp;"DINPro-Medium,Regular"&amp;12 7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41"/>
  <sheetViews>
    <sheetView view="pageBreakPreview" zoomScale="60" zoomScaleNormal="70" zoomScalePageLayoutView="0" workbookViewId="0" topLeftCell="A1">
      <pane xSplit="4" ySplit="7" topLeftCell="M21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.8515625" style="16" customWidth="1"/>
    <col min="2" max="2" width="8.140625" style="110" customWidth="1"/>
    <col min="3" max="3" width="57.140625" style="16" customWidth="1"/>
    <col min="4" max="4" width="12.8515625" style="16" customWidth="1"/>
    <col min="5" max="8" width="16.57421875" style="16" customWidth="1"/>
    <col min="9" max="9" width="22.57421875" style="16" customWidth="1"/>
    <col min="10" max="10" width="23.8515625" style="16" customWidth="1"/>
    <col min="11" max="11" width="37.00390625" style="16" customWidth="1"/>
    <col min="12" max="12" width="16.57421875" style="16" customWidth="1"/>
    <col min="13" max="13" width="24.57421875" style="16" customWidth="1"/>
    <col min="14" max="14" width="37.00390625" style="16" customWidth="1"/>
    <col min="15" max="15" width="18.8515625" style="16" bestFit="1" customWidth="1"/>
    <col min="16" max="17" width="17.00390625" style="16" customWidth="1"/>
    <col min="18" max="18" width="23.421875" style="16" bestFit="1" customWidth="1"/>
    <col min="19" max="19" width="0.9921875" style="16" customWidth="1"/>
    <col min="20" max="20" width="11.140625" style="16" bestFit="1" customWidth="1"/>
    <col min="21" max="21" width="20.140625" style="16" bestFit="1" customWidth="1"/>
    <col min="22" max="22" width="20.57421875" style="16" bestFit="1" customWidth="1"/>
    <col min="23" max="23" width="10.140625" style="16" bestFit="1" customWidth="1"/>
    <col min="24" max="25" width="20.57421875" style="16" bestFit="1" customWidth="1"/>
    <col min="26" max="26" width="18.57421875" style="16" bestFit="1" customWidth="1"/>
    <col min="27" max="29" width="20.57421875" style="16" bestFit="1" customWidth="1"/>
    <col min="30" max="30" width="17.8515625" style="16" bestFit="1" customWidth="1"/>
    <col min="31" max="31" width="22.00390625" style="16" bestFit="1" customWidth="1"/>
    <col min="32" max="32" width="10.140625" style="16" bestFit="1" customWidth="1"/>
    <col min="33" max="33" width="20.57421875" style="16" bestFit="1" customWidth="1"/>
    <col min="34" max="34" width="22.00390625" style="16" bestFit="1" customWidth="1"/>
    <col min="35" max="16384" width="9.140625" style="16" customWidth="1"/>
  </cols>
  <sheetData>
    <row r="1" spans="2:9" s="112" customFormat="1" ht="18.75">
      <c r="B1" s="110"/>
      <c r="C1" s="239" t="s">
        <v>0</v>
      </c>
      <c r="D1" s="111"/>
      <c r="E1" s="111"/>
      <c r="F1" s="111"/>
      <c r="G1" s="111"/>
      <c r="H1" s="111"/>
      <c r="I1" s="111"/>
    </row>
    <row r="2" spans="2:12" s="112" customFormat="1" ht="18.75">
      <c r="B2" s="110"/>
      <c r="C2" s="239" t="s">
        <v>580</v>
      </c>
      <c r="D2" s="113"/>
      <c r="E2" s="113"/>
      <c r="F2" s="113"/>
      <c r="G2" s="113"/>
      <c r="H2" s="113"/>
      <c r="I2" s="113"/>
      <c r="J2" s="114"/>
      <c r="K2" s="114"/>
      <c r="L2" s="114"/>
    </row>
    <row r="3" spans="2:9" s="54" customFormat="1" ht="16.5">
      <c r="B3" s="115"/>
      <c r="C3" s="116" t="s">
        <v>371</v>
      </c>
      <c r="D3" s="116"/>
      <c r="E3" s="116"/>
      <c r="F3" s="117"/>
      <c r="G3" s="117"/>
      <c r="H3" s="117"/>
      <c r="I3" s="117"/>
    </row>
    <row r="4" spans="2:14" s="21" customFormat="1" ht="36" customHeight="1">
      <c r="B4" s="118"/>
      <c r="I4" s="302" t="s">
        <v>442</v>
      </c>
      <c r="J4" s="302"/>
      <c r="K4" s="302"/>
      <c r="L4" s="302" t="s">
        <v>443</v>
      </c>
      <c r="M4" s="302"/>
      <c r="N4" s="302"/>
    </row>
    <row r="5" spans="2:18" s="120" customFormat="1" ht="188.25" customHeight="1">
      <c r="B5" s="119"/>
      <c r="D5" s="121" t="s">
        <v>245</v>
      </c>
      <c r="E5" s="121" t="s">
        <v>246</v>
      </c>
      <c r="F5" s="121" t="s">
        <v>247</v>
      </c>
      <c r="G5" s="121" t="s">
        <v>312</v>
      </c>
      <c r="H5" s="121" t="s">
        <v>441</v>
      </c>
      <c r="I5" s="121" t="s">
        <v>479</v>
      </c>
      <c r="J5" s="121" t="s">
        <v>480</v>
      </c>
      <c r="K5" s="121" t="s">
        <v>481</v>
      </c>
      <c r="L5" s="121" t="s">
        <v>482</v>
      </c>
      <c r="M5" s="121" t="s">
        <v>483</v>
      </c>
      <c r="N5" s="121" t="s">
        <v>484</v>
      </c>
      <c r="O5" s="121" t="s">
        <v>444</v>
      </c>
      <c r="P5" s="121" t="s">
        <v>445</v>
      </c>
      <c r="Q5" s="121" t="s">
        <v>504</v>
      </c>
      <c r="R5" s="121" t="s">
        <v>311</v>
      </c>
    </row>
    <row r="6" spans="2:18" s="21" customFormat="1" ht="16.5">
      <c r="B6" s="122"/>
      <c r="C6" s="123"/>
      <c r="D6" s="124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4" s="21" customFormat="1" ht="16.5">
      <c r="B7" s="115"/>
      <c r="C7" s="126"/>
      <c r="D7" s="126"/>
    </row>
    <row r="8" spans="2:34" s="54" customFormat="1" ht="16.5">
      <c r="B8" s="169"/>
      <c r="C8" s="127" t="s">
        <v>42</v>
      </c>
      <c r="D8" s="126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84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</row>
    <row r="9" spans="2:34" s="54" customFormat="1" ht="16.5">
      <c r="B9" s="169"/>
      <c r="C9" s="127" t="s">
        <v>583</v>
      </c>
      <c r="D9" s="126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84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</row>
    <row r="10" spans="2:34" s="54" customFormat="1" ht="16.5">
      <c r="B10" s="115"/>
      <c r="C10" s="46"/>
      <c r="D10" s="4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234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</row>
    <row r="11" spans="2:34" s="54" customFormat="1" ht="16.5">
      <c r="B11" s="115"/>
      <c r="C11" s="46"/>
      <c r="D11" s="47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234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</row>
    <row r="12" spans="2:34" s="54" customFormat="1" ht="16.5">
      <c r="B12" s="128" t="s">
        <v>4</v>
      </c>
      <c r="C12" s="129" t="s">
        <v>241</v>
      </c>
      <c r="D12" s="181"/>
      <c r="E12" s="179">
        <v>5200000</v>
      </c>
      <c r="F12" s="179">
        <v>3505742</v>
      </c>
      <c r="G12" s="179">
        <v>0</v>
      </c>
      <c r="H12" s="179">
        <v>1894886</v>
      </c>
      <c r="I12" s="179">
        <v>3016534</v>
      </c>
      <c r="J12" s="179">
        <v>-232567</v>
      </c>
      <c r="K12" s="179">
        <v>1539009</v>
      </c>
      <c r="L12" s="179">
        <v>4036160</v>
      </c>
      <c r="M12" s="179">
        <v>342100</v>
      </c>
      <c r="N12" s="179">
        <v>-2004701</v>
      </c>
      <c r="O12" s="179">
        <v>39354663</v>
      </c>
      <c r="P12" s="179">
        <v>0</v>
      </c>
      <c r="Q12" s="179">
        <v>6267167</v>
      </c>
      <c r="R12" s="182">
        <f>SUM(E12:Q12)</f>
        <v>62918993</v>
      </c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</row>
    <row r="13" spans="2:34" s="54" customFormat="1" ht="16.5">
      <c r="B13" s="170" t="s">
        <v>8</v>
      </c>
      <c r="C13" s="171" t="s">
        <v>302</v>
      </c>
      <c r="D13" s="195"/>
      <c r="E13" s="179">
        <f>SUM(E14:E15)</f>
        <v>0</v>
      </c>
      <c r="F13" s="179">
        <f aca="true" t="shared" si="0" ref="F13:Q13">SUM(F14:F15)</f>
        <v>0</v>
      </c>
      <c r="G13" s="179">
        <f t="shared" si="0"/>
        <v>0</v>
      </c>
      <c r="H13" s="179">
        <f t="shared" si="0"/>
        <v>0</v>
      </c>
      <c r="I13" s="179">
        <f t="shared" si="0"/>
        <v>0</v>
      </c>
      <c r="J13" s="179">
        <f t="shared" si="0"/>
        <v>0</v>
      </c>
      <c r="K13" s="179">
        <f t="shared" si="0"/>
        <v>0</v>
      </c>
      <c r="L13" s="179">
        <f t="shared" si="0"/>
        <v>0</v>
      </c>
      <c r="M13" s="179">
        <f t="shared" si="0"/>
        <v>0</v>
      </c>
      <c r="N13" s="179">
        <f t="shared" si="0"/>
        <v>0</v>
      </c>
      <c r="O13" s="179">
        <f t="shared" si="0"/>
        <v>0</v>
      </c>
      <c r="P13" s="179">
        <f t="shared" si="0"/>
        <v>0</v>
      </c>
      <c r="Q13" s="179">
        <f t="shared" si="0"/>
        <v>0</v>
      </c>
      <c r="R13" s="182">
        <f>SUM(E13:Q13)</f>
        <v>0</v>
      </c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2:34" s="54" customFormat="1" ht="16.5">
      <c r="B14" s="235" t="s">
        <v>9</v>
      </c>
      <c r="C14" s="57" t="s">
        <v>303</v>
      </c>
      <c r="D14" s="181"/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2">
        <f>SUM(E14:Q14)</f>
        <v>0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2:34" s="54" customFormat="1" ht="16.5">
      <c r="B15" s="235" t="s">
        <v>14</v>
      </c>
      <c r="C15" s="57" t="s">
        <v>304</v>
      </c>
      <c r="D15" s="216"/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82">
        <f>SUM(E15:Q15)</f>
        <v>0</v>
      </c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2:34" s="54" customFormat="1" ht="16.5">
      <c r="B16" s="128" t="s">
        <v>16</v>
      </c>
      <c r="C16" s="129" t="s">
        <v>310</v>
      </c>
      <c r="D16" s="216"/>
      <c r="E16" s="179">
        <f>+E12+E13</f>
        <v>5200000</v>
      </c>
      <c r="F16" s="179">
        <f aca="true" t="shared" si="1" ref="F16:Q16">+F12+F13</f>
        <v>3505742</v>
      </c>
      <c r="G16" s="179">
        <f t="shared" si="1"/>
        <v>0</v>
      </c>
      <c r="H16" s="179">
        <f t="shared" si="1"/>
        <v>1894886</v>
      </c>
      <c r="I16" s="179">
        <f t="shared" si="1"/>
        <v>3016534</v>
      </c>
      <c r="J16" s="179">
        <f t="shared" si="1"/>
        <v>-232567</v>
      </c>
      <c r="K16" s="179">
        <f t="shared" si="1"/>
        <v>1539009</v>
      </c>
      <c r="L16" s="179">
        <f t="shared" si="1"/>
        <v>4036160</v>
      </c>
      <c r="M16" s="179">
        <f t="shared" si="1"/>
        <v>342100</v>
      </c>
      <c r="N16" s="179">
        <f t="shared" si="1"/>
        <v>-2004701</v>
      </c>
      <c r="O16" s="179">
        <f t="shared" si="1"/>
        <v>39354663</v>
      </c>
      <c r="P16" s="179">
        <f t="shared" si="1"/>
        <v>0</v>
      </c>
      <c r="Q16" s="179">
        <f t="shared" si="1"/>
        <v>6267167</v>
      </c>
      <c r="R16" s="182">
        <f>SUM(E16:Q16)</f>
        <v>62918993</v>
      </c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2:34" s="54" customFormat="1" ht="16.5">
      <c r="B17" s="235" t="s">
        <v>17</v>
      </c>
      <c r="C17" s="57" t="s">
        <v>435</v>
      </c>
      <c r="D17" s="181"/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-74587</v>
      </c>
      <c r="L17" s="179">
        <v>541111</v>
      </c>
      <c r="M17" s="179">
        <v>-1873843</v>
      </c>
      <c r="N17" s="179">
        <v>118518</v>
      </c>
      <c r="O17" s="179">
        <v>0</v>
      </c>
      <c r="P17" s="179">
        <v>0</v>
      </c>
      <c r="Q17" s="179">
        <v>2027296</v>
      </c>
      <c r="R17" s="182">
        <v>738495</v>
      </c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</row>
    <row r="18" spans="2:34" s="54" customFormat="1" ht="16.5">
      <c r="B18" s="235" t="s">
        <v>20</v>
      </c>
      <c r="C18" s="57" t="s">
        <v>436</v>
      </c>
      <c r="D18" s="181"/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82">
        <v>0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</row>
    <row r="19" spans="2:34" s="54" customFormat="1" ht="16.5">
      <c r="B19" s="235" t="s">
        <v>23</v>
      </c>
      <c r="C19" s="57" t="s">
        <v>437</v>
      </c>
      <c r="D19" s="181"/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82">
        <v>0</v>
      </c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</row>
    <row r="20" spans="2:34" s="54" customFormat="1" ht="16.5">
      <c r="B20" s="235" t="s">
        <v>26</v>
      </c>
      <c r="C20" s="57" t="s">
        <v>120</v>
      </c>
      <c r="D20" s="181"/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82">
        <v>0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</row>
    <row r="21" spans="2:34" s="54" customFormat="1" ht="16.5">
      <c r="B21" s="235" t="s">
        <v>27</v>
      </c>
      <c r="C21" s="57" t="s">
        <v>438</v>
      </c>
      <c r="D21" s="181"/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82">
        <v>0</v>
      </c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</row>
    <row r="22" spans="2:34" s="54" customFormat="1" ht="16.5">
      <c r="B22" s="235" t="s">
        <v>28</v>
      </c>
      <c r="C22" s="57" t="s">
        <v>439</v>
      </c>
      <c r="D22" s="181"/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82">
        <v>0</v>
      </c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</row>
    <row r="23" spans="2:34" s="54" customFormat="1" ht="16.5">
      <c r="B23" s="235" t="s">
        <v>29</v>
      </c>
      <c r="C23" s="57" t="s">
        <v>440</v>
      </c>
      <c r="D23" s="181"/>
      <c r="E23" s="179">
        <v>0</v>
      </c>
      <c r="F23" s="179">
        <v>0</v>
      </c>
      <c r="G23" s="179">
        <v>0</v>
      </c>
      <c r="H23" s="179">
        <v>0</v>
      </c>
      <c r="I23" s="179">
        <v>1901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82">
        <v>1901</v>
      </c>
      <c r="T23" s="99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</row>
    <row r="24" spans="2:34" s="54" customFormat="1" ht="16.5">
      <c r="B24" s="235" t="s">
        <v>30</v>
      </c>
      <c r="C24" s="57" t="s">
        <v>305</v>
      </c>
      <c r="D24" s="181"/>
      <c r="E24" s="179">
        <f>+SUM(E25:E27)</f>
        <v>0</v>
      </c>
      <c r="F24" s="179">
        <f aca="true" t="shared" si="2" ref="F24:Q24">+SUM(F25:F27)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5641087</v>
      </c>
      <c r="P24" s="179">
        <f t="shared" si="2"/>
        <v>0</v>
      </c>
      <c r="Q24" s="179">
        <f t="shared" si="2"/>
        <v>-6267167</v>
      </c>
      <c r="R24" s="182">
        <f>SUM(E24:Q24)</f>
        <v>-626080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</row>
    <row r="25" spans="2:34" s="54" customFormat="1" ht="16.5">
      <c r="B25" s="235" t="s">
        <v>111</v>
      </c>
      <c r="C25" s="57" t="s">
        <v>202</v>
      </c>
      <c r="D25" s="181"/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-626080</v>
      </c>
      <c r="R25" s="182">
        <v>-626080</v>
      </c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</row>
    <row r="26" spans="2:34" s="54" customFormat="1" ht="16.5">
      <c r="B26" s="235" t="s">
        <v>112</v>
      </c>
      <c r="C26" s="57" t="s">
        <v>203</v>
      </c>
      <c r="D26" s="194"/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5641087</v>
      </c>
      <c r="P26" s="179">
        <v>0</v>
      </c>
      <c r="Q26" s="179">
        <v>-5641087</v>
      </c>
      <c r="R26" s="182">
        <v>0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</row>
    <row r="27" spans="2:34" s="54" customFormat="1" ht="16.5">
      <c r="B27" s="235" t="s">
        <v>113</v>
      </c>
      <c r="C27" s="57" t="s">
        <v>201</v>
      </c>
      <c r="D27" s="181"/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82">
        <v>0</v>
      </c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</row>
    <row r="28" spans="2:34" s="54" customFormat="1" ht="16.5">
      <c r="B28" s="115"/>
      <c r="C28" s="48"/>
      <c r="D28" s="186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83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</row>
    <row r="29" spans="2:34" s="54" customFormat="1" ht="16.5">
      <c r="B29" s="128"/>
      <c r="C29" s="66"/>
      <c r="D29" s="186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83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</row>
    <row r="30" spans="2:34" s="54" customFormat="1" ht="16.5">
      <c r="B30" s="130"/>
      <c r="C30" s="131" t="s">
        <v>551</v>
      </c>
      <c r="D30" s="187"/>
      <c r="E30" s="180">
        <f>SUM(E16:E24)</f>
        <v>5200000</v>
      </c>
      <c r="F30" s="180">
        <f aca="true" t="shared" si="3" ref="F30:R30">SUM(F16:F24)</f>
        <v>3505742</v>
      </c>
      <c r="G30" s="180">
        <f t="shared" si="3"/>
        <v>0</v>
      </c>
      <c r="H30" s="180">
        <f t="shared" si="3"/>
        <v>1894886</v>
      </c>
      <c r="I30" s="180">
        <f t="shared" si="3"/>
        <v>3018435</v>
      </c>
      <c r="J30" s="180">
        <f t="shared" si="3"/>
        <v>-232567</v>
      </c>
      <c r="K30" s="180">
        <f t="shared" si="3"/>
        <v>1464422</v>
      </c>
      <c r="L30" s="180">
        <f t="shared" si="3"/>
        <v>4577271</v>
      </c>
      <c r="M30" s="180">
        <f t="shared" si="3"/>
        <v>-1531743</v>
      </c>
      <c r="N30" s="180">
        <f t="shared" si="3"/>
        <v>-1886183</v>
      </c>
      <c r="O30" s="180">
        <f t="shared" si="3"/>
        <v>44995750</v>
      </c>
      <c r="P30" s="180">
        <f t="shared" si="3"/>
        <v>0</v>
      </c>
      <c r="Q30" s="180">
        <f t="shared" si="3"/>
        <v>2027296</v>
      </c>
      <c r="R30" s="188">
        <f t="shared" si="3"/>
        <v>63033309</v>
      </c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</row>
    <row r="31" spans="2:34" s="54" customFormat="1" ht="16.5">
      <c r="B31" s="53"/>
      <c r="L31" s="179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</row>
    <row r="32" spans="2:34" s="54" customFormat="1" ht="16.5">
      <c r="B32" s="53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</row>
    <row r="33" spans="2:34" s="54" customFormat="1" ht="16.5">
      <c r="B33" s="53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>
        <f>S30-S32</f>
        <v>0</v>
      </c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</row>
    <row r="34" spans="2:34" s="54" customFormat="1" ht="16.5">
      <c r="B34" s="53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</row>
    <row r="35" spans="2:34" s="17" customFormat="1" ht="16.5">
      <c r="B35" s="11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</row>
    <row r="36" spans="2:34" s="54" customFormat="1" ht="16.5">
      <c r="B36" s="303" t="s">
        <v>555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S36" s="17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</row>
    <row r="37" spans="2:34" s="54" customFormat="1" ht="16.5"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S37" s="17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4" ht="18.75">
      <c r="A38" s="52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</row>
    <row r="39" spans="21:34" ht="18.75"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</row>
    <row r="40" spans="21:34" ht="18.75"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</row>
    <row r="41" spans="21:34" ht="18.75"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</row>
  </sheetData>
  <sheetProtection/>
  <mergeCells count="3">
    <mergeCell ref="I4:K4"/>
    <mergeCell ref="L4:N4"/>
    <mergeCell ref="B36:Q36"/>
  </mergeCells>
  <printOptions horizontalCentered="1"/>
  <pageMargins left="0.1968503937007874" right="0.1968503937007874" top="0.9448818897637796" bottom="0.31496062992125984" header="0.7480314960629921" footer="0.1968503937007874"/>
  <pageSetup fitToHeight="1" fitToWidth="1" horizontalDpi="600" verticalDpi="600" orientation="landscape" paperSize="9" scale="37" r:id="rId1"/>
  <headerFooter alignWithMargins="0">
    <oddFooter xml:space="preserve">&amp;L &amp;C&amp;"DINPro-Medium,Regular"&amp;24 8&amp;R&amp;"DINPro-Medium,Italic"&amp;12 </oddFooter>
    <evenFooter xml:space="preserve">&amp;L?&amp;C&amp;"DINPro-Medium,Regular"&amp;15 8&amp;R&amp;"DINPro-Medium,Italic"&amp;12 </evenFoot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43"/>
  <sheetViews>
    <sheetView view="pageBreakPreview" zoomScale="60" zoomScaleNormal="70" zoomScalePageLayoutView="0" workbookViewId="0" topLeftCell="A1">
      <pane xSplit="4" ySplit="11" topLeftCell="L24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.8515625" style="16" customWidth="1"/>
    <col min="2" max="2" width="8.140625" style="110" customWidth="1"/>
    <col min="3" max="3" width="57.140625" style="16" customWidth="1"/>
    <col min="4" max="4" width="12.8515625" style="16" customWidth="1"/>
    <col min="5" max="8" width="16.57421875" style="16" customWidth="1"/>
    <col min="9" max="9" width="22.8515625" style="16" customWidth="1"/>
    <col min="10" max="10" width="24.140625" style="16" customWidth="1"/>
    <col min="11" max="11" width="37.00390625" style="16" customWidth="1"/>
    <col min="12" max="12" width="16.57421875" style="16" customWidth="1"/>
    <col min="13" max="13" width="24.57421875" style="16" customWidth="1"/>
    <col min="14" max="14" width="37.00390625" style="16" customWidth="1"/>
    <col min="15" max="18" width="17.00390625" style="16" customWidth="1"/>
    <col min="19" max="19" width="0.9921875" style="16" customWidth="1"/>
    <col min="20" max="20" width="9.140625" style="16" customWidth="1"/>
    <col min="21" max="21" width="20.140625" style="16" bestFit="1" customWidth="1"/>
    <col min="22" max="22" width="20.57421875" style="16" bestFit="1" customWidth="1"/>
    <col min="23" max="23" width="10.140625" style="16" bestFit="1" customWidth="1"/>
    <col min="24" max="25" width="20.57421875" style="16" bestFit="1" customWidth="1"/>
    <col min="26" max="26" width="18.57421875" style="16" bestFit="1" customWidth="1"/>
    <col min="27" max="29" width="20.57421875" style="16" bestFit="1" customWidth="1"/>
    <col min="30" max="30" width="17.8515625" style="16" bestFit="1" customWidth="1"/>
    <col min="31" max="31" width="22.00390625" style="16" bestFit="1" customWidth="1"/>
    <col min="32" max="32" width="10.140625" style="16" bestFit="1" customWidth="1"/>
    <col min="33" max="33" width="20.57421875" style="16" bestFit="1" customWidth="1"/>
    <col min="34" max="34" width="22.00390625" style="16" bestFit="1" customWidth="1"/>
    <col min="35" max="16384" width="9.140625" style="16" customWidth="1"/>
  </cols>
  <sheetData>
    <row r="1" spans="2:9" s="112" customFormat="1" ht="18.75">
      <c r="B1" s="110"/>
      <c r="C1" s="239" t="s">
        <v>0</v>
      </c>
      <c r="D1" s="111"/>
      <c r="E1" s="111"/>
      <c r="F1" s="111"/>
      <c r="G1" s="111"/>
      <c r="H1" s="111"/>
      <c r="I1" s="111"/>
    </row>
    <row r="2" spans="2:12" s="112" customFormat="1" ht="18.75">
      <c r="B2" s="110"/>
      <c r="C2" s="239" t="s">
        <v>581</v>
      </c>
      <c r="D2" s="113"/>
      <c r="E2" s="113"/>
      <c r="F2" s="113"/>
      <c r="G2" s="113"/>
      <c r="H2" s="113"/>
      <c r="I2" s="113"/>
      <c r="J2" s="114"/>
      <c r="K2" s="114"/>
      <c r="L2" s="114"/>
    </row>
    <row r="3" spans="2:9" s="54" customFormat="1" ht="16.5">
      <c r="B3" s="115"/>
      <c r="C3" s="116" t="s">
        <v>371</v>
      </c>
      <c r="D3" s="116"/>
      <c r="E3" s="116"/>
      <c r="F3" s="117"/>
      <c r="G3" s="117"/>
      <c r="H3" s="117"/>
      <c r="I3" s="117"/>
    </row>
    <row r="4" spans="2:14" s="21" customFormat="1" ht="36" customHeight="1">
      <c r="B4" s="118"/>
      <c r="I4" s="302" t="s">
        <v>442</v>
      </c>
      <c r="J4" s="302"/>
      <c r="K4" s="302"/>
      <c r="L4" s="302" t="s">
        <v>443</v>
      </c>
      <c r="M4" s="302"/>
      <c r="N4" s="302"/>
    </row>
    <row r="5" spans="2:18" s="120" customFormat="1" ht="179.25" customHeight="1">
      <c r="B5" s="119"/>
      <c r="D5" s="121" t="s">
        <v>245</v>
      </c>
      <c r="E5" s="121" t="s">
        <v>246</v>
      </c>
      <c r="F5" s="121" t="s">
        <v>247</v>
      </c>
      <c r="G5" s="121" t="s">
        <v>312</v>
      </c>
      <c r="H5" s="121" t="s">
        <v>441</v>
      </c>
      <c r="I5" s="121" t="s">
        <v>479</v>
      </c>
      <c r="J5" s="121" t="s">
        <v>480</v>
      </c>
      <c r="K5" s="121" t="s">
        <v>481</v>
      </c>
      <c r="L5" s="121" t="s">
        <v>482</v>
      </c>
      <c r="M5" s="121" t="s">
        <v>483</v>
      </c>
      <c r="N5" s="121" t="s">
        <v>484</v>
      </c>
      <c r="O5" s="121" t="s">
        <v>444</v>
      </c>
      <c r="P5" s="121" t="s">
        <v>445</v>
      </c>
      <c r="Q5" s="121" t="s">
        <v>504</v>
      </c>
      <c r="R5" s="121" t="s">
        <v>311</v>
      </c>
    </row>
    <row r="6" spans="2:18" s="21" customFormat="1" ht="16.5">
      <c r="B6" s="122"/>
      <c r="C6" s="123"/>
      <c r="D6" s="124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4" s="21" customFormat="1" ht="16.5">
      <c r="B7" s="115"/>
      <c r="C7" s="126"/>
      <c r="D7" s="126"/>
    </row>
    <row r="8" spans="2:21" s="21" customFormat="1" ht="16.5">
      <c r="B8" s="169"/>
      <c r="C8" s="127" t="s">
        <v>43</v>
      </c>
      <c r="D8" s="126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84"/>
      <c r="U8" s="17"/>
    </row>
    <row r="9" spans="2:21" s="21" customFormat="1" ht="16.5">
      <c r="B9" s="169"/>
      <c r="C9" s="127" t="s">
        <v>586</v>
      </c>
      <c r="D9" s="126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84"/>
      <c r="U9" s="17"/>
    </row>
    <row r="10" spans="2:18" s="17" customFormat="1" ht="16.5">
      <c r="B10" s="115"/>
      <c r="C10" s="46"/>
      <c r="D10" s="4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234"/>
    </row>
    <row r="11" spans="2:18" s="17" customFormat="1" ht="16.5">
      <c r="B11" s="115"/>
      <c r="C11" s="46"/>
      <c r="D11" s="47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234"/>
    </row>
    <row r="12" spans="2:36" s="53" customFormat="1" ht="16.5">
      <c r="B12" s="128" t="s">
        <v>4</v>
      </c>
      <c r="C12" s="129" t="s">
        <v>546</v>
      </c>
      <c r="D12" s="181"/>
      <c r="E12" s="179">
        <v>5200000</v>
      </c>
      <c r="F12" s="179">
        <v>3505742</v>
      </c>
      <c r="G12" s="179">
        <v>0</v>
      </c>
      <c r="H12" s="179">
        <v>1894886</v>
      </c>
      <c r="I12" s="179">
        <v>2207594</v>
      </c>
      <c r="J12" s="179">
        <v>-178102</v>
      </c>
      <c r="K12" s="179">
        <v>1685677</v>
      </c>
      <c r="L12" s="179">
        <v>1879830</v>
      </c>
      <c r="M12" s="179">
        <v>85691</v>
      </c>
      <c r="N12" s="179">
        <v>-1240673</v>
      </c>
      <c r="O12" s="179">
        <v>33924314</v>
      </c>
      <c r="P12" s="179">
        <v>0</v>
      </c>
      <c r="Q12" s="179">
        <v>5417468</v>
      </c>
      <c r="R12" s="182">
        <f>SUM(E12:Q12)</f>
        <v>54382427</v>
      </c>
      <c r="U12" s="253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J12" s="65"/>
    </row>
    <row r="13" spans="2:34" s="21" customFormat="1" ht="16.5">
      <c r="B13" s="170" t="s">
        <v>8</v>
      </c>
      <c r="C13" s="171" t="s">
        <v>302</v>
      </c>
      <c r="D13" s="195"/>
      <c r="E13" s="179">
        <f>SUM(E14:E15)</f>
        <v>0</v>
      </c>
      <c r="F13" s="179">
        <f aca="true" t="shared" si="0" ref="F13:Q13">SUM(F14:F15)</f>
        <v>0</v>
      </c>
      <c r="G13" s="179">
        <f t="shared" si="0"/>
        <v>0</v>
      </c>
      <c r="H13" s="179">
        <f t="shared" si="0"/>
        <v>0</v>
      </c>
      <c r="I13" s="179">
        <f t="shared" si="0"/>
        <v>0</v>
      </c>
      <c r="J13" s="179">
        <f t="shared" si="0"/>
        <v>0</v>
      </c>
      <c r="K13" s="179">
        <f t="shared" si="0"/>
        <v>0</v>
      </c>
      <c r="L13" s="179">
        <f t="shared" si="0"/>
        <v>0</v>
      </c>
      <c r="M13" s="179">
        <f t="shared" si="0"/>
        <v>0</v>
      </c>
      <c r="N13" s="179">
        <f t="shared" si="0"/>
        <v>0</v>
      </c>
      <c r="O13" s="179">
        <f t="shared" si="0"/>
        <v>0</v>
      </c>
      <c r="P13" s="179">
        <f t="shared" si="0"/>
        <v>0</v>
      </c>
      <c r="Q13" s="179">
        <f t="shared" si="0"/>
        <v>0</v>
      </c>
      <c r="R13" s="182">
        <f aca="true" t="shared" si="1" ref="R13:R27">SUM(E13:Q13)</f>
        <v>0</v>
      </c>
      <c r="U13" s="253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</row>
    <row r="14" spans="2:34" s="53" customFormat="1" ht="16.5">
      <c r="B14" s="235" t="s">
        <v>9</v>
      </c>
      <c r="C14" s="57" t="s">
        <v>303</v>
      </c>
      <c r="D14" s="181"/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2">
        <f t="shared" si="1"/>
        <v>0</v>
      </c>
      <c r="U14" s="253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</row>
    <row r="15" spans="2:34" s="53" customFormat="1" ht="16.5">
      <c r="B15" s="235" t="s">
        <v>14</v>
      </c>
      <c r="C15" s="57" t="s">
        <v>304</v>
      </c>
      <c r="D15" s="216"/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/>
      <c r="L15" s="179">
        <v>0</v>
      </c>
      <c r="M15" s="179">
        <v>0</v>
      </c>
      <c r="N15" s="60">
        <v>0</v>
      </c>
      <c r="O15" s="179">
        <v>0</v>
      </c>
      <c r="P15" s="179">
        <v>0</v>
      </c>
      <c r="Q15" s="179">
        <v>0</v>
      </c>
      <c r="R15" s="182">
        <f t="shared" si="1"/>
        <v>0</v>
      </c>
      <c r="U15" s="253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</row>
    <row r="16" spans="2:34" s="53" customFormat="1" ht="16.5">
      <c r="B16" s="128" t="s">
        <v>16</v>
      </c>
      <c r="C16" s="129" t="s">
        <v>310</v>
      </c>
      <c r="D16" s="216"/>
      <c r="E16" s="179">
        <f>+E12+E13</f>
        <v>5200000</v>
      </c>
      <c r="F16" s="179">
        <f aca="true" t="shared" si="2" ref="F16:Q16">+F12+F13</f>
        <v>3505742</v>
      </c>
      <c r="G16" s="179">
        <f t="shared" si="2"/>
        <v>0</v>
      </c>
      <c r="H16" s="179">
        <f t="shared" si="2"/>
        <v>1894886</v>
      </c>
      <c r="I16" s="179">
        <f t="shared" si="2"/>
        <v>2207594</v>
      </c>
      <c r="J16" s="179">
        <f t="shared" si="2"/>
        <v>-178102</v>
      </c>
      <c r="K16" s="179">
        <f t="shared" si="2"/>
        <v>1685677</v>
      </c>
      <c r="L16" s="179">
        <f t="shared" si="2"/>
        <v>1879830</v>
      </c>
      <c r="M16" s="179">
        <f t="shared" si="2"/>
        <v>85691</v>
      </c>
      <c r="N16" s="179">
        <f t="shared" si="2"/>
        <v>-1240673</v>
      </c>
      <c r="O16" s="179">
        <f t="shared" si="2"/>
        <v>33924314</v>
      </c>
      <c r="P16" s="179">
        <f t="shared" si="2"/>
        <v>0</v>
      </c>
      <c r="Q16" s="179">
        <f t="shared" si="2"/>
        <v>5417468</v>
      </c>
      <c r="R16" s="182">
        <f t="shared" si="1"/>
        <v>54382427</v>
      </c>
      <c r="U16" s="253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2:34" s="53" customFormat="1" ht="16.5">
      <c r="B17" s="235" t="s">
        <v>17</v>
      </c>
      <c r="C17" s="57" t="s">
        <v>435</v>
      </c>
      <c r="D17" s="181"/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-35780</v>
      </c>
      <c r="L17" s="179">
        <v>239142</v>
      </c>
      <c r="M17" s="179">
        <v>-1923974</v>
      </c>
      <c r="N17" s="179">
        <v>-70412</v>
      </c>
      <c r="O17" s="179">
        <v>0</v>
      </c>
      <c r="P17" s="179">
        <v>0</v>
      </c>
      <c r="Q17" s="179">
        <v>1310047</v>
      </c>
      <c r="R17" s="182">
        <f t="shared" si="1"/>
        <v>-480977</v>
      </c>
      <c r="U17" s="253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</row>
    <row r="18" spans="2:34" s="53" customFormat="1" ht="16.5">
      <c r="B18" s="235" t="s">
        <v>20</v>
      </c>
      <c r="C18" s="57" t="s">
        <v>436</v>
      </c>
      <c r="D18" s="181"/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82">
        <f t="shared" si="1"/>
        <v>0</v>
      </c>
      <c r="U18" s="253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</row>
    <row r="19" spans="2:34" s="53" customFormat="1" ht="16.5">
      <c r="B19" s="235" t="s">
        <v>23</v>
      </c>
      <c r="C19" s="57" t="s">
        <v>437</v>
      </c>
      <c r="D19" s="181"/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82">
        <f t="shared" si="1"/>
        <v>0</v>
      </c>
      <c r="U19" s="253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2:34" s="53" customFormat="1" ht="16.5">
      <c r="B20" s="235" t="s">
        <v>26</v>
      </c>
      <c r="C20" s="57" t="s">
        <v>120</v>
      </c>
      <c r="D20" s="181"/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82">
        <f t="shared" si="1"/>
        <v>0</v>
      </c>
      <c r="U20" s="253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2:34" s="53" customFormat="1" ht="16.5">
      <c r="B21" s="235" t="s">
        <v>27</v>
      </c>
      <c r="C21" s="57" t="s">
        <v>438</v>
      </c>
      <c r="D21" s="181"/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82">
        <f t="shared" si="1"/>
        <v>0</v>
      </c>
      <c r="U21" s="253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</row>
    <row r="22" spans="2:34" s="53" customFormat="1" ht="16.5">
      <c r="B22" s="235" t="s">
        <v>28</v>
      </c>
      <c r="C22" s="57" t="s">
        <v>439</v>
      </c>
      <c r="D22" s="181"/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82">
        <f t="shared" si="1"/>
        <v>0</v>
      </c>
      <c r="U22" s="253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</row>
    <row r="23" spans="2:34" s="53" customFormat="1" ht="16.5">
      <c r="B23" s="235" t="s">
        <v>29</v>
      </c>
      <c r="C23" s="57" t="s">
        <v>440</v>
      </c>
      <c r="D23" s="181"/>
      <c r="E23" s="179">
        <v>0</v>
      </c>
      <c r="F23" s="179">
        <v>0</v>
      </c>
      <c r="G23" s="179">
        <v>0</v>
      </c>
      <c r="H23" s="179">
        <v>0</v>
      </c>
      <c r="I23" s="179">
        <v>-12708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12881</v>
      </c>
      <c r="P23" s="179">
        <v>0</v>
      </c>
      <c r="Q23" s="179">
        <v>0</v>
      </c>
      <c r="R23" s="182">
        <f t="shared" si="1"/>
        <v>173</v>
      </c>
      <c r="U23" s="253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</row>
    <row r="24" spans="2:34" s="53" customFormat="1" ht="16.5">
      <c r="B24" s="235" t="s">
        <v>30</v>
      </c>
      <c r="C24" s="57" t="s">
        <v>305</v>
      </c>
      <c r="D24" s="181"/>
      <c r="E24" s="179">
        <f aca="true" t="shared" si="3" ref="E24:Q24">+SUM(E25:E27)</f>
        <v>0</v>
      </c>
      <c r="F24" s="179">
        <f t="shared" si="3"/>
        <v>0</v>
      </c>
      <c r="G24" s="179">
        <f t="shared" si="3"/>
        <v>0</v>
      </c>
      <c r="H24" s="179">
        <f t="shared" si="3"/>
        <v>0</v>
      </c>
      <c r="I24" s="179">
        <f t="shared" si="3"/>
        <v>0</v>
      </c>
      <c r="J24" s="179">
        <f t="shared" si="3"/>
        <v>0</v>
      </c>
      <c r="K24" s="179">
        <f t="shared" si="3"/>
        <v>0</v>
      </c>
      <c r="L24" s="179">
        <f t="shared" si="3"/>
        <v>0</v>
      </c>
      <c r="M24" s="179">
        <f t="shared" si="3"/>
        <v>0</v>
      </c>
      <c r="N24" s="179">
        <f t="shared" si="3"/>
        <v>0</v>
      </c>
      <c r="O24" s="179">
        <f t="shared" si="3"/>
        <v>5417468</v>
      </c>
      <c r="P24" s="179">
        <f t="shared" si="3"/>
        <v>0</v>
      </c>
      <c r="Q24" s="179">
        <f t="shared" si="3"/>
        <v>-5417468</v>
      </c>
      <c r="R24" s="182">
        <f t="shared" si="1"/>
        <v>0</v>
      </c>
      <c r="U24" s="253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</row>
    <row r="25" spans="2:34" s="53" customFormat="1" ht="16.5">
      <c r="B25" s="235" t="s">
        <v>111</v>
      </c>
      <c r="C25" s="57" t="s">
        <v>202</v>
      </c>
      <c r="D25" s="181"/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82">
        <f t="shared" si="1"/>
        <v>0</v>
      </c>
      <c r="U25" s="253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</row>
    <row r="26" spans="2:34" s="53" customFormat="1" ht="16.5">
      <c r="B26" s="235" t="s">
        <v>112</v>
      </c>
      <c r="C26" s="57" t="s">
        <v>203</v>
      </c>
      <c r="D26" s="194"/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5417468</v>
      </c>
      <c r="P26" s="179">
        <v>0</v>
      </c>
      <c r="Q26" s="179">
        <v>-5417468</v>
      </c>
      <c r="R26" s="182">
        <f t="shared" si="1"/>
        <v>0</v>
      </c>
      <c r="U26" s="253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</row>
    <row r="27" spans="2:34" s="53" customFormat="1" ht="16.5">
      <c r="B27" s="235" t="s">
        <v>113</v>
      </c>
      <c r="C27" s="57" t="s">
        <v>201</v>
      </c>
      <c r="D27" s="181"/>
      <c r="E27" s="179"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82">
        <f t="shared" si="1"/>
        <v>0</v>
      </c>
      <c r="U27" s="253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</row>
    <row r="28" spans="2:18" s="17" customFormat="1" ht="16.5">
      <c r="B28" s="115"/>
      <c r="C28" s="48"/>
      <c r="D28" s="186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83"/>
    </row>
    <row r="29" spans="2:18" s="17" customFormat="1" ht="16.5">
      <c r="B29" s="128"/>
      <c r="C29" s="66"/>
      <c r="D29" s="186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83"/>
    </row>
    <row r="30" spans="2:34" s="99" customFormat="1" ht="16.5">
      <c r="B30" s="130"/>
      <c r="C30" s="131" t="s">
        <v>552</v>
      </c>
      <c r="D30" s="187"/>
      <c r="E30" s="180">
        <f>SUM(E16:E24)</f>
        <v>5200000</v>
      </c>
      <c r="F30" s="180">
        <f aca="true" t="shared" si="4" ref="F30:R30">SUM(F16:F24)</f>
        <v>3505742</v>
      </c>
      <c r="G30" s="180">
        <f t="shared" si="4"/>
        <v>0</v>
      </c>
      <c r="H30" s="180">
        <f t="shared" si="4"/>
        <v>1894886</v>
      </c>
      <c r="I30" s="180">
        <f t="shared" si="4"/>
        <v>2194886</v>
      </c>
      <c r="J30" s="180">
        <f t="shared" si="4"/>
        <v>-178102</v>
      </c>
      <c r="K30" s="180">
        <f t="shared" si="4"/>
        <v>1649897</v>
      </c>
      <c r="L30" s="180">
        <f t="shared" si="4"/>
        <v>2118972</v>
      </c>
      <c r="M30" s="180">
        <f t="shared" si="4"/>
        <v>-1838283</v>
      </c>
      <c r="N30" s="180">
        <f t="shared" si="4"/>
        <v>-1311085</v>
      </c>
      <c r="O30" s="180">
        <f t="shared" si="4"/>
        <v>39354663</v>
      </c>
      <c r="P30" s="180">
        <f t="shared" si="4"/>
        <v>0</v>
      </c>
      <c r="Q30" s="180">
        <f t="shared" si="4"/>
        <v>1310047</v>
      </c>
      <c r="R30" s="188">
        <f t="shared" si="4"/>
        <v>53901623</v>
      </c>
      <c r="U30" s="253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</row>
    <row r="31" spans="2:18" s="17" customFormat="1" ht="16.5">
      <c r="B31" s="115"/>
      <c r="C31" s="49"/>
      <c r="D31" s="47"/>
      <c r="E31" s="50"/>
      <c r="F31" s="50"/>
      <c r="G31" s="50"/>
      <c r="H31" s="50"/>
      <c r="I31" s="50"/>
      <c r="J31" s="51"/>
      <c r="K31" s="51"/>
      <c r="L31" s="51"/>
      <c r="M31" s="51"/>
      <c r="N31" s="50"/>
      <c r="O31" s="50"/>
      <c r="P31" s="50"/>
      <c r="Q31" s="50"/>
      <c r="R31" s="50"/>
    </row>
    <row r="32" spans="2:34" s="17" customFormat="1" ht="16.5">
      <c r="B32" s="247"/>
      <c r="C32" s="247"/>
      <c r="D32" s="247"/>
      <c r="E32" s="50"/>
      <c r="F32" s="50"/>
      <c r="G32" s="50"/>
      <c r="H32" s="50"/>
      <c r="I32" s="50"/>
      <c r="J32" s="51"/>
      <c r="K32" s="51"/>
      <c r="L32" s="51"/>
      <c r="M32" s="51"/>
      <c r="N32" s="50"/>
      <c r="O32" s="50"/>
      <c r="P32" s="50"/>
      <c r="Q32" s="50"/>
      <c r="R32" s="50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</row>
    <row r="33" spans="2:34" s="54" customFormat="1" ht="16.5">
      <c r="B33" s="53"/>
      <c r="L33" s="179"/>
      <c r="R33" s="189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</row>
    <row r="34" spans="2:34" s="54" customFormat="1" ht="16.5">
      <c r="B34" s="53"/>
      <c r="L34" s="179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</row>
    <row r="35" spans="2:34" s="54" customFormat="1" ht="16.5">
      <c r="B35" s="53"/>
      <c r="E35" s="189"/>
      <c r="L35" s="179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</row>
    <row r="36" spans="2:34" s="54" customFormat="1" ht="16.5">
      <c r="B36" s="53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</row>
    <row r="37" spans="2:34" s="17" customFormat="1" ht="16.5">
      <c r="B37" s="11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4" s="54" customFormat="1" ht="16.5">
      <c r="A38" s="304" t="s">
        <v>568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17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</row>
    <row r="39" spans="2:34" s="54" customFormat="1" ht="16.5"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S39" s="17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</row>
    <row r="40" spans="1:34" ht="18.75">
      <c r="A40" s="52"/>
      <c r="B40" s="279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</row>
    <row r="41" spans="21:34" ht="18.75"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</row>
    <row r="42" spans="21:34" ht="18.75"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</row>
    <row r="43" spans="21:34" ht="18.75"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</row>
  </sheetData>
  <sheetProtection/>
  <mergeCells count="3">
    <mergeCell ref="I4:K4"/>
    <mergeCell ref="L4:N4"/>
    <mergeCell ref="A38:R38"/>
  </mergeCells>
  <printOptions horizontalCentered="1"/>
  <pageMargins left="0.1968503937007874" right="0.1968503937007874" top="0.9448818897637796" bottom="0.31496062992125984" header="0.7480314960629921" footer="0.1968503937007874"/>
  <pageSetup fitToHeight="1" fitToWidth="1" horizontalDpi="600" verticalDpi="600" orientation="landscape" paperSize="9" scale="39" r:id="rId1"/>
  <headerFooter alignWithMargins="0">
    <oddFooter xml:space="preserve">&amp;L &amp;C&amp;"DINPro-Medium,Regular"&amp;24 9&amp;R&amp;"DINPro-Medium,Italic"&amp;12 </oddFooter>
    <evenFooter xml:space="preserve">&amp;L?&amp;C&amp;"DINPro-Medium,Regular"&amp;15 8&amp;R&amp;"DINPro-Medium,Italic"&amp;12 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80"/>
  <sheetViews>
    <sheetView view="pageBreakPreview" zoomScale="60" zoomScaleNormal="75" zoomScalePageLayoutView="0" workbookViewId="0" topLeftCell="A1">
      <pane xSplit="4" ySplit="8" topLeftCell="E54" activePane="bottomRight" state="frozen"/>
      <selection pane="topLeft"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ColWidth="9.140625" defaultRowHeight="12.75"/>
  <cols>
    <col min="1" max="1" width="1.421875" style="16" customWidth="1"/>
    <col min="2" max="2" width="9.140625" style="108" customWidth="1"/>
    <col min="3" max="3" width="99.421875" style="16" customWidth="1"/>
    <col min="4" max="4" width="19.00390625" style="109" customWidth="1"/>
    <col min="5" max="5" width="20.140625" style="17" bestFit="1" customWidth="1"/>
    <col min="6" max="6" width="20.57421875" style="16" bestFit="1" customWidth="1"/>
    <col min="7" max="7" width="1.8515625" style="16" customWidth="1"/>
    <col min="8" max="9" width="21.7109375" style="293" customWidth="1"/>
    <col min="10" max="16384" width="9.140625" style="16" customWidth="1"/>
  </cols>
  <sheetData>
    <row r="1" spans="1:9" s="201" customFormat="1" ht="18.75" customHeight="1">
      <c r="A1" s="196"/>
      <c r="B1" s="197"/>
      <c r="C1" s="198"/>
      <c r="D1" s="199"/>
      <c r="E1" s="196"/>
      <c r="H1" s="293"/>
      <c r="I1" s="293"/>
    </row>
    <row r="2" spans="2:9" s="202" customFormat="1" ht="18.75" customHeight="1">
      <c r="B2" s="203" t="s">
        <v>0</v>
      </c>
      <c r="C2" s="204"/>
      <c r="D2" s="205"/>
      <c r="E2" s="204"/>
      <c r="H2" s="294"/>
      <c r="I2" s="294"/>
    </row>
    <row r="3" spans="2:9" s="202" customFormat="1" ht="18.75" customHeight="1">
      <c r="B3" s="206" t="s">
        <v>582</v>
      </c>
      <c r="D3" s="207"/>
      <c r="H3" s="294"/>
      <c r="I3" s="294"/>
    </row>
    <row r="4" spans="2:9" s="202" customFormat="1" ht="18.75" customHeight="1">
      <c r="B4" s="208" t="s">
        <v>371</v>
      </c>
      <c r="D4" s="207"/>
      <c r="H4" s="294"/>
      <c r="I4" s="294"/>
    </row>
    <row r="5" spans="1:9" s="201" customFormat="1" ht="18.75" customHeight="1">
      <c r="A5" s="196"/>
      <c r="B5" s="197"/>
      <c r="C5" s="196"/>
      <c r="D5" s="209"/>
      <c r="E5" s="210"/>
      <c r="H5" s="293"/>
      <c r="I5" s="293"/>
    </row>
    <row r="6" spans="2:9" s="211" customFormat="1" ht="18.75" customHeight="1">
      <c r="B6" s="212"/>
      <c r="C6" s="212"/>
      <c r="D6" s="211" t="s">
        <v>1</v>
      </c>
      <c r="E6" s="213" t="s">
        <v>42</v>
      </c>
      <c r="F6" s="211" t="s">
        <v>43</v>
      </c>
      <c r="H6" s="295"/>
      <c r="I6" s="295"/>
    </row>
    <row r="7" spans="2:9" s="211" customFormat="1" ht="18.75" customHeight="1">
      <c r="B7" s="214"/>
      <c r="C7" s="214"/>
      <c r="D7" s="214" t="s">
        <v>75</v>
      </c>
      <c r="E7" s="215" t="s">
        <v>583</v>
      </c>
      <c r="F7" s="215" t="s">
        <v>586</v>
      </c>
      <c r="H7" s="295"/>
      <c r="I7" s="295"/>
    </row>
    <row r="8" spans="1:9" s="17" customFormat="1" ht="18.75" customHeight="1">
      <c r="A8" s="18"/>
      <c r="B8" s="54"/>
      <c r="C8" s="18"/>
      <c r="D8" s="175"/>
      <c r="E8" s="18"/>
      <c r="H8" s="296"/>
      <c r="I8" s="296"/>
    </row>
    <row r="9" spans="2:9" s="54" customFormat="1" ht="16.5">
      <c r="B9" s="99" t="s">
        <v>205</v>
      </c>
      <c r="C9" s="99" t="s">
        <v>487</v>
      </c>
      <c r="D9" s="176"/>
      <c r="E9" s="192"/>
      <c r="H9" s="297"/>
      <c r="I9" s="297"/>
    </row>
    <row r="10" spans="1:9" s="17" customFormat="1" ht="12.75" customHeight="1">
      <c r="A10" s="18"/>
      <c r="B10" s="99"/>
      <c r="C10" s="55"/>
      <c r="D10" s="177"/>
      <c r="E10" s="191"/>
      <c r="G10" s="228"/>
      <c r="H10" s="296"/>
      <c r="I10" s="296"/>
    </row>
    <row r="11" spans="2:10" s="53" customFormat="1" ht="16.5">
      <c r="B11" s="236" t="s">
        <v>5</v>
      </c>
      <c r="C11" s="53" t="s">
        <v>553</v>
      </c>
      <c r="D11" s="178"/>
      <c r="E11" s="185">
        <f>SUM(E13:E21)</f>
        <v>2729936</v>
      </c>
      <c r="F11" s="185">
        <f>SUM(F13:F21)</f>
        <v>3512455</v>
      </c>
      <c r="G11" s="228"/>
      <c r="H11" s="298"/>
      <c r="I11" s="298"/>
      <c r="J11" s="65"/>
    </row>
    <row r="12" spans="4:10" s="53" customFormat="1" ht="12.75" customHeight="1">
      <c r="D12" s="178"/>
      <c r="E12" s="60"/>
      <c r="F12" s="65"/>
      <c r="G12" s="228"/>
      <c r="H12" s="298"/>
      <c r="I12" s="298"/>
      <c r="J12" s="65"/>
    </row>
    <row r="13" spans="2:10" s="53" customFormat="1" ht="16.5">
      <c r="B13" s="236" t="s">
        <v>46</v>
      </c>
      <c r="C13" s="53" t="s">
        <v>206</v>
      </c>
      <c r="D13" s="178"/>
      <c r="E13" s="60">
        <v>8496555</v>
      </c>
      <c r="F13" s="60">
        <v>7365996</v>
      </c>
      <c r="G13" s="228"/>
      <c r="H13" s="298"/>
      <c r="I13" s="298"/>
      <c r="J13" s="65"/>
    </row>
    <row r="14" spans="2:10" s="53" customFormat="1" ht="16.5">
      <c r="B14" s="236" t="s">
        <v>47</v>
      </c>
      <c r="C14" s="53" t="s">
        <v>207</v>
      </c>
      <c r="D14" s="178"/>
      <c r="E14" s="60">
        <v>-5256563</v>
      </c>
      <c r="F14" s="60">
        <v>-3125723</v>
      </c>
      <c r="G14" s="228"/>
      <c r="H14" s="298"/>
      <c r="I14" s="298"/>
      <c r="J14" s="65"/>
    </row>
    <row r="15" spans="2:10" s="53" customFormat="1" ht="16.5">
      <c r="B15" s="236" t="s">
        <v>48</v>
      </c>
      <c r="C15" s="53" t="s">
        <v>208</v>
      </c>
      <c r="D15" s="178"/>
      <c r="E15" s="60">
        <v>3808</v>
      </c>
      <c r="F15" s="60">
        <v>235</v>
      </c>
      <c r="G15" s="228"/>
      <c r="H15" s="298"/>
      <c r="I15" s="298"/>
      <c r="J15" s="65"/>
    </row>
    <row r="16" spans="2:10" s="53" customFormat="1" ht="16.5">
      <c r="B16" s="236" t="s">
        <v>49</v>
      </c>
      <c r="C16" s="53" t="s">
        <v>63</v>
      </c>
      <c r="D16" s="178"/>
      <c r="E16" s="60">
        <v>1520052</v>
      </c>
      <c r="F16" s="60">
        <v>1331128</v>
      </c>
      <c r="G16" s="228"/>
      <c r="H16" s="298"/>
      <c r="I16" s="298"/>
      <c r="J16" s="65"/>
    </row>
    <row r="17" spans="2:10" s="53" customFormat="1" ht="16.5">
      <c r="B17" s="236" t="s">
        <v>209</v>
      </c>
      <c r="C17" s="53" t="s">
        <v>210</v>
      </c>
      <c r="D17" s="178"/>
      <c r="E17" s="60">
        <v>-599075</v>
      </c>
      <c r="F17" s="60">
        <v>-644491</v>
      </c>
      <c r="G17" s="228"/>
      <c r="H17" s="298"/>
      <c r="I17" s="298"/>
      <c r="J17" s="65"/>
    </row>
    <row r="18" spans="2:10" s="53" customFormat="1" ht="16.5">
      <c r="B18" s="236" t="s">
        <v>211</v>
      </c>
      <c r="C18" s="53" t="s">
        <v>212</v>
      </c>
      <c r="D18" s="178"/>
      <c r="E18" s="60">
        <v>690704</v>
      </c>
      <c r="F18" s="60">
        <v>550786</v>
      </c>
      <c r="G18" s="228"/>
      <c r="H18" s="298"/>
      <c r="I18" s="298"/>
      <c r="J18" s="65"/>
    </row>
    <row r="19" spans="2:10" s="53" customFormat="1" ht="16.5">
      <c r="B19" s="236" t="s">
        <v>213</v>
      </c>
      <c r="C19" s="53" t="s">
        <v>214</v>
      </c>
      <c r="D19" s="178"/>
      <c r="E19" s="60">
        <v>-805254</v>
      </c>
      <c r="F19" s="60">
        <v>-818347</v>
      </c>
      <c r="G19" s="228"/>
      <c r="H19" s="298"/>
      <c r="I19" s="298"/>
      <c r="J19" s="65"/>
    </row>
    <row r="20" spans="2:10" s="53" customFormat="1" ht="16.5">
      <c r="B20" s="236" t="s">
        <v>215</v>
      </c>
      <c r="C20" s="53" t="s">
        <v>216</v>
      </c>
      <c r="D20" s="178"/>
      <c r="E20" s="60">
        <v>-915770</v>
      </c>
      <c r="F20" s="60">
        <v>-518913</v>
      </c>
      <c r="G20" s="228"/>
      <c r="H20" s="298"/>
      <c r="I20" s="298"/>
      <c r="J20" s="65"/>
    </row>
    <row r="21" spans="2:10" s="53" customFormat="1" ht="16.5">
      <c r="B21" s="236" t="s">
        <v>217</v>
      </c>
      <c r="C21" s="53" t="s">
        <v>201</v>
      </c>
      <c r="D21" s="284"/>
      <c r="E21" s="60">
        <v>-404521</v>
      </c>
      <c r="F21" s="60">
        <v>-628216</v>
      </c>
      <c r="G21" s="228"/>
      <c r="H21" s="298"/>
      <c r="I21" s="298"/>
      <c r="J21" s="65"/>
    </row>
    <row r="22" spans="2:10" s="53" customFormat="1" ht="12.75" customHeight="1">
      <c r="B22" s="54"/>
      <c r="D22" s="178"/>
      <c r="E22" s="60"/>
      <c r="F22" s="65"/>
      <c r="G22" s="228"/>
      <c r="H22" s="298"/>
      <c r="I22" s="298"/>
      <c r="J22" s="65"/>
    </row>
    <row r="23" spans="2:10" s="53" customFormat="1" ht="16.5">
      <c r="B23" s="236" t="s">
        <v>6</v>
      </c>
      <c r="C23" s="53" t="s">
        <v>469</v>
      </c>
      <c r="D23" s="178"/>
      <c r="E23" s="60">
        <f>SUM(E25:E34)</f>
        <v>13732511</v>
      </c>
      <c r="F23" s="60">
        <f>SUM(F25:F34)</f>
        <v>5232792</v>
      </c>
      <c r="G23" s="228"/>
      <c r="H23" s="298"/>
      <c r="I23" s="298"/>
      <c r="J23" s="65"/>
    </row>
    <row r="24" spans="1:10" s="17" customFormat="1" ht="12.75" customHeight="1">
      <c r="A24" s="18"/>
      <c r="B24" s="54"/>
      <c r="C24" s="18"/>
      <c r="D24" s="177"/>
      <c r="E24" s="191"/>
      <c r="F24" s="60"/>
      <c r="G24" s="228"/>
      <c r="H24" s="296"/>
      <c r="I24" s="298"/>
      <c r="J24" s="65"/>
    </row>
    <row r="25" spans="2:10" s="53" customFormat="1" ht="16.5">
      <c r="B25" s="236" t="s">
        <v>218</v>
      </c>
      <c r="C25" s="53" t="s">
        <v>463</v>
      </c>
      <c r="D25" s="178"/>
      <c r="E25" s="60">
        <v>-1047639</v>
      </c>
      <c r="F25" s="60">
        <v>-675045</v>
      </c>
      <c r="G25" s="228"/>
      <c r="H25" s="298"/>
      <c r="I25" s="298"/>
      <c r="J25" s="65"/>
    </row>
    <row r="26" spans="2:10" s="53" customFormat="1" ht="16.5">
      <c r="B26" s="236" t="s">
        <v>219</v>
      </c>
      <c r="C26" s="53" t="s">
        <v>464</v>
      </c>
      <c r="D26" s="178"/>
      <c r="E26" s="60">
        <v>-2503348</v>
      </c>
      <c r="F26" s="60">
        <v>-1796334</v>
      </c>
      <c r="G26" s="228"/>
      <c r="H26" s="298"/>
      <c r="I26" s="298"/>
      <c r="J26" s="65"/>
    </row>
    <row r="27" spans="2:10" s="53" customFormat="1" ht="16.5">
      <c r="B27" s="236" t="s">
        <v>220</v>
      </c>
      <c r="C27" s="53" t="s">
        <v>465</v>
      </c>
      <c r="D27" s="178"/>
      <c r="E27" s="60">
        <v>-14515833</v>
      </c>
      <c r="F27" s="60">
        <v>-6249023</v>
      </c>
      <c r="G27" s="228"/>
      <c r="H27" s="298"/>
      <c r="I27" s="298"/>
      <c r="J27" s="65"/>
    </row>
    <row r="28" spans="2:10" s="53" customFormat="1" ht="16.5">
      <c r="B28" s="236" t="s">
        <v>221</v>
      </c>
      <c r="C28" s="53" t="s">
        <v>466</v>
      </c>
      <c r="D28" s="178"/>
      <c r="E28" s="60">
        <v>857378</v>
      </c>
      <c r="F28" s="60">
        <v>-16398599</v>
      </c>
      <c r="G28" s="228"/>
      <c r="H28" s="298"/>
      <c r="I28" s="298"/>
      <c r="J28" s="65"/>
    </row>
    <row r="29" spans="2:10" s="53" customFormat="1" ht="16.5">
      <c r="B29" s="236" t="s">
        <v>222</v>
      </c>
      <c r="C29" s="53" t="s">
        <v>467</v>
      </c>
      <c r="D29" s="178"/>
      <c r="E29" s="60">
        <v>-1764337</v>
      </c>
      <c r="F29" s="60">
        <v>-1163446</v>
      </c>
      <c r="G29" s="228"/>
      <c r="H29" s="298"/>
      <c r="I29" s="298"/>
      <c r="J29" s="65"/>
    </row>
    <row r="30" spans="2:10" s="53" customFormat="1" ht="16.5">
      <c r="B30" s="236" t="s">
        <v>223</v>
      </c>
      <c r="C30" s="53" t="s">
        <v>468</v>
      </c>
      <c r="D30" s="178"/>
      <c r="E30" s="60">
        <v>16755300</v>
      </c>
      <c r="F30" s="60">
        <v>25610003</v>
      </c>
      <c r="G30" s="228"/>
      <c r="H30" s="298"/>
      <c r="I30" s="298"/>
      <c r="J30" s="65"/>
    </row>
    <row r="31" spans="2:10" s="53" customFormat="1" ht="16.5">
      <c r="B31" s="236" t="s">
        <v>224</v>
      </c>
      <c r="C31" s="53" t="s">
        <v>557</v>
      </c>
      <c r="D31" s="178"/>
      <c r="E31" s="60">
        <v>0</v>
      </c>
      <c r="F31" s="60">
        <v>0</v>
      </c>
      <c r="G31" s="228"/>
      <c r="H31" s="298"/>
      <c r="I31" s="298"/>
      <c r="J31" s="65"/>
    </row>
    <row r="32" spans="2:10" s="53" customFormat="1" ht="16.5">
      <c r="B32" s="236" t="s">
        <v>225</v>
      </c>
      <c r="C32" s="53" t="s">
        <v>558</v>
      </c>
      <c r="D32" s="178"/>
      <c r="E32" s="60">
        <v>2609749</v>
      </c>
      <c r="F32" s="60">
        <v>939546</v>
      </c>
      <c r="G32" s="228"/>
      <c r="H32" s="298"/>
      <c r="I32" s="298"/>
      <c r="J32" s="65"/>
    </row>
    <row r="33" spans="2:10" s="53" customFormat="1" ht="16.5">
      <c r="B33" s="236" t="s">
        <v>226</v>
      </c>
      <c r="C33" s="53" t="s">
        <v>559</v>
      </c>
      <c r="D33" s="178"/>
      <c r="E33" s="60">
        <v>0</v>
      </c>
      <c r="F33" s="60">
        <v>0</v>
      </c>
      <c r="G33" s="228"/>
      <c r="H33" s="298"/>
      <c r="I33" s="298"/>
      <c r="J33" s="65"/>
    </row>
    <row r="34" spans="2:10" s="53" customFormat="1" ht="16.5">
      <c r="B34" s="236" t="s">
        <v>306</v>
      </c>
      <c r="C34" s="53" t="s">
        <v>560</v>
      </c>
      <c r="D34" s="284"/>
      <c r="E34" s="60">
        <v>13341241</v>
      </c>
      <c r="F34" s="60">
        <v>4965690</v>
      </c>
      <c r="G34" s="228"/>
      <c r="H34" s="298"/>
      <c r="I34" s="298"/>
      <c r="J34" s="65"/>
    </row>
    <row r="35" spans="2:10" s="53" customFormat="1" ht="12.75" customHeight="1">
      <c r="B35" s="99"/>
      <c r="D35" s="178"/>
      <c r="E35" s="65"/>
      <c r="F35" s="65"/>
      <c r="G35" s="228"/>
      <c r="H35" s="298"/>
      <c r="I35" s="298"/>
      <c r="J35" s="65"/>
    </row>
    <row r="36" spans="2:10" s="53" customFormat="1" ht="16.5">
      <c r="B36" s="53" t="s">
        <v>4</v>
      </c>
      <c r="C36" s="53" t="s">
        <v>488</v>
      </c>
      <c r="D36" s="178"/>
      <c r="E36" s="60">
        <f>E11+E23</f>
        <v>16462447</v>
      </c>
      <c r="F36" s="60">
        <f>F11+F23</f>
        <v>8745247</v>
      </c>
      <c r="G36" s="228"/>
      <c r="H36" s="298"/>
      <c r="I36" s="298"/>
      <c r="J36" s="65"/>
    </row>
    <row r="37" spans="1:10" s="17" customFormat="1" ht="12.75" customHeight="1">
      <c r="A37" s="18"/>
      <c r="B37" s="99"/>
      <c r="C37" s="18"/>
      <c r="D37" s="177"/>
      <c r="E37" s="190"/>
      <c r="F37" s="60"/>
      <c r="G37" s="228"/>
      <c r="H37" s="296"/>
      <c r="I37" s="298"/>
      <c r="J37" s="65"/>
    </row>
    <row r="38" spans="2:10" s="54" customFormat="1" ht="16.5">
      <c r="B38" s="99" t="s">
        <v>227</v>
      </c>
      <c r="C38" s="99" t="s">
        <v>489</v>
      </c>
      <c r="D38" s="176"/>
      <c r="E38" s="189"/>
      <c r="F38" s="60"/>
      <c r="G38" s="228"/>
      <c r="H38" s="297"/>
      <c r="I38" s="298"/>
      <c r="J38" s="65"/>
    </row>
    <row r="39" spans="1:10" s="17" customFormat="1" ht="12.75" customHeight="1">
      <c r="A39" s="18"/>
      <c r="B39" s="54"/>
      <c r="C39" s="18"/>
      <c r="D39" s="177"/>
      <c r="E39" s="190"/>
      <c r="F39" s="60"/>
      <c r="G39" s="228"/>
      <c r="H39" s="296"/>
      <c r="I39" s="298"/>
      <c r="J39" s="65"/>
    </row>
    <row r="40" spans="2:10" s="53" customFormat="1" ht="16.5">
      <c r="B40" s="53" t="s">
        <v>8</v>
      </c>
      <c r="C40" s="53" t="s">
        <v>490</v>
      </c>
      <c r="D40" s="178"/>
      <c r="E40" s="185">
        <f>SUM(E42:E51)</f>
        <v>-6415725</v>
      </c>
      <c r="F40" s="185">
        <f>SUM(F42:F51)</f>
        <v>-5786034</v>
      </c>
      <c r="G40" s="228"/>
      <c r="H40" s="298"/>
      <c r="I40" s="298"/>
      <c r="J40" s="65"/>
    </row>
    <row r="41" spans="2:10" s="53" customFormat="1" ht="12.75" customHeight="1">
      <c r="B41" s="54"/>
      <c r="D41" s="178"/>
      <c r="E41" s="65"/>
      <c r="F41" s="65"/>
      <c r="G41" s="228"/>
      <c r="H41" s="298"/>
      <c r="I41" s="298"/>
      <c r="J41" s="65"/>
    </row>
    <row r="42" spans="2:10" s="53" customFormat="1" ht="16.5">
      <c r="B42" s="236" t="s">
        <v>9</v>
      </c>
      <c r="C42" s="53" t="s">
        <v>343</v>
      </c>
      <c r="D42" s="178"/>
      <c r="E42" s="185">
        <v>0</v>
      </c>
      <c r="F42" s="185">
        <v>0</v>
      </c>
      <c r="G42" s="228"/>
      <c r="H42" s="298"/>
      <c r="I42" s="298"/>
      <c r="J42" s="65"/>
    </row>
    <row r="43" spans="2:10" s="53" customFormat="1" ht="16.5">
      <c r="B43" s="236" t="s">
        <v>14</v>
      </c>
      <c r="C43" s="53" t="s">
        <v>344</v>
      </c>
      <c r="D43" s="178"/>
      <c r="E43" s="60">
        <v>0</v>
      </c>
      <c r="F43" s="60">
        <v>0</v>
      </c>
      <c r="G43" s="228"/>
      <c r="H43" s="298"/>
      <c r="I43" s="298"/>
      <c r="J43" s="65"/>
    </row>
    <row r="44" spans="2:10" s="53" customFormat="1" ht="16.5">
      <c r="B44" s="236" t="s">
        <v>15</v>
      </c>
      <c r="C44" s="53" t="s">
        <v>470</v>
      </c>
      <c r="D44" s="178"/>
      <c r="E44" s="60">
        <v>-87426</v>
      </c>
      <c r="F44" s="60">
        <v>-309321</v>
      </c>
      <c r="G44" s="228"/>
      <c r="H44" s="298"/>
      <c r="I44" s="298"/>
      <c r="J44" s="65"/>
    </row>
    <row r="45" spans="2:10" s="53" customFormat="1" ht="16.5">
      <c r="B45" s="236" t="s">
        <v>60</v>
      </c>
      <c r="C45" s="53" t="s">
        <v>228</v>
      </c>
      <c r="D45" s="178"/>
      <c r="E45" s="60">
        <v>36419</v>
      </c>
      <c r="F45" s="60">
        <v>34194</v>
      </c>
      <c r="G45" s="228"/>
      <c r="H45" s="298"/>
      <c r="I45" s="298"/>
      <c r="J45" s="65"/>
    </row>
    <row r="46" spans="2:10" s="53" customFormat="1" ht="16.5">
      <c r="B46" s="236" t="s">
        <v>61</v>
      </c>
      <c r="C46" s="53" t="s">
        <v>471</v>
      </c>
      <c r="D46" s="178"/>
      <c r="E46" s="60">
        <v>-8363553</v>
      </c>
      <c r="F46" s="60">
        <v>-7630687</v>
      </c>
      <c r="G46" s="228"/>
      <c r="H46" s="298"/>
      <c r="I46" s="298"/>
      <c r="J46" s="65"/>
    </row>
    <row r="47" spans="2:10" s="53" customFormat="1" ht="16.5">
      <c r="B47" s="236" t="s">
        <v>229</v>
      </c>
      <c r="C47" s="53" t="s">
        <v>472</v>
      </c>
      <c r="D47" s="178"/>
      <c r="E47" s="60">
        <v>4731799</v>
      </c>
      <c r="F47" s="60">
        <v>9269222</v>
      </c>
      <c r="G47" s="228"/>
      <c r="H47" s="298"/>
      <c r="I47" s="298"/>
      <c r="J47" s="65"/>
    </row>
    <row r="48" spans="2:10" s="53" customFormat="1" ht="16.5">
      <c r="B48" s="236" t="s">
        <v>230</v>
      </c>
      <c r="C48" s="53" t="s">
        <v>473</v>
      </c>
      <c r="D48" s="178"/>
      <c r="E48" s="60">
        <v>-3695965</v>
      </c>
      <c r="F48" s="60">
        <v>-5798089</v>
      </c>
      <c r="G48" s="228"/>
      <c r="H48" s="298"/>
      <c r="I48" s="298"/>
      <c r="J48" s="65"/>
    </row>
    <row r="49" spans="2:10" s="53" customFormat="1" ht="16.5">
      <c r="B49" s="236" t="s">
        <v>231</v>
      </c>
      <c r="C49" s="53" t="s">
        <v>474</v>
      </c>
      <c r="D49" s="178"/>
      <c r="E49" s="60">
        <v>3596755</v>
      </c>
      <c r="F49" s="60">
        <v>713021</v>
      </c>
      <c r="G49" s="228"/>
      <c r="H49" s="298"/>
      <c r="I49" s="298"/>
      <c r="J49" s="65"/>
    </row>
    <row r="50" spans="2:10" s="53" customFormat="1" ht="16.5">
      <c r="B50" s="236" t="s">
        <v>232</v>
      </c>
      <c r="C50" s="53" t="s">
        <v>201</v>
      </c>
      <c r="E50" s="60">
        <v>-2633754</v>
      </c>
      <c r="F50" s="60">
        <v>-2064374</v>
      </c>
      <c r="G50" s="228"/>
      <c r="H50" s="298"/>
      <c r="I50" s="298"/>
      <c r="J50" s="65"/>
    </row>
    <row r="51" spans="1:10" s="17" customFormat="1" ht="16.5">
      <c r="A51" s="18"/>
      <c r="B51" s="105"/>
      <c r="C51" s="18"/>
      <c r="D51" s="177"/>
      <c r="E51" s="191"/>
      <c r="F51" s="60"/>
      <c r="G51" s="228"/>
      <c r="H51" s="296"/>
      <c r="I51" s="298"/>
      <c r="J51" s="65"/>
    </row>
    <row r="52" spans="2:10" s="54" customFormat="1" ht="16.5">
      <c r="B52" s="99" t="s">
        <v>233</v>
      </c>
      <c r="C52" s="99" t="s">
        <v>492</v>
      </c>
      <c r="D52" s="176"/>
      <c r="E52" s="192"/>
      <c r="F52" s="60"/>
      <c r="G52" s="228"/>
      <c r="H52" s="297"/>
      <c r="I52" s="298"/>
      <c r="J52" s="65"/>
    </row>
    <row r="53" spans="1:10" s="17" customFormat="1" ht="12.75" customHeight="1">
      <c r="A53" s="18"/>
      <c r="B53" s="54"/>
      <c r="C53" s="18"/>
      <c r="D53" s="177"/>
      <c r="E53" s="191"/>
      <c r="F53" s="60"/>
      <c r="G53" s="228"/>
      <c r="H53" s="296"/>
      <c r="I53" s="298"/>
      <c r="J53" s="65"/>
    </row>
    <row r="54" spans="2:10" s="53" customFormat="1" ht="16.5">
      <c r="B54" s="53" t="s">
        <v>16</v>
      </c>
      <c r="C54" s="53" t="s">
        <v>561</v>
      </c>
      <c r="D54" s="178"/>
      <c r="E54" s="60">
        <f>SUM(E56:E61)</f>
        <v>54969</v>
      </c>
      <c r="F54" s="60">
        <f>SUM(F56:F61)</f>
        <v>-1307457</v>
      </c>
      <c r="G54" s="228"/>
      <c r="H54" s="298"/>
      <c r="I54" s="298"/>
      <c r="J54" s="65"/>
    </row>
    <row r="55" spans="2:10" s="53" customFormat="1" ht="12.75" customHeight="1">
      <c r="B55" s="99"/>
      <c r="D55" s="178"/>
      <c r="E55" s="60"/>
      <c r="F55" s="60"/>
      <c r="G55" s="228"/>
      <c r="H55" s="298"/>
      <c r="I55" s="298"/>
      <c r="J55" s="65"/>
    </row>
    <row r="56" spans="2:10" s="53" customFormat="1" ht="15.75" customHeight="1">
      <c r="B56" s="236" t="s">
        <v>80</v>
      </c>
      <c r="C56" s="53" t="s">
        <v>234</v>
      </c>
      <c r="D56" s="178"/>
      <c r="E56" s="60">
        <v>8807064</v>
      </c>
      <c r="F56" s="60">
        <v>6362387</v>
      </c>
      <c r="G56" s="228"/>
      <c r="H56" s="298"/>
      <c r="I56" s="298"/>
      <c r="J56" s="65"/>
    </row>
    <row r="57" spans="2:10" s="53" customFormat="1" ht="15.75" customHeight="1">
      <c r="B57" s="236" t="s">
        <v>84</v>
      </c>
      <c r="C57" s="53" t="s">
        <v>235</v>
      </c>
      <c r="D57" s="178"/>
      <c r="E57" s="60">
        <v>-8055130</v>
      </c>
      <c r="F57" s="60">
        <v>-7601381</v>
      </c>
      <c r="G57" s="228"/>
      <c r="H57" s="298"/>
      <c r="I57" s="298"/>
      <c r="J57" s="65"/>
    </row>
    <row r="58" spans="2:10" s="53" customFormat="1" ht="15.75" customHeight="1">
      <c r="B58" s="236" t="s">
        <v>236</v>
      </c>
      <c r="C58" s="53" t="s">
        <v>307</v>
      </c>
      <c r="D58" s="178"/>
      <c r="E58" s="60">
        <v>0</v>
      </c>
      <c r="F58" s="60">
        <v>0</v>
      </c>
      <c r="G58" s="228"/>
      <c r="H58" s="298"/>
      <c r="I58" s="298"/>
      <c r="J58" s="65"/>
    </row>
    <row r="59" spans="2:10" s="53" customFormat="1" ht="15.75" customHeight="1">
      <c r="B59" s="236" t="s">
        <v>237</v>
      </c>
      <c r="C59" s="53" t="s">
        <v>308</v>
      </c>
      <c r="D59" s="178"/>
      <c r="E59" s="60">
        <v>-626080</v>
      </c>
      <c r="F59" s="60">
        <v>0</v>
      </c>
      <c r="G59" s="228"/>
      <c r="H59" s="298"/>
      <c r="I59" s="298"/>
      <c r="J59" s="65"/>
    </row>
    <row r="60" spans="2:10" s="53" customFormat="1" ht="15.75" customHeight="1">
      <c r="B60" s="236" t="s">
        <v>238</v>
      </c>
      <c r="C60" s="53" t="s">
        <v>562</v>
      </c>
      <c r="D60" s="178"/>
      <c r="E60" s="60">
        <v>-70885</v>
      </c>
      <c r="F60" s="60">
        <v>-68463</v>
      </c>
      <c r="G60" s="228"/>
      <c r="H60" s="298"/>
      <c r="I60" s="298"/>
      <c r="J60" s="65"/>
    </row>
    <row r="61" spans="2:10" s="53" customFormat="1" ht="15.75" customHeight="1">
      <c r="B61" s="236" t="s">
        <v>239</v>
      </c>
      <c r="C61" s="53" t="s">
        <v>201</v>
      </c>
      <c r="D61" s="284"/>
      <c r="E61" s="60">
        <v>0</v>
      </c>
      <c r="F61" s="60">
        <v>0</v>
      </c>
      <c r="G61" s="228"/>
      <c r="H61" s="298"/>
      <c r="I61" s="298"/>
      <c r="J61" s="65"/>
    </row>
    <row r="62" spans="2:10" s="53" customFormat="1" ht="12.75" customHeight="1">
      <c r="B62" s="105"/>
      <c r="D62" s="178"/>
      <c r="E62" s="60"/>
      <c r="F62" s="60"/>
      <c r="G62" s="228"/>
      <c r="H62" s="298"/>
      <c r="I62" s="298"/>
      <c r="J62" s="65"/>
    </row>
    <row r="63" spans="2:10" s="53" customFormat="1" ht="16.5">
      <c r="B63" s="53" t="s">
        <v>17</v>
      </c>
      <c r="C63" s="53" t="s">
        <v>485</v>
      </c>
      <c r="D63" s="284"/>
      <c r="E63" s="60">
        <v>791142</v>
      </c>
      <c r="F63" s="60">
        <v>1661040</v>
      </c>
      <c r="G63" s="228"/>
      <c r="H63" s="298"/>
      <c r="I63" s="298"/>
      <c r="J63" s="65"/>
    </row>
    <row r="64" spans="4:10" s="53" customFormat="1" ht="12.75" customHeight="1">
      <c r="D64" s="178"/>
      <c r="E64" s="65"/>
      <c r="F64" s="60"/>
      <c r="G64" s="228"/>
      <c r="H64" s="298"/>
      <c r="I64" s="298"/>
      <c r="J64" s="65"/>
    </row>
    <row r="65" spans="2:10" s="53" customFormat="1" ht="16.5">
      <c r="B65" s="53" t="s">
        <v>20</v>
      </c>
      <c r="C65" s="53" t="s">
        <v>563</v>
      </c>
      <c r="D65" s="178"/>
      <c r="E65" s="60">
        <f>+E36+E40+E54+E63</f>
        <v>10892833</v>
      </c>
      <c r="F65" s="60">
        <f>+F36+F40+F54+F63</f>
        <v>3312796</v>
      </c>
      <c r="G65" s="228"/>
      <c r="H65" s="298"/>
      <c r="I65" s="298"/>
      <c r="J65" s="65"/>
    </row>
    <row r="66" spans="3:10" s="53" customFormat="1" ht="12.75" customHeight="1">
      <c r="C66" s="56"/>
      <c r="D66" s="178"/>
      <c r="E66" s="60"/>
      <c r="F66" s="60"/>
      <c r="G66" s="228"/>
      <c r="H66" s="298"/>
      <c r="I66" s="298"/>
      <c r="J66" s="65"/>
    </row>
    <row r="67" spans="2:10" s="53" customFormat="1" ht="16.5">
      <c r="B67" s="53" t="s">
        <v>23</v>
      </c>
      <c r="C67" s="53" t="s">
        <v>564</v>
      </c>
      <c r="D67" s="284"/>
      <c r="E67" s="60">
        <v>10531131</v>
      </c>
      <c r="F67" s="60">
        <v>15835984</v>
      </c>
      <c r="G67" s="228"/>
      <c r="H67" s="298"/>
      <c r="I67" s="298"/>
      <c r="J67" s="65"/>
    </row>
    <row r="68" spans="4:10" s="53" customFormat="1" ht="12.75" customHeight="1">
      <c r="D68" s="216"/>
      <c r="E68" s="60"/>
      <c r="F68" s="60"/>
      <c r="G68" s="228"/>
      <c r="H68" s="298"/>
      <c r="I68" s="298"/>
      <c r="J68" s="65"/>
    </row>
    <row r="69" spans="2:10" s="53" customFormat="1" ht="16.5">
      <c r="B69" s="53" t="s">
        <v>26</v>
      </c>
      <c r="C69" s="53" t="s">
        <v>240</v>
      </c>
      <c r="D69" s="284"/>
      <c r="E69" s="60">
        <f>E65+E67</f>
        <v>21423964</v>
      </c>
      <c r="F69" s="60">
        <f>F65+F67</f>
        <v>19148780</v>
      </c>
      <c r="G69" s="228"/>
      <c r="H69" s="298"/>
      <c r="I69" s="298"/>
      <c r="J69" s="65"/>
    </row>
    <row r="70" spans="1:9" s="221" customFormat="1" ht="15">
      <c r="A70" s="200"/>
      <c r="B70" s="217"/>
      <c r="C70" s="218"/>
      <c r="D70" s="219"/>
      <c r="E70" s="220"/>
      <c r="F70" s="220"/>
      <c r="H70" s="299"/>
      <c r="I70" s="299"/>
    </row>
    <row r="71" spans="1:9" s="221" customFormat="1" ht="15">
      <c r="A71" s="200"/>
      <c r="B71" s="222"/>
      <c r="C71" s="223"/>
      <c r="D71" s="224"/>
      <c r="E71" s="201"/>
      <c r="H71" s="299"/>
      <c r="I71" s="299"/>
    </row>
    <row r="72" spans="1:9" s="221" customFormat="1" ht="15">
      <c r="A72" s="200"/>
      <c r="B72" s="222"/>
      <c r="C72" s="223"/>
      <c r="D72" s="224"/>
      <c r="E72" s="201"/>
      <c r="H72" s="299"/>
      <c r="I72" s="299"/>
    </row>
    <row r="73" spans="1:9" s="221" customFormat="1" ht="15">
      <c r="A73" s="200"/>
      <c r="B73" s="222"/>
      <c r="C73" s="223"/>
      <c r="D73" s="224"/>
      <c r="E73" s="225"/>
      <c r="F73" s="286"/>
      <c r="H73" s="299"/>
      <c r="I73" s="299"/>
    </row>
    <row r="74" spans="1:9" s="221" customFormat="1" ht="15">
      <c r="A74" s="200"/>
      <c r="B74" s="222"/>
      <c r="C74" s="223"/>
      <c r="D74" s="224"/>
      <c r="E74" s="225"/>
      <c r="H74" s="299"/>
      <c r="I74" s="299"/>
    </row>
    <row r="75" spans="1:9" s="221" customFormat="1" ht="15">
      <c r="A75" s="200"/>
      <c r="B75" s="222"/>
      <c r="C75" s="223"/>
      <c r="D75" s="224"/>
      <c r="E75" s="201"/>
      <c r="H75" s="299"/>
      <c r="I75" s="299"/>
    </row>
    <row r="76" spans="1:9" s="221" customFormat="1" ht="15">
      <c r="A76" s="200"/>
      <c r="B76" s="222"/>
      <c r="C76" s="223"/>
      <c r="D76" s="224"/>
      <c r="E76" s="201"/>
      <c r="H76" s="299"/>
      <c r="I76" s="299"/>
    </row>
    <row r="77" spans="1:9" s="54" customFormat="1" ht="16.5">
      <c r="A77" s="300" t="s">
        <v>569</v>
      </c>
      <c r="B77" s="300"/>
      <c r="C77" s="300"/>
      <c r="D77" s="300"/>
      <c r="E77" s="300"/>
      <c r="F77" s="300"/>
      <c r="G77" s="283"/>
      <c r="H77" s="297"/>
      <c r="I77" s="297"/>
    </row>
    <row r="78" spans="1:9" s="221" customFormat="1" ht="15">
      <c r="A78" s="200"/>
      <c r="B78" s="222"/>
      <c r="C78" s="223"/>
      <c r="D78" s="224"/>
      <c r="E78" s="201"/>
      <c r="H78" s="299"/>
      <c r="I78" s="299"/>
    </row>
    <row r="79" spans="1:9" s="221" customFormat="1" ht="15">
      <c r="A79" s="226"/>
      <c r="B79" s="217"/>
      <c r="C79" s="218"/>
      <c r="D79" s="219"/>
      <c r="E79" s="220"/>
      <c r="F79" s="259"/>
      <c r="H79" s="299"/>
      <c r="I79" s="299"/>
    </row>
    <row r="80" spans="8:9" s="221" customFormat="1" ht="12.75">
      <c r="H80" s="299"/>
      <c r="I80" s="299"/>
    </row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6" r:id="rId1"/>
  <headerFooter alignWithMargins="0">
    <oddFooter xml:space="preserve">&amp;L &amp;C&amp;"DINPro-Medium,Regular"&amp;14 10&amp;R&amp;"DINPro-Light,Italic" </oddFooter>
    <evenFooter xml:space="preserve">&amp;L?&amp;C&amp;"DINPro-Medium,Regular"&amp;12 9&amp;R&amp;"DINPro-Light,Italic" 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30899</cp:lastModifiedBy>
  <cp:lastPrinted>2021-04-28T11:28:10Z</cp:lastPrinted>
  <dcterms:created xsi:type="dcterms:W3CDTF">2003-03-28T08:44:38Z</dcterms:created>
  <dcterms:modified xsi:type="dcterms:W3CDTF">2021-04-28T11:28:38Z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ac3ef3bf-88e6-42d6-8122-c5395d0b8134</vt:lpwstr>
  </property>
  <property fmtid="{D5CDD505-2E9C-101B-9397-08002B2CF9AE}" pid="5" name="Classification">
    <vt:lpwstr>Gi8bxJpbr7</vt:lpwstr>
  </property>
  <property fmtid="{D5CDD505-2E9C-101B-9397-08002B2CF9AE}" pid="6" name="KVKK">
    <vt:lpwstr>Kv1Nalu8uZ</vt:lpwstr>
  </property>
  <property fmtid="{D5CDD505-2E9C-101B-9397-08002B2CF9AE}" pid="7" name="Etiket">
    <vt:lpwstr>E1x7gB01</vt:lpwstr>
  </property>
</Properties>
</file>