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300" windowWidth="10140" windowHeight="5205" tabRatio="713" activeTab="0"/>
  </bookViews>
  <sheets>
    <sheet name="Aktif" sheetId="1" r:id="rId1"/>
    <sheet name="Pasif" sheetId="2" r:id="rId2"/>
    <sheet name="Gelir Tablosu" sheetId="3" r:id="rId3"/>
    <sheet name="Nazım Hesaplar" sheetId="4" r:id="rId4"/>
    <sheet name="ÖMGG" sheetId="5" r:id="rId5"/>
    <sheet name="Özkaynak " sheetId="6" r:id="rId6"/>
    <sheet name="Nakit Akım" sheetId="7" r:id="rId7"/>
  </sheets>
  <definedNames>
    <definedName name="_xlnm.Print_Area" localSheetId="0">'Aktif'!$A$1:$K$101</definedName>
    <definedName name="_xlnm.Print_Area" localSheetId="2">'Gelir Tablosu'!$B$1:$H$82</definedName>
    <definedName name="_xlnm.Print_Area" localSheetId="3">'Nazım Hesaplar'!$A$1:$K$106</definedName>
    <definedName name="_xlnm.Print_Area" localSheetId="4">'ÖMGG'!$A$1:$E$82</definedName>
    <definedName name="_xlnm.Print_Area" localSheetId="5">'Özkaynak '!$A$1:$V$88</definedName>
    <definedName name="_xlnm.Print_Area" localSheetId="1">'Pasif'!$A$1:$K$105</definedName>
  </definedNames>
  <calcPr fullCalcOnLoad="1"/>
</workbook>
</file>

<file path=xl/sharedStrings.xml><?xml version="1.0" encoding="utf-8"?>
<sst xmlns="http://schemas.openxmlformats.org/spreadsheetml/2006/main" count="957" uniqueCount="654">
  <si>
    <t>AKBANK T.A.Ş.</t>
  </si>
  <si>
    <t>Dipnot</t>
  </si>
  <si>
    <t>TP</t>
  </si>
  <si>
    <t>YP</t>
  </si>
  <si>
    <t>I.</t>
  </si>
  <si>
    <t>1.1</t>
  </si>
  <si>
    <t>1.2</t>
  </si>
  <si>
    <t>1.3</t>
  </si>
  <si>
    <t>II.</t>
  </si>
  <si>
    <t>2.1</t>
  </si>
  <si>
    <t>2.1.1</t>
  </si>
  <si>
    <t>2.1.2</t>
  </si>
  <si>
    <t>2.1.3</t>
  </si>
  <si>
    <t>Diğer</t>
  </si>
  <si>
    <t>2.2</t>
  </si>
  <si>
    <t>2.3</t>
  </si>
  <si>
    <t>III.</t>
  </si>
  <si>
    <t>IV.</t>
  </si>
  <si>
    <t>4.1</t>
  </si>
  <si>
    <t>4.2</t>
  </si>
  <si>
    <t>V.</t>
  </si>
  <si>
    <t>5.1</t>
  </si>
  <si>
    <t>5.2</t>
  </si>
  <si>
    <t>VI.</t>
  </si>
  <si>
    <t>6.1</t>
  </si>
  <si>
    <t>6.2</t>
  </si>
  <si>
    <t>VII.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</si>
  <si>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</si>
  <si>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</si>
  <si>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</si>
  <si>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</si>
  <si>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</si>
  <si>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</si>
  <si>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</si>
  <si>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</si>
  <si>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</si>
  <si>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</si>
  <si>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</si>
  <si>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1.4</t>
  </si>
  <si>
    <t>1.5</t>
  </si>
  <si>
    <t>1.6</t>
  </si>
  <si>
    <t>GELİR VE GİDER KALEMLERİ</t>
  </si>
  <si>
    <t>CARİ DÖNEM</t>
  </si>
  <si>
    <t>ÖNCEKİ DÖNEM</t>
  </si>
  <si>
    <t xml:space="preserve">FAİZ GELİRLERİ  </t>
  </si>
  <si>
    <t>(III-a)</t>
  </si>
  <si>
    <t>Kredilerden Alınan Faizler</t>
  </si>
  <si>
    <t>1.1.1</t>
  </si>
  <si>
    <t>1.1.2</t>
  </si>
  <si>
    <t>1.1.3</t>
  </si>
  <si>
    <t>1.1.4</t>
  </si>
  <si>
    <t>Zorunlu Karşılıklardan Alınan Faizler</t>
  </si>
  <si>
    <t>Bankalardan Alınan Faizler</t>
  </si>
  <si>
    <t>Para Piyasası İşlemlerinden Alınan Faizler</t>
  </si>
  <si>
    <t>Menkul Değerlerden Alınan Faizler</t>
  </si>
  <si>
    <t>1.5.1</t>
  </si>
  <si>
    <t>1.5.2</t>
  </si>
  <si>
    <t>1.5.3</t>
  </si>
  <si>
    <t xml:space="preserve">Diğer Faiz Gelirleri  </t>
  </si>
  <si>
    <t xml:space="preserve">FAİZ GİDERLERİ  </t>
  </si>
  <si>
    <t>(III-b)</t>
  </si>
  <si>
    <t>Mevduata Verilen Faizler</t>
  </si>
  <si>
    <t xml:space="preserve">Kullanılan Kredilere Verilen Faizler </t>
  </si>
  <si>
    <t>2.4</t>
  </si>
  <si>
    <t>2.5</t>
  </si>
  <si>
    <t xml:space="preserve">Diğer Faiz Giderleri  </t>
  </si>
  <si>
    <t>Alınan Ücret ve Komisyonlar</t>
  </si>
  <si>
    <t>4.1.1</t>
  </si>
  <si>
    <t>4.1.2</t>
  </si>
  <si>
    <t>Gayri Nakdi Kredilerden</t>
  </si>
  <si>
    <t>Verilen Ücret ve Komisyonlar</t>
  </si>
  <si>
    <t>4.2.1</t>
  </si>
  <si>
    <t>4.2.2</t>
  </si>
  <si>
    <t>TEMETTÜ GELİRLERİ</t>
  </si>
  <si>
    <t>DİĞER FAALİYET GELİRLERİ</t>
  </si>
  <si>
    <t>(III-d)</t>
  </si>
  <si>
    <t>DİĞER FAALİYET GİDERLERİ (-)</t>
  </si>
  <si>
    <t xml:space="preserve">(Beşinci Bölüm) </t>
  </si>
  <si>
    <t>(III-c)</t>
  </si>
  <si>
    <t>İhraç Edilen Menkul Kıymetlere Verilen Faizler</t>
  </si>
  <si>
    <t>(III-b-3)</t>
  </si>
  <si>
    <t xml:space="preserve">CARİ DÖNEM </t>
  </si>
  <si>
    <t xml:space="preserve">ÖNCEKİ DÖNEM </t>
  </si>
  <si>
    <t>AKTİF KALEMLER</t>
  </si>
  <si>
    <t>(Beşinci Bölüm)</t>
  </si>
  <si>
    <t xml:space="preserve">Toplam </t>
  </si>
  <si>
    <t xml:space="preserve">NAKİT DEĞERLER VE MERKEZ BANKASI </t>
  </si>
  <si>
    <t>(I-a)</t>
  </si>
  <si>
    <t>(I-b)</t>
  </si>
  <si>
    <t>Devlet Borçlanma Senetleri</t>
  </si>
  <si>
    <t>Diğer Menkul Değerler</t>
  </si>
  <si>
    <t>3.1</t>
  </si>
  <si>
    <t>3.1.1</t>
  </si>
  <si>
    <t>3.1.2</t>
  </si>
  <si>
    <t>3.1.3</t>
  </si>
  <si>
    <t>3.2</t>
  </si>
  <si>
    <t>Bankalararası Para Piyasasından Alacaklar</t>
  </si>
  <si>
    <t>İMKB Takasbank Piyasasından Alacaklar</t>
  </si>
  <si>
    <t>4.3</t>
  </si>
  <si>
    <t>Ters Repo İşlemlerinden Alacaklar</t>
  </si>
  <si>
    <t>(I-c)</t>
  </si>
  <si>
    <t xml:space="preserve">Diğer Menkul Değerler </t>
  </si>
  <si>
    <t>(I-d)</t>
  </si>
  <si>
    <t>6.3</t>
  </si>
  <si>
    <t>Takipteki Krediler</t>
  </si>
  <si>
    <t>Özel Karşılıklar (-)</t>
  </si>
  <si>
    <t>FAKTORİNG ALACAKLARI</t>
  </si>
  <si>
    <t>(I-e)</t>
  </si>
  <si>
    <t>8.1</t>
  </si>
  <si>
    <t>8.2</t>
  </si>
  <si>
    <t xml:space="preserve">İŞTİRAKLER (Net)  </t>
  </si>
  <si>
    <t>(I-f)</t>
  </si>
  <si>
    <t>9.1</t>
  </si>
  <si>
    <t>9.2</t>
  </si>
  <si>
    <t>(I-g)</t>
  </si>
  <si>
    <t>10.1</t>
  </si>
  <si>
    <t>Mali Ortaklıklar</t>
  </si>
  <si>
    <t>10.2</t>
  </si>
  <si>
    <t>Mali Olmayan Ortaklıklar</t>
  </si>
  <si>
    <t>(I-h)</t>
  </si>
  <si>
    <t>12.1</t>
  </si>
  <si>
    <t>Finansal Kiralama Alacakları</t>
  </si>
  <si>
    <t>12.2</t>
  </si>
  <si>
    <t>(I-i)</t>
  </si>
  <si>
    <t xml:space="preserve">MADDİ DURAN VARLIKLAR (Net) </t>
  </si>
  <si>
    <t>16.1</t>
  </si>
  <si>
    <t>16.2</t>
  </si>
  <si>
    <t>MADDİ OLMAYAN DURAN VARLIKLAR (Net)</t>
  </si>
  <si>
    <t>Şerefiye</t>
  </si>
  <si>
    <t xml:space="preserve">DİĞER AKTİFLER  </t>
  </si>
  <si>
    <t>(I-j)</t>
  </si>
  <si>
    <t>AKTİF TOPLAMI</t>
  </si>
  <si>
    <t>PASİF KALEMLER</t>
  </si>
  <si>
    <t xml:space="preserve">MEVDUAT  </t>
  </si>
  <si>
    <t>(II-a)</t>
  </si>
  <si>
    <t>1.7</t>
  </si>
  <si>
    <t xml:space="preserve">(II-b) </t>
  </si>
  <si>
    <t>Repo İşlemlerinden Sağlanan Fonlar</t>
  </si>
  <si>
    <t>ALINAN KREDİLER</t>
  </si>
  <si>
    <t>3.2.1</t>
  </si>
  <si>
    <t>3.2.2</t>
  </si>
  <si>
    <t xml:space="preserve">İHRAÇ EDİLEN MENKUL KIYMETLER (Net)  </t>
  </si>
  <si>
    <t>Bonolar</t>
  </si>
  <si>
    <t>Varlığa Dayalı Menkul Kıymetler</t>
  </si>
  <si>
    <t>Tahviller</t>
  </si>
  <si>
    <t>FONLAR</t>
  </si>
  <si>
    <t>(II-e)</t>
  </si>
  <si>
    <t xml:space="preserve">MUHTELİF BORÇLAR  </t>
  </si>
  <si>
    <t>(II-f)</t>
  </si>
  <si>
    <t>DİĞER YABANCI KAYNAKLAR</t>
  </si>
  <si>
    <t>(II-g)</t>
  </si>
  <si>
    <t>FAKTORİNG BORÇLARI</t>
  </si>
  <si>
    <t>(II-h)</t>
  </si>
  <si>
    <t>Finansal Kiralama Borçları</t>
  </si>
  <si>
    <t xml:space="preserve">XI. </t>
  </si>
  <si>
    <t>11.1</t>
  </si>
  <si>
    <t>11.2</t>
  </si>
  <si>
    <t>11.3</t>
  </si>
  <si>
    <t xml:space="preserve">XII. </t>
  </si>
  <si>
    <t>KARŞILIKLAR</t>
  </si>
  <si>
    <t>Genel Karşılıklar</t>
  </si>
  <si>
    <t>12.3</t>
  </si>
  <si>
    <t>12.4</t>
  </si>
  <si>
    <t>Sigorta Teknik Karşılıkları (Net)</t>
  </si>
  <si>
    <t>12.5</t>
  </si>
  <si>
    <t>Diğer Karşılıklar</t>
  </si>
  <si>
    <t>SERMAYE BENZERİ KREDİLER</t>
  </si>
  <si>
    <t>Sermaye Yedekleri</t>
  </si>
  <si>
    <t>Hisse Senedi İhraç Primleri</t>
  </si>
  <si>
    <t>Diğer Sermaye Yedekleri</t>
  </si>
  <si>
    <t>Ödenmiş Sermaye Enflasyon Düzeltme Farkı</t>
  </si>
  <si>
    <t>Yasal Yedekler</t>
  </si>
  <si>
    <t>Statü Yedekleri</t>
  </si>
  <si>
    <t>Olağanüstü Yedekler</t>
  </si>
  <si>
    <t>PASİF TOPLAMI</t>
  </si>
  <si>
    <t>TOPLAM</t>
  </si>
  <si>
    <t>A. BİLANÇO DIŞI YÜKÜMLÜLÜKLER (I+II+III)</t>
  </si>
  <si>
    <t>GARANTİ ve KEFALETLER</t>
  </si>
  <si>
    <t>Teminat Mektupları</t>
  </si>
  <si>
    <t>Devlet İhale Kanunu Kapsamına Girenler</t>
  </si>
  <si>
    <t>Dış Ticaret İşlemleri Dolayısıyla Verilenler</t>
  </si>
  <si>
    <t>Diğer Teminat Mektupları</t>
  </si>
  <si>
    <t>Banka Kredileri</t>
  </si>
  <si>
    <t>İthalat Kabul Kredileri</t>
  </si>
  <si>
    <t>Diğer Banka Kabulleri</t>
  </si>
  <si>
    <t>Akreditifler</t>
  </si>
  <si>
    <t>Belgeli Akreditifler</t>
  </si>
  <si>
    <t>Diğer Akreditifler</t>
  </si>
  <si>
    <t>Garanti Verilen Prefinansmanlar</t>
  </si>
  <si>
    <t>Cirolar</t>
  </si>
  <si>
    <t>T.C. Merkez Bankasına Cirolar</t>
  </si>
  <si>
    <t>Diğer Cirolar</t>
  </si>
  <si>
    <t xml:space="preserve">Menkul Kıy. İh. Satın Alma Garantilerimizden </t>
  </si>
  <si>
    <t>Diğer Garantilerimizden</t>
  </si>
  <si>
    <t>Diğer Kefaletlerimizden</t>
  </si>
  <si>
    <t>TAAHHÜTLER</t>
  </si>
  <si>
    <t>Cayılamaz Taahhütler</t>
  </si>
  <si>
    <t xml:space="preserve">İştir. ve Bağ. Ort. Ser. İşt. Taahhütleri </t>
  </si>
  <si>
    <t>Kul. Gar. Kredi Tahsis Taahhütleri</t>
  </si>
  <si>
    <t>Men. Kıy. İhr. Aracılık Taahhütleri</t>
  </si>
  <si>
    <t>Zorunlu Karşılık Ödeme Taahhüdü</t>
  </si>
  <si>
    <t>İhracat Taahhütlerinden Kaynaklanan Vergi ve Fon Yükümlülükleri</t>
  </si>
  <si>
    <t>Kredi Kartı Harcama Limit Taahhütleri</t>
  </si>
  <si>
    <t>Açığa Menkul Kıymet Satış Taahhütlerinden Alacaklar</t>
  </si>
  <si>
    <t>Açığa Menkul Kıymet Satış Taahhütlerinden Borçlar</t>
  </si>
  <si>
    <t>Diğer Cayılamaz Taahhütler</t>
  </si>
  <si>
    <t>Cayılabilir Taahhütler</t>
  </si>
  <si>
    <t>Cayılabilir Kredi Tahsis Taahhütleri</t>
  </si>
  <si>
    <t>Diğer Cayılabilir Taahhütler</t>
  </si>
  <si>
    <t>TÜREV FİNANSAL ARAÇLAR</t>
  </si>
  <si>
    <t>Vadeli Döviz Alım-Satım İşlemleri</t>
  </si>
  <si>
    <t>Vadeli Döviz Alım İşlemleri</t>
  </si>
  <si>
    <t>Vadeli Döviz Satım İşlemleri</t>
  </si>
  <si>
    <t>Para ve Faiz Swap İşlemleri</t>
  </si>
  <si>
    <t>Swap Para Alım İşlemleri</t>
  </si>
  <si>
    <t>Swap Para Satım İşlemleri</t>
  </si>
  <si>
    <t>Swap Faiz Alım İşlemleri</t>
  </si>
  <si>
    <t>Swap Faiz Satım İşlemleri</t>
  </si>
  <si>
    <t>Para, Faiz ve Menkul Değer Opsiyonları</t>
  </si>
  <si>
    <t>Para Alım Opsiyonları</t>
  </si>
  <si>
    <t>Para Satım Opsiyonları</t>
  </si>
  <si>
    <t>Faiz Alım Opsiyonları</t>
  </si>
  <si>
    <t>Faiz Satım Opsiyonları</t>
  </si>
  <si>
    <t>Menkul Değerler Alım Opsiyonları</t>
  </si>
  <si>
    <t>Menkul Değerler Satım Opsiyonları</t>
  </si>
  <si>
    <t>Futures Para İşlemleri</t>
  </si>
  <si>
    <t>Futures Para Alım İşlemleri</t>
  </si>
  <si>
    <t>Futures Para Satım İşlemleri</t>
  </si>
  <si>
    <t>Futures Faiz Alım-Satım İşlemleri</t>
  </si>
  <si>
    <t>Futures Faiz Alım İşlemleri</t>
  </si>
  <si>
    <t>Futures Faiz Satım İşlemleri</t>
  </si>
  <si>
    <t>B. EMANET VE REHİNLİ KIYMETLER (IV+V+VI)</t>
  </si>
  <si>
    <t>EMANET KIYMETLER</t>
  </si>
  <si>
    <t>Müşteri Fon ve Portföy Mevcutları</t>
  </si>
  <si>
    <t>Emanete Alınan Menkul Değerler</t>
  </si>
  <si>
    <t>Tahsile Alınan Çekler</t>
  </si>
  <si>
    <t>Tahsile Alınan Ticari Senetler</t>
  </si>
  <si>
    <t>Tahsile Alınan Diğer Kıymetler</t>
  </si>
  <si>
    <t>İhracına Aracı Olunan Kıymetler</t>
  </si>
  <si>
    <t>Diğer Emanet Kıymetler</t>
  </si>
  <si>
    <t>Emanet Kıymet Alanlar</t>
  </si>
  <si>
    <t>REHİNLİ KIYMETLER</t>
  </si>
  <si>
    <t>Menkul Kıymetler</t>
  </si>
  <si>
    <t>Teminat Senetleri</t>
  </si>
  <si>
    <t>Emtia</t>
  </si>
  <si>
    <t>Varant</t>
  </si>
  <si>
    <t>Gayrimenkul</t>
  </si>
  <si>
    <t>Diğer Rehinli Kıymetler</t>
  </si>
  <si>
    <t>Rehinli Kıymet Alanlar</t>
  </si>
  <si>
    <t>KABUL EDİLEN AVALLER VE KEFALETLER</t>
  </si>
  <si>
    <t>BİLANÇO DIŞI HESAPLAR TOPLAMI (A+B)</t>
  </si>
  <si>
    <t>Cari Vergi Karşılığı</t>
  </si>
  <si>
    <t>Ertelenmiş Vergi Karşılığı</t>
  </si>
  <si>
    <t xml:space="preserve">Diğer </t>
  </si>
  <si>
    <t>Dağıtılan Temettü</t>
  </si>
  <si>
    <t>Yedeklere Aktarılan Tutarlar</t>
  </si>
  <si>
    <t>5.3</t>
  </si>
  <si>
    <t>Sermaye Artırımı</t>
  </si>
  <si>
    <t>Nakden</t>
  </si>
  <si>
    <t>Hisse Senedi İhracı</t>
  </si>
  <si>
    <t xml:space="preserve">Kur Farkları </t>
  </si>
  <si>
    <t>A.</t>
  </si>
  <si>
    <t>BANKACILIK FAALİYETLERİNE İLİŞKİN NAKİT AKIMLARI</t>
  </si>
  <si>
    <t>Bankacılık Faaliyet Konusu Aktif ve Pasiflerdeki Değişim Öncesi Faaliyet Kârı</t>
  </si>
  <si>
    <t>Alınan Faizler</t>
  </si>
  <si>
    <t>Ödenen Faizler</t>
  </si>
  <si>
    <t>Alınan Temettüler</t>
  </si>
  <si>
    <t>1.1.5</t>
  </si>
  <si>
    <t>Elde Edilen Diğer Kazançlar</t>
  </si>
  <si>
    <t>1.1.6</t>
  </si>
  <si>
    <t>Zarar Olarak Muhasebeleştirilen Donuk Alacaklardan Tahsilatlar</t>
  </si>
  <si>
    <t>1.1.7</t>
  </si>
  <si>
    <t>Personele ve Hizmet Tedarik Edenlere Yapılan Nakit Ödemeler</t>
  </si>
  <si>
    <t>1.1.8</t>
  </si>
  <si>
    <t>Ödenen Vergiler</t>
  </si>
  <si>
    <t>1.1.9</t>
  </si>
  <si>
    <t>Bankacılık Faaliyetleri Konusu Aktif ve Pasiflerdeki Değişim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</si>
  <si>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</si>
  <si>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</si>
  <si>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</si>
  <si>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</si>
  <si>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</si>
  <si>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</si>
  <si>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</si>
  <si>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</si>
  <si>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</si>
  <si>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Bankacılık Faaliyetlerinden Kaynaklanan Net Nakit Akımı</t>
  </si>
  <si>
    <t>B.</t>
  </si>
  <si>
    <t>YATIRIM FAALİYETLERİNE İLİŞKİN NAKİT AKIMLARI</t>
  </si>
  <si>
    <t>Yatırım Faaliyetlerinden Kaynaklanan Net Nakit Akımı</t>
  </si>
  <si>
    <t xml:space="preserve">Satın Alınan Menkuller ve Gayrimenkuller </t>
  </si>
  <si>
    <t>Elden Çıkarılan Menkul ve Gayrimenkuller</t>
  </si>
  <si>
    <t>2.6</t>
  </si>
  <si>
    <t>2.7</t>
  </si>
  <si>
    <t>Satın Alınan Yatırım Amaçlı Menkul Değerler</t>
  </si>
  <si>
    <t>2.8</t>
  </si>
  <si>
    <t>2.9</t>
  </si>
  <si>
    <t>C.</t>
  </si>
  <si>
    <t>FİNANSMAN FAALİYETLERİNE İLİŞKİN NAKİT AKIMLARI</t>
  </si>
  <si>
    <t xml:space="preserve">Finansman Faaliyetlerinden Sağlanan  / (Kullanılan) Net Nakit </t>
  </si>
  <si>
    <t>Krediler ve İhraç Edilen Menkul Değerlerden Sağlanan Nakit</t>
  </si>
  <si>
    <t>Krediler ve İhraç Edilen Menkul Değerlerden Kaynaklanan Nakit Çıkışı</t>
  </si>
  <si>
    <t>3.3</t>
  </si>
  <si>
    <t>3.4</t>
  </si>
  <si>
    <t>3.5</t>
  </si>
  <si>
    <t>Finansal Kiralamaya İlişkin Ödemeler</t>
  </si>
  <si>
    <t>3.6</t>
  </si>
  <si>
    <t xml:space="preserve">Döviz Kurundaki Değişimin Nakit ve Nakde Eşdeğer Varlıklar Üzerindeki Etkisi </t>
  </si>
  <si>
    <t xml:space="preserve">Dönem Sonundaki Nakit ve Nakde Eşdeğer Varlıklar </t>
  </si>
  <si>
    <t>(III-f)</t>
  </si>
  <si>
    <t>(III-g)</t>
  </si>
  <si>
    <t>Ödenmiş Sermaye</t>
  </si>
  <si>
    <t>10.3</t>
  </si>
  <si>
    <t>10.4</t>
  </si>
  <si>
    <t>Dipnot
(Beşinci Bölüm)</t>
  </si>
  <si>
    <t>Ödenmiş
Sermaye</t>
  </si>
  <si>
    <t>Ödenmiş Sermaye
Enflasyon Düzeltme
Farkı (*)</t>
  </si>
  <si>
    <t>Hisse Senedi
İhraç Primleri</t>
  </si>
  <si>
    <t>Yasal Yedek
Akçeler</t>
  </si>
  <si>
    <t>Statü
Yedekleri</t>
  </si>
  <si>
    <t>Olağanüstü
Yedek Akçe</t>
  </si>
  <si>
    <t>Diğer
Yedekler</t>
  </si>
  <si>
    <t>Kazanılmamış Gelirler (-)</t>
  </si>
  <si>
    <t>Alım Satım Amaçlı Finansal Varlıklar</t>
  </si>
  <si>
    <t>Sermayede Payı Temsil Eden Menkul Değerler</t>
  </si>
  <si>
    <t>2.2.1</t>
  </si>
  <si>
    <t>2.2.2</t>
  </si>
  <si>
    <t>2.2.3</t>
  </si>
  <si>
    <t>Alım Satım Amaçlı Türev Finansal Varlıklar</t>
  </si>
  <si>
    <t>PARA PİYASALARINDAN ALACAKLAR</t>
  </si>
  <si>
    <t xml:space="preserve">SATILMAYA HAZIR FİNANSAL VARLIKLAR (Net)  </t>
  </si>
  <si>
    <t>Krediler</t>
  </si>
  <si>
    <t>VADEYE KADAR ELDE TUTULACAK YATIRIMLAR (Net)</t>
  </si>
  <si>
    <t xml:space="preserve">Konsolide Edilmeyenler </t>
  </si>
  <si>
    <t>9.2.1</t>
  </si>
  <si>
    <t>Mali İştirakler</t>
  </si>
  <si>
    <t>9.2.2</t>
  </si>
  <si>
    <t>Mali Olmayan İştirakler</t>
  </si>
  <si>
    <t xml:space="preserve">BAĞLI ORTAKLIKLAR  (Net) </t>
  </si>
  <si>
    <t>11.2.1</t>
  </si>
  <si>
    <t>11.2.2</t>
  </si>
  <si>
    <t>KİRALAMA İŞLEMLERİNDEN ALACAKLAR (Net)</t>
  </si>
  <si>
    <t>Faaliyet Kiralaması Alacakları</t>
  </si>
  <si>
    <t>RİSKTEN KORUNMA AMAÇLI TÜREV FİNANSAL VARLIKLAR</t>
  </si>
  <si>
    <t>13.1</t>
  </si>
  <si>
    <t>Gerçeğe Uygun Değer Riskinden Korunma Amaçlılar</t>
  </si>
  <si>
    <t>13.2</t>
  </si>
  <si>
    <t>Nakit Akış Riskinden Korunma Amaçlılar</t>
  </si>
  <si>
    <t>13.3</t>
  </si>
  <si>
    <t>Yurtdışındaki Net Yatırım Riskinden Korunma Amaçlılar</t>
  </si>
  <si>
    <t xml:space="preserve">VERGİ VARLIĞI </t>
  </si>
  <si>
    <t>Cari Vergi Varlığı</t>
  </si>
  <si>
    <t>Ertelenmiş Vergi Varlığı</t>
  </si>
  <si>
    <t>ALIM SATIM AMAÇLI TÜREV FİNANSAL BORÇLAR</t>
  </si>
  <si>
    <t>PARA PİYASALARINA BORÇLAR</t>
  </si>
  <si>
    <t>Faaliyet Kiralaması Borçları</t>
  </si>
  <si>
    <t>Ertelenmiş Finansal Kiralama Giderleri ( - )</t>
  </si>
  <si>
    <t>RİSKTEN KORUNMA AMAÇLI TÜREV FİNANSAL BORÇLAR</t>
  </si>
  <si>
    <t>Yeniden Yapılanma Karşılığı</t>
  </si>
  <si>
    <t>Çalışan Hakları Karşılığı</t>
  </si>
  <si>
    <t>VERGİ BORCU</t>
  </si>
  <si>
    <t>Cari Vergi Borcu</t>
  </si>
  <si>
    <t>Ertelenmiş Vergi Borcu</t>
  </si>
  <si>
    <t>16.2.1</t>
  </si>
  <si>
    <t>16.2.2</t>
  </si>
  <si>
    <t>Hisse Senedi İptal Kârları</t>
  </si>
  <si>
    <t>16.2.3</t>
  </si>
  <si>
    <t>16.2.4</t>
  </si>
  <si>
    <t>16.2.5</t>
  </si>
  <si>
    <t>16.2.6</t>
  </si>
  <si>
    <t>16.2.7</t>
  </si>
  <si>
    <t>Riskten Korunma Fonları (Etkin kısım)</t>
  </si>
  <si>
    <t>16.2.8</t>
  </si>
  <si>
    <t>16.2.9</t>
  </si>
  <si>
    <t>16.3</t>
  </si>
  <si>
    <t>Kâr Yedekleri</t>
  </si>
  <si>
    <t>16.3.1</t>
  </si>
  <si>
    <t>16.3.2</t>
  </si>
  <si>
    <t>16.3.3</t>
  </si>
  <si>
    <t>16.3.4</t>
  </si>
  <si>
    <t>Diğer Kâr Yedekleri</t>
  </si>
  <si>
    <t>16.4</t>
  </si>
  <si>
    <t>Kâr veya Zarar</t>
  </si>
  <si>
    <t>16.4.1</t>
  </si>
  <si>
    <t>16.4.2</t>
  </si>
  <si>
    <t xml:space="preserve">Alım Satım Amaçlı  Finansal Varlıklardan </t>
  </si>
  <si>
    <t xml:space="preserve">Satılmaya Hazır Finansal Varlıklardan </t>
  </si>
  <si>
    <t>1.5.4</t>
  </si>
  <si>
    <t>Vadeye Kadar Elde Tutulacak Yatırımlardan</t>
  </si>
  <si>
    <t>Finansal Kiralama Gelirleri</t>
  </si>
  <si>
    <t xml:space="preserve">Para Piyasası İşlemlerine Verilen Faizler </t>
  </si>
  <si>
    <t>TİCARİ KÂR / ZARAR (Net)</t>
  </si>
  <si>
    <t xml:space="preserve">Sermaye Piyasası İşlemleri Kârı/Zararı </t>
  </si>
  <si>
    <t xml:space="preserve">Kambiyo İşlemleri Kârı/Zararı </t>
  </si>
  <si>
    <t>KREDİ VE DİĞER ALACAKLAR DEĞER DÜŞÜŞ KARŞILIĞI (-)</t>
  </si>
  <si>
    <t>NET FAALİYET KÂRI/ZARARI (VIII-IX-X)</t>
  </si>
  <si>
    <t xml:space="preserve">BİRLEŞME İŞLEMİ SONRASINDA GELİR OLARAK </t>
  </si>
  <si>
    <t>KAYDEDİLEN FAZLALIK TUTARI</t>
  </si>
  <si>
    <t>ÖZKAYNAK YÖNTEMİ UYGULANAN ORTAKLIKLARDAN KÂR/ZARAR</t>
  </si>
  <si>
    <t>NET PARASAL POZİSYON KÂRI/ZARARI</t>
  </si>
  <si>
    <t>18.1</t>
  </si>
  <si>
    <t>Grubun Kârı / Zararı</t>
  </si>
  <si>
    <t>18.2</t>
  </si>
  <si>
    <t xml:space="preserve">Faktoring Garantilerinden </t>
  </si>
  <si>
    <t>Riskten Korunma Amaçlı Türev Finansal Araçlar</t>
  </si>
  <si>
    <t>Gerçeğe Uygun Değer Riskinden Korunma Amaçlı İşlemler</t>
  </si>
  <si>
    <t>Nakit Akış Riskinden Korunma Amaçlı İşlemler</t>
  </si>
  <si>
    <t>Yurtdışındaki Net Yatırım Riskinden Korunma Amaçlı İşlemler</t>
  </si>
  <si>
    <t>Alım Satım Amaçlı İşlemler</t>
  </si>
  <si>
    <t>3.2.1.1</t>
  </si>
  <si>
    <t>3.2.1.2</t>
  </si>
  <si>
    <t>3.2.2.1</t>
  </si>
  <si>
    <t>3.2.2.2</t>
  </si>
  <si>
    <t>3.2.2.3</t>
  </si>
  <si>
    <t>3.2.2.4</t>
  </si>
  <si>
    <t>3.2.3</t>
  </si>
  <si>
    <t>3.2.3.1</t>
  </si>
  <si>
    <t>3.2.3.2</t>
  </si>
  <si>
    <t>3.2.3.3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</si>
  <si>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</si>
  <si>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</si>
  <si>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</si>
  <si>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</si>
  <si>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</si>
  <si>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</si>
  <si>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</si>
  <si>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</si>
  <si>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</si>
  <si>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</si>
  <si>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>15.1</t>
  </si>
  <si>
    <t>15.2</t>
  </si>
  <si>
    <t xml:space="preserve">XV. </t>
  </si>
  <si>
    <t>Dönem Başı Bakiyesi</t>
  </si>
  <si>
    <t>TMS 8 Uyarınca Yapılan Düzeltmeler</t>
  </si>
  <si>
    <t xml:space="preserve">Hataların Düzeltilmesinin Etkisi </t>
  </si>
  <si>
    <t>Muhasebe Politikasında Yapılan Değişikliklerin Etkisi</t>
  </si>
  <si>
    <t>Dönem İçindeki Değişimler</t>
  </si>
  <si>
    <t>Birleşmeden Kaynaklanan Artış/Azalış</t>
  </si>
  <si>
    <t>Dönem Net Kârı veya Zararı</t>
  </si>
  <si>
    <t>Kâr Dağıtımı</t>
  </si>
  <si>
    <t>Varlıkların Elden Çıkarılmasından Kaynaklanan Değişiklik</t>
  </si>
  <si>
    <t>Varlıkların Yeniden Sınıflandırılmasından Kaynaklanan Değişiklik</t>
  </si>
  <si>
    <t>İştirak Özkaynağındaki Değişikliklerin Banka Özkaynağına Etkisi</t>
  </si>
  <si>
    <t>1.2.10</t>
  </si>
  <si>
    <t>Elde Edilen Satılmaya Hazır Finansal Varlıklar</t>
  </si>
  <si>
    <t>Elden Çıkarılan Satılmaya Hazır Finansal Varlıklar</t>
  </si>
  <si>
    <t xml:space="preserve">İhraç Edilen Sermaye Araçları   </t>
  </si>
  <si>
    <t xml:space="preserve">Temettü Ödemeleri </t>
  </si>
  <si>
    <t>ÖZKAYNAKLAR</t>
  </si>
  <si>
    <t xml:space="preserve">(II-c) </t>
  </si>
  <si>
    <t>(III-a-1)</t>
  </si>
  <si>
    <t>(III-a-2)</t>
  </si>
  <si>
    <t>(III-b-1)</t>
  </si>
  <si>
    <t>(III-e)</t>
  </si>
  <si>
    <t>Alım Satım Amaçlı Finansal Varlıklarda Net (Artış)/Azalış</t>
  </si>
  <si>
    <t>Bankalar Hesabındaki Net (Artış)/Azalış</t>
  </si>
  <si>
    <t>Kredilerdeki Net (Artış)/Azalış</t>
  </si>
  <si>
    <t>Diğer Aktiflerde Net (Artış)/Azalış</t>
  </si>
  <si>
    <t>Bankaların Mevduatlarında Net Artış/(Azalış)</t>
  </si>
  <si>
    <t>Diğer Mevduatlarda Net Artış/(Azalış)</t>
  </si>
  <si>
    <t>Alınan Kredilerdeki Net Artış/(Azalış)</t>
  </si>
  <si>
    <t>Vadesi Gelmiş Borçlarda Net Artış/(Azalış)</t>
  </si>
  <si>
    <t xml:space="preserve">Diğer Borçlarda Net Artış/(Azalış) </t>
  </si>
  <si>
    <t>Nakit ve Nakde Eşdeğer Varlıklardaki Net Artış (I+II+III+IV)</t>
  </si>
  <si>
    <t>16.5</t>
  </si>
  <si>
    <t>Konsolide Edilmeyen Mali Ortaklıklar</t>
  </si>
  <si>
    <t>Konsolide Edilmeyen Mali Olmayan Ortaklıklar</t>
  </si>
  <si>
    <t xml:space="preserve">Önceki Dönem Sonu Bakiyesi </t>
  </si>
  <si>
    <t>Yeni Bakiye (I+II)</t>
  </si>
  <si>
    <t>KİRALAMA İŞLEMLERİNDEN BORÇLAR (Net)</t>
  </si>
  <si>
    <t>İlişikteki açıklama ve dipnotlar bu finansal tabloların tamamlayıcı bir parçasıdır.</t>
  </si>
  <si>
    <t xml:space="preserve">Satılan / İtfa Olan Yatırım Amaçlı Menkul Değerler </t>
  </si>
  <si>
    <t>(I-k)</t>
  </si>
  <si>
    <t>(III-h)</t>
  </si>
  <si>
    <t>Hisse Senedi
İptal Kârları</t>
  </si>
  <si>
    <t>Geçmiş Dönem
Kârı / (Zararı)</t>
  </si>
  <si>
    <t>Dönem Net
Kârı / (Zararı)</t>
  </si>
  <si>
    <t xml:space="preserve">BANKALAR </t>
  </si>
  <si>
    <t>6.1.1</t>
  </si>
  <si>
    <t xml:space="preserve">Bankanın Dahil Olduğu Risk Grubuna Kullandırılan Krediler </t>
  </si>
  <si>
    <t>6.1.2</t>
  </si>
  <si>
    <t>YATIRIM AMAÇLI GAYRİMENKULLER (Net)</t>
  </si>
  <si>
    <t>İLİŞKİN DURAN VARLIKLAR (Net)</t>
  </si>
  <si>
    <t xml:space="preserve">Satış Amaçlı </t>
  </si>
  <si>
    <t>Durdurulan Faaliyetlere İlişkin</t>
  </si>
  <si>
    <t>XIX.</t>
  </si>
  <si>
    <t>Bankanın Dahil Olduğu Risk Grubunun Mevduatı</t>
  </si>
  <si>
    <t>Müstakriz Fonları</t>
  </si>
  <si>
    <t xml:space="preserve">SATIŞ AMAÇLI ELDE TUTULAN VE DURDURULAN </t>
  </si>
  <si>
    <t>FAALİYETLERE İLİŞKİN DURAN VARLIK BORÇLARI (Net)</t>
  </si>
  <si>
    <t>14.1</t>
  </si>
  <si>
    <t>14.2</t>
  </si>
  <si>
    <t>Menkul Değerler Değerleme Farkları</t>
  </si>
  <si>
    <t xml:space="preserve">Maddi Duran Varlıklar Yeniden Değerleme Farkları </t>
  </si>
  <si>
    <t>Maddi Olmayan Duran Varlıklar Yeniden Değerleme Farkları</t>
  </si>
  <si>
    <t>Yatırım Amaçlı Gayrimenkuller Yeniden Değerleme Farkları</t>
  </si>
  <si>
    <t>İştirakler, Bağlı Ort. ve Birlikte Kontrol Edilen Ort. (İş Ort.) Bedelsiz Hisse Senetleri</t>
  </si>
  <si>
    <t xml:space="preserve">Satış Amaçlı Elde Tutulan ve Durdurulan Faaliyetlere İlişkin Duran </t>
  </si>
  <si>
    <t>Varlıkların Birikmiş Değerleme Farkları</t>
  </si>
  <si>
    <t>16.2.10</t>
  </si>
  <si>
    <t>Azınlık Payları</t>
  </si>
  <si>
    <t>Gerçeğe Uygun Değer Farkı Kar/ Zarara Yansıtılan Olarak Sınıflandırılan FV</t>
  </si>
  <si>
    <t>NET FAİZ GELİRİ/GİDERİ (I - II)</t>
  </si>
  <si>
    <t>NET ÜCRET VE KOMİSYON GELİRLERİ/GİDERLERİ</t>
  </si>
  <si>
    <t xml:space="preserve">FAALİYET GELİRLERİ/GİDERLERİ TOPLAMI (III+IV+V+VI+VII) </t>
  </si>
  <si>
    <t>SÜRDÜRÜLEN FAALİYETLER VERGİ ÖNCESİ K/Z (XI+...+XIV)</t>
  </si>
  <si>
    <t>SÜRDÜRÜLEN FAALİYETLER VERGİ KARŞILIĞI (±)</t>
  </si>
  <si>
    <t>SÜRDÜRÜLEN FAALİYETLER DÖNEM NET K/Z (XV±XVI)</t>
  </si>
  <si>
    <t>DURDURULAN FAALİYETLERDEN GELİRLER</t>
  </si>
  <si>
    <t>Satış Amaçlı Elde Tutulan Duran Varlık Gelirleri</t>
  </si>
  <si>
    <t>18.3</t>
  </si>
  <si>
    <t>Diğer Durdurulan Faaliyet Gelirleri</t>
  </si>
  <si>
    <t>DURDURULAN FAALİYETLERDEN GİDERLER (-)</t>
  </si>
  <si>
    <t>19.1</t>
  </si>
  <si>
    <t>Satış Amaçlı Elde Tutulan Duran Varlık Giderleri</t>
  </si>
  <si>
    <t>19.2</t>
  </si>
  <si>
    <t>İştirak, Bağlı Ortaklık ve Birlikte Kontrol Edilen Ortaklıklar (İş Ort.) Satış Zararları</t>
  </si>
  <si>
    <t>19.3</t>
  </si>
  <si>
    <t>Diğer Durdurulan Faaliyet Giderleri</t>
  </si>
  <si>
    <t>XX.</t>
  </si>
  <si>
    <t>DURDURULAN FAALİYETLER VERGİ ÖNCESİ K/Z (XVIII-XIX)</t>
  </si>
  <si>
    <t>XXI.</t>
  </si>
  <si>
    <t>DURDURULAN FAALİYETLER VERGİ KARŞILIĞI (±)</t>
  </si>
  <si>
    <t>21.1</t>
  </si>
  <si>
    <t>21.2</t>
  </si>
  <si>
    <t>XXII.</t>
  </si>
  <si>
    <t>DURDURULAN FAALİYETLER DÖNEM NET K/Z (XX±XXI)</t>
  </si>
  <si>
    <t>XXIII.</t>
  </si>
  <si>
    <t>Azınlık Payları Kârı / Zararı (-)</t>
  </si>
  <si>
    <t>Vadeli Aktif Değerler Alım Satım Taahhütleri</t>
  </si>
  <si>
    <t>Vadeli Mevduat Alım Satım Taahhütleri</t>
  </si>
  <si>
    <t>Kredi Kartları ve Bankacılık Hizmetlerine İlişkin Promosyon Uyg. Taah.</t>
  </si>
  <si>
    <t>ÖZKAYNAKLARDA MUHASEBELEŞTİRİLEN GELİR GİDER KALEMLERİ</t>
  </si>
  <si>
    <t xml:space="preserve">MENKUL DEĞERLER DEĞERLEME FARKLARINA SATILMAYA HAZIR </t>
  </si>
  <si>
    <t>FİNANSAL VARLIKLARDAN EKLENEN</t>
  </si>
  <si>
    <t xml:space="preserve">MADDİ DURAN VARLIKLAR YENİDEN DEĞERLEME FARKLARI </t>
  </si>
  <si>
    <t xml:space="preserve">MADDİ OLMAYAN DURAN VARLIKLAR YENİDEN DEĞERLEME FARKLARI </t>
  </si>
  <si>
    <t>YABANCI PARA İŞLEMLER İÇİN  KUR ÇEVRİM FARKLARI</t>
  </si>
  <si>
    <t xml:space="preserve">NAKİT AKIŞ RİSKİNDEN KORUNMA AMAÇLI TÜREV FİNANSAL </t>
  </si>
  <si>
    <t xml:space="preserve">YURTDIŞINDAKİ NET YATIRIM RİSKİNDEN KORUNMA AMAÇLI TÜREV FİNANSAL </t>
  </si>
  <si>
    <t>MUHASEBE POLİTİKASINDA YAPILAN DEĞİŞİKLİKLER İLE HATALARIN DÜZELTİLMESİNİN ETKİSİ</t>
  </si>
  <si>
    <t>TMS UYARINCA ÖZKAYNAKLARDA MUHASEBELEŞTİRİLEN DİĞER GELİR GİDER UNSURLARI</t>
  </si>
  <si>
    <t>DOĞRUDAN ÖZKAYNAK ALTINDA MUHASEBELEŞTİRİLEN NET GELİR/GİDER (I+II+…+IX)</t>
  </si>
  <si>
    <t>DÖNEM KÂRI/ZARARI</t>
  </si>
  <si>
    <t xml:space="preserve">Nakit Akış Riskinden Korunma Amaçlı Türev Finansal Varlıklardan Yeniden Sınıflandırılan ve  </t>
  </si>
  <si>
    <t>Gelir Tablosunda Gösterilen Kısım</t>
  </si>
  <si>
    <t xml:space="preserve">Yurtdışındaki Net Yatırım Riskinden Korunma Amaçlı Yeniden Sınıflandırılan ve Gelir Tablosunda Gösterilen Kısım </t>
  </si>
  <si>
    <t>DÖNEME İLİŞKİN MUHASEBELEŞTİRİLEN TOPLAM KÂR/ZARAR (X±XI)</t>
  </si>
  <si>
    <t>Gerçeğe Uygun Değer Farkı K/Z'a Yansıtılan Olarak Sınıflandırılan FV'larda Net (Artış) Azalış</t>
  </si>
  <si>
    <t xml:space="preserve">İktisap Edilen İştirakler, Bağlı Ortaklıklar ve Birlikte Kontrol Edilen Ortaklıklar (İş Ortaklıkları) </t>
  </si>
  <si>
    <t xml:space="preserve">Elden Çıkarılan İştirakler, Bağlı Ortaklıklar ve Birlikte Kontrol Edilen Ortaklıklar (İş Ortaklıkları) </t>
  </si>
  <si>
    <t>Nakit Akış Riskinden Korunma Amaçlı</t>
  </si>
  <si>
    <t>Yurtdışındaki Net Yatırım Riskinden Korunma Amaçlı</t>
  </si>
  <si>
    <t>Maddi Duran Varlıklar Yeniden Değerleme Farkları</t>
  </si>
  <si>
    <t>İştirakler, Bağlı Ort. ve Birlikte Kontrol Edilen Ort.(İş Ort.) Bedelsiz HS</t>
  </si>
  <si>
    <t>İç Kaynaklardan</t>
  </si>
  <si>
    <t>20.1</t>
  </si>
  <si>
    <t>20.2</t>
  </si>
  <si>
    <t>20.3</t>
  </si>
  <si>
    <t>Dönem Sonu Bakiyesi  (III+IV+V+……+XVIII+XIX+XX)</t>
  </si>
  <si>
    <t>(II-i)</t>
  </si>
  <si>
    <t>Hisse Senedi İhraç Primi</t>
  </si>
  <si>
    <t>Dönem Sonu Bakiyesi  (I+II+III+…+XVI+XVII+XVIII)</t>
  </si>
  <si>
    <t>Menkul Değer.
Değerleme Farkı</t>
  </si>
  <si>
    <t>Maddi ve Maddi Olmayan
Duran Varlık YDF</t>
  </si>
  <si>
    <t>Ortaklıklardan Bedelsiz 
Hisse Senetleri</t>
  </si>
  <si>
    <t>Riskten Korunma 
Fonları</t>
  </si>
  <si>
    <t>Satış A./Durdurulan F.
İlişkin Dur. V. Bir. Değ. F.</t>
  </si>
  <si>
    <t>Azınlık Payları Hariç
Toplam Özkaynak</t>
  </si>
  <si>
    <t xml:space="preserve">
Toplam Özkaynak</t>
  </si>
  <si>
    <t xml:space="preserve">BİRLİKTE KONTROL EDİLEN ORTAKLIKLAR (İŞ ORTAKLIKLARI) (Net)  </t>
  </si>
  <si>
    <t>Özkaynak Yöntemine Göre Muhasebeleştirilenler</t>
  </si>
  <si>
    <t>SATIŞ AMAÇLI ELDE TUTULAN VE DURDURULAN FAALİYETLERE</t>
  </si>
  <si>
    <t>17.1</t>
  </si>
  <si>
    <t>17.2</t>
  </si>
  <si>
    <t>(I-m)</t>
  </si>
  <si>
    <t>(I-n)</t>
  </si>
  <si>
    <t>23.1</t>
  </si>
  <si>
    <t>23.2</t>
  </si>
  <si>
    <t>NET DÖNEM KÂRI/ZARARI (XVII+XXII)</t>
  </si>
  <si>
    <t>Çekler İçin Ödeme Taahhütleri</t>
  </si>
  <si>
    <t xml:space="preserve">Menkul Değerlerin Gerçeğe Uygun Değerindeki Net Değişme (Kâr-Zarara Transfer) </t>
  </si>
  <si>
    <t>DEĞERLEME FARKLARINA AİT VERGİ</t>
  </si>
  <si>
    <t>(I-l)</t>
  </si>
  <si>
    <t>(II-j)</t>
  </si>
  <si>
    <t>İştirak, Bağlı Ortaklık ve Birlikte Kontrol Edilen Ortaklıklar (İş Ort.) Satış Kârları</t>
  </si>
  <si>
    <t>1.3.1</t>
  </si>
  <si>
    <t>1.3.2</t>
  </si>
  <si>
    <t>1.8</t>
  </si>
  <si>
    <t>1.9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</si>
  <si>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</si>
  <si>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</si>
  <si>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</si>
  <si>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</si>
  <si>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</si>
  <si>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</si>
  <si>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</si>
  <si>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</si>
  <si>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</si>
  <si>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</si>
  <si>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4.4</t>
  </si>
  <si>
    <t>4.5</t>
  </si>
  <si>
    <t>4.6</t>
  </si>
  <si>
    <t>4.7</t>
  </si>
  <si>
    <t>4.8</t>
  </si>
  <si>
    <t>5.4</t>
  </si>
  <si>
    <t>5.5</t>
  </si>
  <si>
    <t>5.6</t>
  </si>
  <si>
    <t>5.7</t>
  </si>
  <si>
    <t>(III-a-3)</t>
  </si>
  <si>
    <t>VARLIKLARA İLİŞKİN KÂR/ZARAR (Gerçeğe Uygun Değer Değişikliklerinin Etkin Kısmı) (*)</t>
  </si>
  <si>
    <t>(*) Üçüncü Bölüm II no'lu dipnotta açıklanan ve yurtdışındaki net yatırım riskinden korunma sağlayan finansal borçların kurdan kaynaklanan değer değişiminin etkin kısmını ifade etmektedir.</t>
  </si>
  <si>
    <t xml:space="preserve">VARLIKLARA İLİŞKİN KÂR/ZARAR (Gerçeğe Uygun Değer Değişikliklerinin Etkin Kısmı) </t>
  </si>
  <si>
    <t>Hisse Başına Kâr / Zarar (Tam TL tutarı ile gösterilmiştir)</t>
  </si>
  <si>
    <t>(Tutarlar Bin TL olarak ifade edilmiştir.)</t>
  </si>
  <si>
    <r>
      <t>Dönem Başındaki Nakit ve Nakde Eşdeğer Varlıklar</t>
    </r>
    <r>
      <rPr>
        <vertAlign val="superscript"/>
        <sz val="12"/>
        <rFont val="DINPro-Light"/>
        <family val="3"/>
      </rPr>
      <t xml:space="preserve"> </t>
    </r>
  </si>
  <si>
    <t>GERÇEĞE UYGUN DEĞER FARKI KÂR/ZARAR'A YANSITILAN FV (Net)</t>
  </si>
  <si>
    <t>2.2.4</t>
  </si>
  <si>
    <t>KREDİLER VE ALACAKLAR</t>
  </si>
  <si>
    <t>Krediler ve Alacaklar</t>
  </si>
  <si>
    <t>6.1.3</t>
  </si>
  <si>
    <t>Türev Finansal İşlemlerden Kâr/Zarar</t>
  </si>
  <si>
    <t>Bankalararası Para Piyasalarına Borçlar</t>
  </si>
  <si>
    <t>İMKB Takasbank Piyasasına Borçlar</t>
  </si>
  <si>
    <t>Gerçeğe Uygun Değer Farkı Kâr/Zarara Yansıtılan Olarak Sınıflandırılan FV</t>
  </si>
  <si>
    <t>Geçmiş Yıllar Kârı / Zararı</t>
  </si>
  <si>
    <t>Dönem Net Kârı / Zararı</t>
  </si>
  <si>
    <t>Gayri Nakdi Kredilere</t>
  </si>
  <si>
    <t>ÖZKAYNAKLARDA MUHASEBELEŞTİRİLEN GELİR GİDER KALEMLERİNE İLİŞKİN TABLO</t>
  </si>
  <si>
    <t>(III-b-4)</t>
  </si>
  <si>
    <t xml:space="preserve">(II-d) </t>
  </si>
  <si>
    <t>(II-k)</t>
  </si>
  <si>
    <t>(31/12/2011)</t>
  </si>
  <si>
    <t>(VI)</t>
  </si>
  <si>
    <t>(III-i)</t>
  </si>
  <si>
    <t>(IV-2, 3)</t>
  </si>
  <si>
    <t xml:space="preserve">(IV-1) </t>
  </si>
  <si>
    <t>(V)</t>
  </si>
  <si>
    <t>(*) "Ödenmiş Sermaye Enflasyon Düzeltme Farkı" kolonunda gösterilen tutarlar finansal tablolarda "Diğer Sermaye Yedekleri" altında gösterilmektedir.</t>
  </si>
  <si>
    <t>11.4</t>
  </si>
  <si>
    <t>I. 30 EYLÜL 2012 TARİHİ İTİBARIYLA KONSOLİDE BİLANÇO (FİNANSAL DURUM TABLOLARI)</t>
  </si>
  <si>
    <t>(30/09/2012)</t>
  </si>
  <si>
    <t>(01/01-30/09/2012)</t>
  </si>
  <si>
    <t>(01/01-30/09/2011)</t>
  </si>
  <si>
    <t>(01/07-30/09/2012)</t>
  </si>
  <si>
    <t>(01/07-30/09/2011)</t>
  </si>
  <si>
    <t>II.  30 EYLÜL 2012 TARİHİNDE SONA EREN DÖNEME İLİŞKİN KONSOLİDE GELİR TABLOSU</t>
  </si>
  <si>
    <t>III. 30 EYLÜL 2012 TARİHİ İTİBARIYLA KONSOLİDE NAZIM HESAPLAR TABLOSU</t>
  </si>
  <si>
    <t>IV. 30 EYLÜL 2012 TARİHİNDE SONA EREN DÖNEME İLİŞKİN KONSOLİDE</t>
  </si>
  <si>
    <t>(30/09/2011)</t>
  </si>
  <si>
    <t>VI. 30 EYLÜL 2012 TARİHİNDE SONA EREN DÖNEME İLİŞKİN KONSOLİDE NAKİT AKIŞ TABLOSU</t>
  </si>
  <si>
    <t>V. 30 EYLÜL 2012 TARİHİNDE SONA EREN DÖNEME İLİŞKİN KONSOLİDE ÖZKAYNAK DEĞİŞİM TABLOSU</t>
  </si>
  <si>
    <t>Varlıkların Elden Çıkarılmasından Kaynaklanan Değişiklik (**)</t>
  </si>
  <si>
    <t>(**) Banka’nın %70,04'üne sahip olduğu bağlı ortaklığı Ak B Tipi Yatırım Ortaklığı A.Ş.'deki hisselerinin tamamını Egeli &amp; Co.Yatırım Holding A.Ş.’ye devredilmesinden kaynaklanmaktadır.</t>
  </si>
</sst>
</file>

<file path=xl/styles.xml><?xml version="1.0" encoding="utf-8"?>
<styleSheet xmlns="http://schemas.openxmlformats.org/spreadsheetml/2006/main">
  <numFmts count="6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\ &quot;TL&quot;_);\(#,##0\ &quot;TL&quot;\)"/>
    <numFmt numFmtId="181" formatCode="#,##0\ &quot;TL&quot;_);[Red]\(#,##0\ &quot;TL&quot;\)"/>
    <numFmt numFmtId="182" formatCode="#,##0.00\ &quot;TL&quot;_);\(#,##0.00\ &quot;TL&quot;\)"/>
    <numFmt numFmtId="183" formatCode="#,##0.00\ &quot;TL&quot;_);[Red]\(#,##0.00\ &quot;TL&quot;\)"/>
    <numFmt numFmtId="184" formatCode="_ * #,##0_)\ &quot;TL&quot;_ ;_ * \(#,##0\)\ &quot;TL&quot;_ ;_ * &quot;-&quot;_)\ &quot;TL&quot;_ ;_ @_ "/>
    <numFmt numFmtId="185" formatCode="_ * #,##0_)\ _T_L_ ;_ * \(#,##0\)\ _T_L_ ;_ * &quot;-&quot;_)\ _T_L_ ;_ @_ "/>
    <numFmt numFmtId="186" formatCode="_ * #,##0.00_)\ &quot;TL&quot;_ ;_ * \(#,##0.00\)\ &quot;TL&quot;_ ;_ * &quot;-&quot;??_)\ &quot;TL&quot;_ ;_ @_ "/>
    <numFmt numFmtId="187" formatCode="_ * #,##0.00_)\ _T_L_ ;_ * \(#,##0.00\)\ _T_L_ ;_ * &quot;-&quot;??_)\ _T_L_ ;_ @_ "/>
    <numFmt numFmtId="188" formatCode="#,##0\ &quot;YTL&quot;_-;#,##0\ &quot;YTL&quot;\-"/>
    <numFmt numFmtId="189" formatCode="#,##0\ &quot;YTL&quot;_-;[Red]#,##0\ &quot;YTL&quot;\-"/>
    <numFmt numFmtId="190" formatCode="#,##0.00\ &quot;YTL&quot;_-;#,##0.00\ &quot;YTL&quot;\-"/>
    <numFmt numFmtId="191" formatCode="#,##0.00\ &quot;YTL&quot;_-;[Red]#,##0.00\ &quot;YTL&quot;\-"/>
    <numFmt numFmtId="192" formatCode="_-* #,##0\ &quot;YTL&quot;_-;_-* #,##0\ &quot;YTL&quot;\-;_-* &quot;-&quot;\ &quot;YTL&quot;_-;_-@_-"/>
    <numFmt numFmtId="193" formatCode="_-* #,##0\ _Y_T_L_-;_-* #,##0\ _Y_T_L\-;_-* &quot;-&quot;\ _Y_T_L_-;_-@_-"/>
    <numFmt numFmtId="194" formatCode="_-* #,##0.00\ &quot;YTL&quot;_-;_-* #,##0.00\ &quot;YTL&quot;\-;_-* &quot;-&quot;??\ &quot;YTL&quot;_-;_-@_-"/>
    <numFmt numFmtId="195" formatCode="_-* #,##0.00\ _Y_T_L_-;_-* #,##0.00\ _Y_T_L\-;_-* &quot;-&quot;??\ _Y_T_L_-;_-@_-"/>
    <numFmt numFmtId="196" formatCode="_-* #,##0;\-* #,##0;_-* &quot;-&quot;;_-@_-"/>
    <numFmt numFmtId="197" formatCode="_(* #,##0_);_(* \(#,##0\);_(* &quot;-&quot;_);_(@_)"/>
    <numFmt numFmtId="198" formatCode="0.000000"/>
    <numFmt numFmtId="199" formatCode="_(* #,##0.00_);_(* \(#,##0.00\);_(* &quot;-&quot;??_);_(@_)"/>
    <numFmt numFmtId="200" formatCode="_(* #,##0_);_(* \(#,##0\);_(* &quot;-&quot;??_);_(@_)"/>
    <numFmt numFmtId="201" formatCode="_(* #,##0.0_);_(* \(#,##0\);_(* &quot;-&quot;??_);_(@_)"/>
    <numFmt numFmtId="202" formatCode="_(* #,##0.0_);_(* \(#,##0.0\);_(* &quot;-&quot;??_);_(@_)"/>
    <numFmt numFmtId="203" formatCode="0.0000"/>
    <numFmt numFmtId="204" formatCode="_-* #,##0\ _T_L_-;\-* #,##0\ _T_L_-;_-* &quot;-&quot;??\ _T_L_-;_-@_-"/>
    <numFmt numFmtId="205" formatCode="#,##0_ ;\-#,##0\ "/>
    <numFmt numFmtId="206" formatCode="_(* #,##0.0_);_(* \(#,##0.0\);_(* &quot;-&quot;_);_(@_)"/>
    <numFmt numFmtId="207" formatCode="_(* #,##0.00_);_(* \(#,##0.00\);_(* &quot;-&quot;_);_(@_)"/>
    <numFmt numFmtId="208" formatCode="_(* #,##0.000_);_(* \(#,##0.000\);_(* &quot;-&quot;_);_(@_)"/>
    <numFmt numFmtId="209" formatCode="_(* #,##0.0000_);_(* \(#,##0.0000\);_(* &quot;-&quot;_);_(@_)"/>
    <numFmt numFmtId="210" formatCode="_(* #,##0.00000_);_(* \(#,##0.00000\);_(* &quot;-&quot;_);_(@_)"/>
    <numFmt numFmtId="211" formatCode="_(* #,##0\);_(* \(#,##0\);_(* &quot;-&quot;??_);_(@_)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0\ ;\(#,##0\);_-* &quot;-&quot;_-;_-@_-"/>
    <numFmt numFmtId="217" formatCode="_-* #,##0.0;\-* #,##0.0;_-* &quot;-&quot;;_-@_-"/>
    <numFmt numFmtId="218" formatCode="_(* #,##0.000_);_(* \(#,##0.000\);_(* &quot;-&quot;??_);_(@_)"/>
    <numFmt numFmtId="219" formatCode="_-* #,##0.000\ _Y_T_L_-;\-* #,##0.000\ _Y_T_L_-;_-* &quot;-&quot;???\ _Y_T_L_-;_-@_-"/>
    <numFmt numFmtId="220" formatCode="_-* #,##0.00;\-* #,##0.00;_-* &quot;-&quot;;_-@_-"/>
    <numFmt numFmtId="221" formatCode="[$-41F]dd\ mmmm\ yyyy\ dddd"/>
  </numFmts>
  <fonts count="63">
    <font>
      <sz val="10"/>
      <name val="Arial"/>
      <family val="0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sz val="12"/>
      <name val="DINPro-Light"/>
      <family val="3"/>
    </font>
    <font>
      <b/>
      <sz val="12"/>
      <name val="DINPro-Light"/>
      <family val="3"/>
    </font>
    <font>
      <sz val="10"/>
      <name val="DINPro-Light"/>
      <family val="3"/>
    </font>
    <font>
      <b/>
      <sz val="10"/>
      <name val="DINPro-Light"/>
      <family val="3"/>
    </font>
    <font>
      <sz val="14"/>
      <name val="DINPro-Light"/>
      <family val="3"/>
    </font>
    <font>
      <vertAlign val="superscript"/>
      <sz val="12"/>
      <name val="DINPro-Light"/>
      <family val="3"/>
    </font>
    <font>
      <sz val="14"/>
      <name val="DINPro-Black"/>
      <family val="3"/>
    </font>
    <font>
      <b/>
      <sz val="14"/>
      <name val="DINPro-Black"/>
      <family val="3"/>
    </font>
    <font>
      <sz val="12"/>
      <name val="DINPro-Medium"/>
      <family val="3"/>
    </font>
    <font>
      <b/>
      <sz val="12"/>
      <name val="DINPro-Medium"/>
      <family val="3"/>
    </font>
    <font>
      <sz val="12"/>
      <name val="DINPro-Black"/>
      <family val="3"/>
    </font>
    <font>
      <b/>
      <sz val="12"/>
      <name val="DINPro-Black"/>
      <family val="3"/>
    </font>
    <font>
      <sz val="10"/>
      <name val="DINPro-Medium"/>
      <family val="3"/>
    </font>
    <font>
      <b/>
      <sz val="10"/>
      <name val="DINPro-Black"/>
      <family val="3"/>
    </font>
    <font>
      <b/>
      <sz val="13"/>
      <name val="DINPro-Medium"/>
      <family val="3"/>
    </font>
    <font>
      <b/>
      <sz val="13"/>
      <name val="DINPro-Black"/>
      <family val="3"/>
    </font>
    <font>
      <sz val="13"/>
      <name val="DINPro-Black"/>
      <family val="3"/>
    </font>
    <font>
      <sz val="10"/>
      <name val="DINPro-Black"/>
      <family val="3"/>
    </font>
    <font>
      <b/>
      <u val="single"/>
      <sz val="12"/>
      <name val="DINPro-Medium"/>
      <family val="3"/>
    </font>
    <font>
      <b/>
      <sz val="10"/>
      <name val="DINPro-Medium"/>
      <family val="3"/>
    </font>
    <font>
      <sz val="12"/>
      <name val="Times New Roman"/>
      <family val="1"/>
    </font>
    <font>
      <sz val="11"/>
      <name val="Times New Roman"/>
      <family val="1"/>
    </font>
    <font>
      <sz val="12"/>
      <name val="Times New Roman Tur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197" fontId="6" fillId="0" borderId="0" xfId="0" applyNumberFormat="1" applyFont="1" applyFill="1" applyBorder="1" applyAlignment="1">
      <alignment/>
    </xf>
    <xf numFmtId="197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 quotePrefix="1">
      <alignment/>
    </xf>
    <xf numFmtId="197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 quotePrefix="1">
      <alignment/>
    </xf>
    <xf numFmtId="0" fontId="5" fillId="0" borderId="0" xfId="0" applyFont="1" applyFill="1" applyBorder="1" applyAlignment="1">
      <alignment horizontal="left"/>
    </xf>
    <xf numFmtId="16" fontId="5" fillId="0" borderId="0" xfId="0" applyNumberFormat="1" applyFont="1" applyFill="1" applyBorder="1" applyAlignment="1" quotePrefix="1">
      <alignment/>
    </xf>
    <xf numFmtId="0" fontId="5" fillId="0" borderId="0" xfId="0" applyFont="1" applyFill="1" applyBorder="1" applyAlignment="1" quotePrefix="1">
      <alignment horizontal="left"/>
    </xf>
    <xf numFmtId="3" fontId="5" fillId="0" borderId="0" xfId="0" applyNumberFormat="1" applyFont="1" applyFill="1" applyBorder="1" applyAlignment="1">
      <alignment/>
    </xf>
    <xf numFmtId="196" fontId="7" fillId="0" borderId="0" xfId="0" applyNumberFormat="1" applyFont="1" applyFill="1" applyBorder="1" applyAlignment="1">
      <alignment/>
    </xf>
    <xf numFmtId="196" fontId="5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/>
    </xf>
    <xf numFmtId="0" fontId="5" fillId="0" borderId="0" xfId="0" applyFont="1" applyFill="1" applyBorder="1" applyAlignment="1" quotePrefix="1">
      <alignment horizontal="center" vertical="justify"/>
    </xf>
    <xf numFmtId="3" fontId="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 quotePrefix="1">
      <alignment horizontal="right"/>
    </xf>
    <xf numFmtId="0" fontId="5" fillId="0" borderId="0" xfId="0" applyFont="1" applyFill="1" applyBorder="1" applyAlignment="1" quotePrefix="1">
      <alignment horizontal="right" vertical="justify"/>
    </xf>
    <xf numFmtId="0" fontId="5" fillId="0" borderId="0" xfId="0" applyFont="1" applyFill="1" applyBorder="1" applyAlignment="1">
      <alignment horizontal="center" vertical="justify"/>
    </xf>
    <xf numFmtId="197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 quotePrefix="1">
      <alignment vertical="top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 vertical="justify"/>
    </xf>
    <xf numFmtId="0" fontId="7" fillId="0" borderId="0" xfId="0" applyFont="1" applyFill="1" applyBorder="1" applyAlignment="1">
      <alignment horizontal="right" vertical="justify"/>
    </xf>
    <xf numFmtId="0" fontId="7" fillId="0" borderId="0" xfId="0" applyFont="1" applyFill="1" applyBorder="1" applyAlignment="1" quotePrefix="1">
      <alignment horizontal="right" vertical="justify"/>
    </xf>
    <xf numFmtId="197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/>
    </xf>
    <xf numFmtId="196" fontId="5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 quotePrefix="1">
      <alignment/>
    </xf>
    <xf numFmtId="0" fontId="5" fillId="0" borderId="0" xfId="0" applyFont="1" applyFill="1" applyBorder="1" applyAlignment="1">
      <alignment horizontal="right" vertical="center"/>
    </xf>
    <xf numFmtId="0" fontId="5" fillId="0" borderId="0" xfId="58" applyFont="1" applyFill="1" applyBorder="1" applyAlignment="1">
      <alignment horizontal="center" vertical="center"/>
      <protection/>
    </xf>
    <xf numFmtId="0" fontId="5" fillId="0" borderId="0" xfId="58" applyFont="1" applyFill="1" applyBorder="1" applyAlignment="1">
      <alignment horizontal="center"/>
      <protection/>
    </xf>
    <xf numFmtId="0" fontId="5" fillId="0" borderId="0" xfId="58" applyFont="1" applyFill="1" applyBorder="1">
      <alignment/>
      <protection/>
    </xf>
    <xf numFmtId="0" fontId="7" fillId="0" borderId="0" xfId="58" applyFont="1" applyFill="1" applyBorder="1">
      <alignment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 horizontal="center" vertical="center"/>
      <protection/>
    </xf>
    <xf numFmtId="3" fontId="5" fillId="0" borderId="0" xfId="58" applyNumberFormat="1" applyFont="1" applyFill="1" applyBorder="1">
      <alignment/>
      <protection/>
    </xf>
    <xf numFmtId="0" fontId="5" fillId="0" borderId="0" xfId="58" applyFont="1" applyFill="1" applyBorder="1" applyAlignment="1">
      <alignment horizontal="justify" vertical="justify"/>
      <protection/>
    </xf>
    <xf numFmtId="0" fontId="6" fillId="0" borderId="0" xfId="58" applyFont="1" applyFill="1" applyBorder="1" applyAlignment="1" quotePrefix="1">
      <alignment vertical="justify"/>
      <protection/>
    </xf>
    <xf numFmtId="200" fontId="5" fillId="0" borderId="0" xfId="58" applyNumberFormat="1" applyFont="1" applyFill="1" applyBorder="1">
      <alignment/>
      <protection/>
    </xf>
    <xf numFmtId="3" fontId="5" fillId="0" borderId="0" xfId="58" applyNumberFormat="1" applyFont="1" applyFill="1" applyBorder="1" applyAlignment="1" quotePrefix="1">
      <alignment horizontal="center" vertical="justify"/>
      <protection/>
    </xf>
    <xf numFmtId="3" fontId="5" fillId="0" borderId="0" xfId="58" applyNumberFormat="1" applyFont="1" applyFill="1" applyBorder="1" applyAlignment="1">
      <alignment horizontal="center" vertical="justify"/>
      <protection/>
    </xf>
    <xf numFmtId="197" fontId="5" fillId="0" borderId="0" xfId="58" applyNumberFormat="1" applyFont="1" applyFill="1" applyBorder="1">
      <alignment/>
      <protection/>
    </xf>
    <xf numFmtId="0" fontId="5" fillId="0" borderId="0" xfId="58" applyFont="1" applyFill="1" applyBorder="1" applyAlignment="1">
      <alignment horizontal="right"/>
      <protection/>
    </xf>
    <xf numFmtId="0" fontId="6" fillId="0" borderId="0" xfId="58" applyFont="1" applyFill="1" applyBorder="1" applyAlignment="1">
      <alignment horizontal="right"/>
      <protection/>
    </xf>
    <xf numFmtId="0" fontId="6" fillId="0" borderId="0" xfId="58" applyFont="1" applyFill="1" applyBorder="1" applyAlignment="1">
      <alignment horizontal="right" vertical="justify"/>
      <protection/>
    </xf>
    <xf numFmtId="0" fontId="5" fillId="0" borderId="0" xfId="58" applyFont="1" applyFill="1" applyBorder="1" applyAlignment="1">
      <alignment horizontal="right" vertical="justify"/>
      <protection/>
    </xf>
    <xf numFmtId="0" fontId="5" fillId="0" borderId="0" xfId="58" applyFont="1" applyFill="1" applyBorder="1" applyAlignment="1">
      <alignment horizontal="right" wrapText="1"/>
      <protection/>
    </xf>
    <xf numFmtId="0" fontId="6" fillId="0" borderId="0" xfId="58" applyFont="1" applyFill="1" applyBorder="1" applyAlignment="1" quotePrefix="1">
      <alignment horizontal="right" vertical="justify"/>
      <protection/>
    </xf>
    <xf numFmtId="3" fontId="7" fillId="0" borderId="0" xfId="58" applyNumberFormat="1" applyFont="1" applyFill="1" applyBorder="1">
      <alignment/>
      <protection/>
    </xf>
    <xf numFmtId="0" fontId="6" fillId="0" borderId="0" xfId="58" applyFont="1" applyFill="1" applyBorder="1">
      <alignment/>
      <protection/>
    </xf>
    <xf numFmtId="197" fontId="5" fillId="0" borderId="0" xfId="58" applyNumberFormat="1" applyFont="1" applyFill="1" applyBorder="1" applyAlignment="1">
      <alignment horizontal="center"/>
      <protection/>
    </xf>
    <xf numFmtId="197" fontId="5" fillId="0" borderId="0" xfId="58" applyNumberFormat="1" applyFont="1" applyFill="1" applyBorder="1" applyAlignment="1">
      <alignment horizontal="right"/>
      <protection/>
    </xf>
    <xf numFmtId="197" fontId="5" fillId="0" borderId="0" xfId="58" applyNumberFormat="1" applyFont="1" applyFill="1" applyBorder="1" applyAlignment="1" quotePrefix="1">
      <alignment horizontal="center"/>
      <protection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5" fillId="0" borderId="10" xfId="0" applyFont="1" applyFill="1" applyBorder="1" applyAlignment="1" quotePrefix="1">
      <alignment horizontal="right" vertical="justify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7" fillId="0" borderId="10" xfId="0" applyFont="1" applyFill="1" applyBorder="1" applyAlignment="1" quotePrefix="1">
      <alignment horizontal="right" vertical="justify"/>
    </xf>
    <xf numFmtId="0" fontId="7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right" vertical="justify"/>
    </xf>
    <xf numFmtId="3" fontId="5" fillId="0" borderId="10" xfId="0" applyNumberFormat="1" applyFont="1" applyFill="1" applyBorder="1" applyAlignment="1">
      <alignment/>
    </xf>
    <xf numFmtId="0" fontId="5" fillId="0" borderId="10" xfId="58" applyFont="1" applyFill="1" applyBorder="1" applyAlignment="1">
      <alignment horizontal="right"/>
      <protection/>
    </xf>
    <xf numFmtId="0" fontId="5" fillId="0" borderId="10" xfId="0" applyFont="1" applyFill="1" applyBorder="1" applyAlignment="1" quotePrefix="1">
      <alignment horizontal="center" vertical="justify"/>
    </xf>
    <xf numFmtId="0" fontId="5" fillId="0" borderId="10" xfId="58" applyFont="1" applyFill="1" applyBorder="1" applyAlignment="1">
      <alignment horizontal="centerContinuous"/>
      <protection/>
    </xf>
    <xf numFmtId="0" fontId="5" fillId="0" borderId="10" xfId="58" applyFont="1" applyFill="1" applyBorder="1" applyAlignment="1">
      <alignment horizontal="center"/>
      <protection/>
    </xf>
    <xf numFmtId="0" fontId="5" fillId="0" borderId="10" xfId="58" applyFont="1" applyFill="1" applyBorder="1" applyAlignment="1">
      <alignment/>
      <protection/>
    </xf>
    <xf numFmtId="0" fontId="5" fillId="0" borderId="10" xfId="58" applyFont="1" applyFill="1" applyBorder="1" applyAlignment="1">
      <alignment horizontal="right" wrapText="1"/>
      <protection/>
    </xf>
    <xf numFmtId="0" fontId="5" fillId="0" borderId="10" xfId="0" applyFont="1" applyFill="1" applyBorder="1" applyAlignment="1">
      <alignment horizontal="center" wrapText="1"/>
    </xf>
    <xf numFmtId="0" fontId="5" fillId="0" borderId="10" xfId="58" applyFont="1" applyFill="1" applyBorder="1" applyAlignment="1">
      <alignment horizontal="justify" vertical="justify"/>
      <protection/>
    </xf>
    <xf numFmtId="197" fontId="5" fillId="0" borderId="10" xfId="58" applyNumberFormat="1" applyFont="1" applyFill="1" applyBorder="1" applyAlignment="1" quotePrefix="1">
      <alignment horizontal="center"/>
      <protection/>
    </xf>
    <xf numFmtId="0" fontId="5" fillId="0" borderId="0" xfId="58" applyFont="1" applyFill="1" applyBorder="1" applyAlignment="1">
      <alignment horizontal="justify" vertical="justify" wrapText="1"/>
      <protection/>
    </xf>
    <xf numFmtId="210" fontId="6" fillId="0" borderId="10" xfId="0" applyNumberFormat="1" applyFont="1" applyFill="1" applyBorder="1" applyAlignment="1">
      <alignment horizontal="right"/>
    </xf>
    <xf numFmtId="210" fontId="5" fillId="0" borderId="10" xfId="0" applyNumberFormat="1" applyFont="1" applyFill="1" applyBorder="1" applyAlignment="1">
      <alignment horizontal="right"/>
    </xf>
    <xf numFmtId="197" fontId="6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 quotePrefix="1">
      <alignment horizontal="right"/>
    </xf>
    <xf numFmtId="197" fontId="14" fillId="0" borderId="0" xfId="0" applyNumberFormat="1" applyFont="1" applyFill="1" applyBorder="1" applyAlignment="1">
      <alignment/>
    </xf>
    <xf numFmtId="197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 quotePrefix="1">
      <alignment horizontal="left"/>
    </xf>
    <xf numFmtId="0" fontId="14" fillId="0" borderId="11" xfId="0" applyFont="1" applyFill="1" applyBorder="1" applyAlignment="1">
      <alignment/>
    </xf>
    <xf numFmtId="0" fontId="14" fillId="0" borderId="11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right"/>
    </xf>
    <xf numFmtId="197" fontId="14" fillId="0" borderId="11" xfId="0" applyNumberFormat="1" applyFont="1" applyFill="1" applyBorder="1" applyAlignment="1">
      <alignment/>
    </xf>
    <xf numFmtId="0" fontId="14" fillId="0" borderId="0" xfId="58" applyFont="1" applyFill="1" applyBorder="1">
      <alignment/>
      <protection/>
    </xf>
    <xf numFmtId="3" fontId="11" fillId="0" borderId="0" xfId="58" applyNumberFormat="1" applyFont="1" applyFill="1" applyBorder="1">
      <alignment/>
      <protection/>
    </xf>
    <xf numFmtId="0" fontId="11" fillId="0" borderId="0" xfId="58" applyFont="1" applyFill="1" applyBorder="1">
      <alignment/>
      <protection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3" fontId="17" fillId="0" borderId="0" xfId="58" applyNumberFormat="1" applyFont="1" applyFill="1" applyBorder="1">
      <alignment/>
      <protection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right"/>
    </xf>
    <xf numFmtId="14" fontId="16" fillId="0" borderId="0" xfId="0" applyNumberFormat="1" applyFont="1" applyFill="1" applyBorder="1" applyAlignment="1">
      <alignment horizontal="right"/>
    </xf>
    <xf numFmtId="3" fontId="18" fillId="0" borderId="0" xfId="58" applyNumberFormat="1" applyFont="1" applyFill="1" applyBorder="1" applyAlignment="1">
      <alignment horizontal="right"/>
      <protection/>
    </xf>
    <xf numFmtId="0" fontId="18" fillId="0" borderId="0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right" vertical="center"/>
    </xf>
    <xf numFmtId="0" fontId="13" fillId="0" borderId="0" xfId="58" applyFont="1" applyFill="1" applyBorder="1">
      <alignment/>
      <protection/>
    </xf>
    <xf numFmtId="0" fontId="13" fillId="0" borderId="0" xfId="58" applyFont="1" applyFill="1" applyBorder="1" applyAlignment="1">
      <alignment horizontal="center"/>
      <protection/>
    </xf>
    <xf numFmtId="197" fontId="13" fillId="0" borderId="0" xfId="58" applyNumberFormat="1" applyFont="1" applyFill="1" applyBorder="1" applyAlignment="1">
      <alignment horizontal="center"/>
      <protection/>
    </xf>
    <xf numFmtId="197" fontId="13" fillId="0" borderId="0" xfId="58" applyNumberFormat="1" applyFont="1" applyFill="1" applyBorder="1">
      <alignment/>
      <protection/>
    </xf>
    <xf numFmtId="0" fontId="17" fillId="0" borderId="0" xfId="58" applyFont="1" applyFill="1" applyBorder="1">
      <alignment/>
      <protection/>
    </xf>
    <xf numFmtId="0" fontId="14" fillId="0" borderId="0" xfId="58" applyFont="1" applyFill="1" applyBorder="1" quotePrefix="1">
      <alignment/>
      <protection/>
    </xf>
    <xf numFmtId="0" fontId="14" fillId="0" borderId="0" xfId="0" applyFont="1" applyFill="1" applyBorder="1" applyAlignment="1">
      <alignment horizontal="right" vertical="center"/>
    </xf>
    <xf numFmtId="14" fontId="14" fillId="0" borderId="0" xfId="58" applyNumberFormat="1" applyFont="1" applyFill="1" applyBorder="1" quotePrefix="1">
      <alignment/>
      <protection/>
    </xf>
    <xf numFmtId="0" fontId="19" fillId="0" borderId="0" xfId="58" applyFont="1" applyFill="1" applyBorder="1" applyAlignment="1">
      <alignment horizontal="left" vertical="justify"/>
      <protection/>
    </xf>
    <xf numFmtId="0" fontId="20" fillId="0" borderId="0" xfId="0" applyFont="1" applyFill="1" applyBorder="1" applyAlignment="1">
      <alignment horizontal="left"/>
    </xf>
    <xf numFmtId="0" fontId="21" fillId="0" borderId="0" xfId="58" applyFont="1" applyFill="1" applyBorder="1" applyAlignment="1">
      <alignment horizontal="right" vertical="justify"/>
      <protection/>
    </xf>
    <xf numFmtId="0" fontId="21" fillId="0" borderId="0" xfId="58" applyFont="1" applyFill="1" applyBorder="1" applyAlignment="1">
      <alignment vertical="justify"/>
      <protection/>
    </xf>
    <xf numFmtId="0" fontId="21" fillId="0" borderId="0" xfId="58" applyFont="1" applyFill="1" applyBorder="1">
      <alignment/>
      <protection/>
    </xf>
    <xf numFmtId="0" fontId="20" fillId="0" borderId="0" xfId="58" applyFont="1" applyFill="1" applyBorder="1" applyAlignment="1">
      <alignment horizontal="right" vertical="justify"/>
      <protection/>
    </xf>
    <xf numFmtId="0" fontId="20" fillId="0" borderId="0" xfId="58" applyFont="1" applyFill="1" applyBorder="1" applyAlignment="1">
      <alignment vertical="justify"/>
      <protection/>
    </xf>
    <xf numFmtId="0" fontId="20" fillId="0" borderId="0" xfId="58" applyFont="1" applyFill="1" applyBorder="1" applyAlignment="1">
      <alignment/>
      <protection/>
    </xf>
    <xf numFmtId="0" fontId="14" fillId="0" borderId="0" xfId="58" applyFont="1" applyFill="1" applyBorder="1" applyAlignment="1">
      <alignment horizontal="left" vertical="justify"/>
      <protection/>
    </xf>
    <xf numFmtId="0" fontId="13" fillId="0" borderId="0" xfId="58" applyFont="1" applyFill="1" applyBorder="1" applyAlignment="1">
      <alignment vertical="justify"/>
      <protection/>
    </xf>
    <xf numFmtId="0" fontId="13" fillId="0" borderId="0" xfId="58" applyFont="1" applyFill="1" applyBorder="1" applyAlignment="1">
      <alignment horizontal="right" vertical="justify"/>
      <protection/>
    </xf>
    <xf numFmtId="0" fontId="13" fillId="0" borderId="0" xfId="58" applyFont="1" applyFill="1" applyBorder="1" applyAlignment="1">
      <alignment/>
      <protection/>
    </xf>
    <xf numFmtId="0" fontId="14" fillId="0" borderId="0" xfId="58" applyFont="1" applyFill="1" applyBorder="1" applyAlignment="1">
      <alignment horizontal="right" vertical="justify"/>
      <protection/>
    </xf>
    <xf numFmtId="0" fontId="15" fillId="0" borderId="0" xfId="58" applyFont="1" applyFill="1" applyBorder="1" applyAlignment="1">
      <alignment horizontal="right"/>
      <protection/>
    </xf>
    <xf numFmtId="0" fontId="15" fillId="0" borderId="0" xfId="58" applyFont="1" applyFill="1" applyBorder="1" applyAlignment="1">
      <alignment horizontal="right" wrapText="1"/>
      <protection/>
    </xf>
    <xf numFmtId="0" fontId="14" fillId="0" borderId="10" xfId="58" applyFont="1" applyFill="1" applyBorder="1" applyAlignment="1">
      <alignment horizontal="left" vertical="justify"/>
      <protection/>
    </xf>
    <xf numFmtId="0" fontId="16" fillId="0" borderId="0" xfId="58" applyFont="1" applyFill="1" applyBorder="1" applyAlignment="1">
      <alignment horizontal="left"/>
      <protection/>
    </xf>
    <xf numFmtId="0" fontId="16" fillId="0" borderId="0" xfId="58" applyFont="1" applyFill="1" applyBorder="1" applyAlignment="1">
      <alignment horizontal="right"/>
      <protection/>
    </xf>
    <xf numFmtId="3" fontId="15" fillId="0" borderId="0" xfId="58" applyNumberFormat="1" applyFont="1" applyFill="1" applyBorder="1" applyAlignment="1">
      <alignment horizontal="left"/>
      <protection/>
    </xf>
    <xf numFmtId="0" fontId="15" fillId="0" borderId="0" xfId="58" applyFont="1" applyFill="1" applyBorder="1" applyAlignment="1">
      <alignment horizontal="left"/>
      <protection/>
    </xf>
    <xf numFmtId="0" fontId="14" fillId="0" borderId="0" xfId="58" applyFont="1" applyFill="1" applyBorder="1" applyAlignment="1" quotePrefix="1">
      <alignment horizontal="left" vertical="justify"/>
      <protection/>
    </xf>
    <xf numFmtId="0" fontId="14" fillId="0" borderId="0" xfId="58" applyFont="1" applyFill="1" applyBorder="1" applyAlignment="1">
      <alignment horizontal="justify" vertical="justify"/>
      <protection/>
    </xf>
    <xf numFmtId="0" fontId="14" fillId="0" borderId="0" xfId="58" applyFont="1" applyFill="1" applyBorder="1" applyAlignment="1">
      <alignment horizontal="right" wrapText="1"/>
      <protection/>
    </xf>
    <xf numFmtId="197" fontId="14" fillId="0" borderId="0" xfId="58" applyNumberFormat="1" applyFont="1" applyFill="1" applyBorder="1" applyAlignment="1" quotePrefix="1">
      <alignment horizontal="center"/>
      <protection/>
    </xf>
    <xf numFmtId="0" fontId="14" fillId="0" borderId="10" xfId="58" applyFont="1" applyFill="1" applyBorder="1" applyAlignment="1" quotePrefix="1">
      <alignment horizontal="left" vertical="justify"/>
      <protection/>
    </xf>
    <xf numFmtId="0" fontId="14" fillId="0" borderId="11" xfId="58" applyFont="1" applyFill="1" applyBorder="1" applyAlignment="1">
      <alignment horizontal="left" vertical="justify"/>
      <protection/>
    </xf>
    <xf numFmtId="0" fontId="14" fillId="0" borderId="11" xfId="58" applyFont="1" applyFill="1" applyBorder="1" applyAlignment="1">
      <alignment vertical="justify"/>
      <protection/>
    </xf>
    <xf numFmtId="0" fontId="14" fillId="0" borderId="11" xfId="58" applyFont="1" applyFill="1" applyBorder="1" applyAlignment="1">
      <alignment horizontal="right" vertical="justify"/>
      <protection/>
    </xf>
    <xf numFmtId="197" fontId="14" fillId="0" borderId="11" xfId="58" applyNumberFormat="1" applyFont="1" applyFill="1" applyBorder="1" applyAlignment="1" quotePrefix="1">
      <alignment horizontal="center"/>
      <protection/>
    </xf>
    <xf numFmtId="0" fontId="16" fillId="0" borderId="0" xfId="58" applyFont="1" applyFill="1" applyBorder="1" applyAlignment="1">
      <alignment horizontal="left" vertical="justify"/>
      <protection/>
    </xf>
    <xf numFmtId="197" fontId="16" fillId="0" borderId="0" xfId="58" applyNumberFormat="1" applyFont="1" applyFill="1" applyBorder="1" applyAlignment="1">
      <alignment horizontal="left"/>
      <protection/>
    </xf>
    <xf numFmtId="0" fontId="13" fillId="0" borderId="0" xfId="58" applyFont="1" applyFill="1" applyBorder="1" applyAlignment="1" quotePrefix="1">
      <alignment horizontal="right" vertical="justify"/>
      <protection/>
    </xf>
    <xf numFmtId="197" fontId="13" fillId="0" borderId="0" xfId="58" applyNumberFormat="1" applyFont="1" applyFill="1" applyBorder="1" applyAlignment="1" quotePrefix="1">
      <alignment horizontal="center"/>
      <protection/>
    </xf>
    <xf numFmtId="0" fontId="14" fillId="0" borderId="10" xfId="58" applyFont="1" applyFill="1" applyBorder="1" applyAlignment="1">
      <alignment horizontal="center"/>
      <protection/>
    </xf>
    <xf numFmtId="3" fontId="11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 horizontal="right"/>
    </xf>
    <xf numFmtId="3" fontId="16" fillId="0" borderId="10" xfId="0" applyNumberFormat="1" applyFont="1" applyFill="1" applyBorder="1" applyAlignment="1">
      <alignment horizontal="right" vertical="center"/>
    </xf>
    <xf numFmtId="197" fontId="13" fillId="0" borderId="0" xfId="0" applyNumberFormat="1" applyFont="1" applyFill="1" applyBorder="1" applyAlignment="1">
      <alignment horizontal="right"/>
    </xf>
    <xf numFmtId="197" fontId="14" fillId="0" borderId="0" xfId="0" applyNumberFormat="1" applyFont="1" applyFill="1" applyBorder="1" applyAlignment="1">
      <alignment horizontal="right"/>
    </xf>
    <xf numFmtId="197" fontId="14" fillId="0" borderId="11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14" fillId="0" borderId="0" xfId="0" applyFont="1" applyFill="1" applyBorder="1" applyAlignment="1" quotePrefix="1">
      <alignment horizontal="right" vertical="justify"/>
    </xf>
    <xf numFmtId="0" fontId="24" fillId="0" borderId="0" xfId="0" applyFont="1" applyFill="1" applyBorder="1" applyAlignment="1">
      <alignment/>
    </xf>
    <xf numFmtId="197" fontId="14" fillId="0" borderId="0" xfId="0" applyNumberFormat="1" applyFont="1" applyFill="1" applyBorder="1" applyAlignment="1" quotePrefix="1">
      <alignment horizontal="right"/>
    </xf>
    <xf numFmtId="0" fontId="14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 vertical="justify"/>
    </xf>
    <xf numFmtId="14" fontId="16" fillId="0" borderId="1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 quotePrefix="1">
      <alignment/>
    </xf>
    <xf numFmtId="197" fontId="13" fillId="0" borderId="0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right" vertical="justify"/>
    </xf>
    <xf numFmtId="197" fontId="13" fillId="0" borderId="0" xfId="0" applyNumberFormat="1" applyFont="1" applyFill="1" applyBorder="1" applyAlignment="1">
      <alignment/>
    </xf>
    <xf numFmtId="196" fontId="14" fillId="0" borderId="0" xfId="0" applyNumberFormat="1" applyFont="1" applyFill="1" applyBorder="1" applyAlignment="1">
      <alignment horizontal="right"/>
    </xf>
    <xf numFmtId="196" fontId="14" fillId="0" borderId="0" xfId="0" applyNumberFormat="1" applyFont="1" applyFill="1" applyBorder="1" applyAlignment="1" quotePrefix="1">
      <alignment horizontal="right"/>
    </xf>
    <xf numFmtId="196" fontId="26" fillId="0" borderId="0" xfId="0" applyNumberFormat="1" applyFont="1" applyFill="1" applyBorder="1" applyAlignment="1">
      <alignment horizontal="right"/>
    </xf>
    <xf numFmtId="196" fontId="14" fillId="0" borderId="11" xfId="0" applyNumberFormat="1" applyFont="1" applyFill="1" applyBorder="1" applyAlignment="1">
      <alignment horizontal="right"/>
    </xf>
    <xf numFmtId="197" fontId="25" fillId="0" borderId="0" xfId="58" applyNumberFormat="1" applyFont="1" applyFill="1" applyBorder="1" applyAlignment="1" quotePrefix="1">
      <alignment horizontal="center"/>
      <protection/>
    </xf>
    <xf numFmtId="197" fontId="5" fillId="0" borderId="0" xfId="58" applyNumberFormat="1" applyFont="1" applyFill="1" applyBorder="1" applyAlignment="1" quotePrefix="1">
      <alignment horizontal="right"/>
      <protection/>
    </xf>
    <xf numFmtId="197" fontId="25" fillId="0" borderId="0" xfId="58" applyNumberFormat="1" applyFont="1" applyFill="1" applyBorder="1" applyAlignment="1" quotePrefix="1">
      <alignment horizontal="right"/>
      <protection/>
    </xf>
    <xf numFmtId="197" fontId="13" fillId="0" borderId="0" xfId="58" applyNumberFormat="1" applyFont="1" applyFill="1" applyBorder="1" applyAlignment="1" quotePrefix="1">
      <alignment horizontal="right"/>
      <protection/>
    </xf>
    <xf numFmtId="197" fontId="14" fillId="0" borderId="11" xfId="58" applyNumberFormat="1" applyFont="1" applyFill="1" applyBorder="1" applyAlignment="1" quotePrefix="1">
      <alignment horizontal="right"/>
      <protection/>
    </xf>
    <xf numFmtId="197" fontId="25" fillId="0" borderId="0" xfId="58" applyNumberFormat="1" applyFont="1" applyFill="1" applyBorder="1" applyAlignment="1">
      <alignment horizontal="center"/>
      <protection/>
    </xf>
    <xf numFmtId="197" fontId="15" fillId="0" borderId="0" xfId="58" applyNumberFormat="1" applyFont="1" applyFill="1" applyBorder="1">
      <alignment/>
      <protection/>
    </xf>
    <xf numFmtId="197" fontId="15" fillId="0" borderId="0" xfId="58" applyNumberFormat="1" applyFont="1" applyFill="1" applyBorder="1" applyAlignment="1">
      <alignment horizontal="right"/>
      <protection/>
    </xf>
    <xf numFmtId="197" fontId="25" fillId="0" borderId="0" xfId="58" applyNumberFormat="1" applyFont="1" applyFill="1" applyBorder="1">
      <alignment/>
      <protection/>
    </xf>
    <xf numFmtId="197" fontId="25" fillId="0" borderId="0" xfId="58" applyNumberFormat="1" applyFont="1" applyFill="1" applyBorder="1" applyAlignment="1">
      <alignment horizontal="right"/>
      <protection/>
    </xf>
    <xf numFmtId="197" fontId="15" fillId="0" borderId="0" xfId="58" applyNumberFormat="1" applyFont="1" applyFill="1" applyBorder="1" applyAlignment="1" quotePrefix="1">
      <alignment horizontal="center"/>
      <protection/>
    </xf>
    <xf numFmtId="197" fontId="15" fillId="0" borderId="0" xfId="58" applyNumberFormat="1" applyFont="1" applyFill="1" applyBorder="1" applyAlignment="1">
      <alignment horizontal="center"/>
      <protection/>
    </xf>
    <xf numFmtId="197" fontId="27" fillId="0" borderId="0" xfId="58" applyNumberFormat="1" applyFont="1" applyFill="1" applyBorder="1" applyAlignment="1">
      <alignment horizontal="center"/>
      <protection/>
    </xf>
    <xf numFmtId="197" fontId="27" fillId="0" borderId="0" xfId="58" applyNumberFormat="1" applyFont="1" applyFill="1" applyBorder="1">
      <alignment/>
      <protection/>
    </xf>
    <xf numFmtId="0" fontId="28" fillId="0" borderId="10" xfId="0" applyFont="1" applyFill="1" applyBorder="1" applyAlignment="1">
      <alignment/>
    </xf>
    <xf numFmtId="0" fontId="5" fillId="0" borderId="0" xfId="58" applyFont="1" applyFill="1" applyBorder="1" applyAlignment="1">
      <alignment horizontal="left"/>
      <protection/>
    </xf>
    <xf numFmtId="197" fontId="14" fillId="0" borderId="10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justify"/>
    </xf>
    <xf numFmtId="0" fontId="5" fillId="0" borderId="0" xfId="58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kbnk-enf 31.12.200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6"/>
  <sheetViews>
    <sheetView tabSelected="1"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C83" sqref="C83"/>
      <selection pane="topRight" activeCell="C83" sqref="C83"/>
      <selection pane="bottomLeft" activeCell="C83" sqref="C83"/>
      <selection pane="bottomRight" activeCell="A1" sqref="A1"/>
    </sheetView>
  </sheetViews>
  <sheetFormatPr defaultColWidth="9.140625" defaultRowHeight="12.75"/>
  <cols>
    <col min="1" max="1" width="4.8515625" style="1" customWidth="1"/>
    <col min="2" max="2" width="7.7109375" style="1" customWidth="1"/>
    <col min="3" max="3" width="77.7109375" style="1" customWidth="1"/>
    <col min="4" max="4" width="23.140625" style="23" bestFit="1" customWidth="1"/>
    <col min="5" max="6" width="18.7109375" style="1" bestFit="1" customWidth="1"/>
    <col min="7" max="7" width="20.140625" style="1" bestFit="1" customWidth="1"/>
    <col min="8" max="8" width="1.7109375" style="1" customWidth="1"/>
    <col min="9" max="9" width="18.7109375" style="1" bestFit="1" customWidth="1"/>
    <col min="10" max="11" width="20.140625" style="1" bestFit="1" customWidth="1"/>
    <col min="12" max="12" width="9.140625" style="1" customWidth="1"/>
    <col min="13" max="13" width="10.57421875" style="1" bestFit="1" customWidth="1"/>
    <col min="14" max="16384" width="9.140625" style="1" customWidth="1"/>
  </cols>
  <sheetData>
    <row r="1" ht="17.25" customHeight="1">
      <c r="F1" s="2"/>
    </row>
    <row r="2" spans="2:11" s="91" customFormat="1" ht="17.25" customHeight="1">
      <c r="B2" s="88" t="s">
        <v>0</v>
      </c>
      <c r="C2" s="89"/>
      <c r="D2" s="90"/>
      <c r="E2" s="89"/>
      <c r="F2" s="89"/>
      <c r="G2" s="89"/>
      <c r="H2" s="89"/>
      <c r="I2" s="89"/>
      <c r="J2" s="89"/>
      <c r="K2" s="89"/>
    </row>
    <row r="3" spans="2:4" s="91" customFormat="1" ht="17.25" customHeight="1">
      <c r="B3" s="92" t="s">
        <v>640</v>
      </c>
      <c r="D3" s="93"/>
    </row>
    <row r="4" spans="2:11" ht="17.25" customHeight="1">
      <c r="B4" s="94" t="s">
        <v>614</v>
      </c>
      <c r="C4" s="4"/>
      <c r="E4" s="7"/>
      <c r="F4" s="7"/>
      <c r="G4" s="5"/>
      <c r="H4" s="5"/>
      <c r="I4" s="5"/>
      <c r="J4" s="5"/>
      <c r="K4" s="5"/>
    </row>
    <row r="5" spans="5:11" ht="17.25" customHeight="1">
      <c r="E5" s="5"/>
      <c r="F5" s="5"/>
      <c r="G5" s="5"/>
      <c r="H5" s="5"/>
      <c r="I5" s="5"/>
      <c r="J5" s="5"/>
      <c r="K5" s="5"/>
    </row>
    <row r="6" spans="4:11" s="95" customFormat="1" ht="15.75" customHeight="1">
      <c r="D6" s="96"/>
      <c r="E6" s="97"/>
      <c r="F6" s="97" t="s">
        <v>81</v>
      </c>
      <c r="G6" s="98"/>
      <c r="H6" s="99"/>
      <c r="I6" s="98"/>
      <c r="J6" s="97" t="s">
        <v>82</v>
      </c>
      <c r="K6" s="98"/>
    </row>
    <row r="7" spans="3:11" s="95" customFormat="1" ht="15.75" customHeight="1">
      <c r="C7" s="100" t="s">
        <v>83</v>
      </c>
      <c r="D7" s="96" t="s">
        <v>1</v>
      </c>
      <c r="E7" s="97"/>
      <c r="F7" s="97" t="s">
        <v>641</v>
      </c>
      <c r="G7" s="101"/>
      <c r="H7" s="102"/>
      <c r="I7" s="98"/>
      <c r="J7" s="97" t="s">
        <v>632</v>
      </c>
      <c r="K7" s="98"/>
    </row>
    <row r="8" spans="2:11" s="95" customFormat="1" ht="15.75" customHeight="1">
      <c r="B8" s="103"/>
      <c r="C8" s="104"/>
      <c r="D8" s="105" t="s">
        <v>84</v>
      </c>
      <c r="E8" s="106" t="s">
        <v>2</v>
      </c>
      <c r="F8" s="106" t="s">
        <v>3</v>
      </c>
      <c r="G8" s="106" t="s">
        <v>85</v>
      </c>
      <c r="H8" s="107"/>
      <c r="I8" s="106" t="s">
        <v>2</v>
      </c>
      <c r="J8" s="106" t="s">
        <v>3</v>
      </c>
      <c r="K8" s="106" t="s">
        <v>85</v>
      </c>
    </row>
    <row r="9" spans="2:11" s="108" customFormat="1" ht="16.5">
      <c r="B9" s="108" t="s">
        <v>4</v>
      </c>
      <c r="C9" s="108" t="s">
        <v>86</v>
      </c>
      <c r="D9" s="109" t="s">
        <v>87</v>
      </c>
      <c r="E9" s="110">
        <v>1591183</v>
      </c>
      <c r="F9" s="110">
        <v>11755748</v>
      </c>
      <c r="G9" s="110">
        <f>E9+F9</f>
        <v>13346931</v>
      </c>
      <c r="H9" s="111"/>
      <c r="I9" s="110">
        <v>4829685</v>
      </c>
      <c r="J9" s="110">
        <v>9049004</v>
      </c>
      <c r="K9" s="110">
        <f>I9+J9</f>
        <v>13878689</v>
      </c>
    </row>
    <row r="10" spans="2:11" s="108" customFormat="1" ht="16.5">
      <c r="B10" s="108" t="s">
        <v>8</v>
      </c>
      <c r="C10" s="112" t="s">
        <v>616</v>
      </c>
      <c r="D10" s="109" t="s">
        <v>88</v>
      </c>
      <c r="E10" s="110">
        <f>E11+E16</f>
        <v>177743</v>
      </c>
      <c r="F10" s="110">
        <f>F11+F16</f>
        <v>385837</v>
      </c>
      <c r="G10" s="110">
        <f aca="true" t="shared" si="0" ref="G10:G75">E10+F10</f>
        <v>563580</v>
      </c>
      <c r="H10" s="111"/>
      <c r="I10" s="110">
        <f>I11+I16</f>
        <v>589632</v>
      </c>
      <c r="J10" s="110">
        <f>J11+J16</f>
        <v>401642</v>
      </c>
      <c r="K10" s="110">
        <f aca="true" t="shared" si="1" ref="K10:K75">I10+J10</f>
        <v>991274</v>
      </c>
    </row>
    <row r="11" spans="2:11" ht="15.75">
      <c r="B11" s="9" t="s">
        <v>9</v>
      </c>
      <c r="C11" s="1" t="s">
        <v>323</v>
      </c>
      <c r="E11" s="10">
        <f>SUM(E12:E15)</f>
        <v>177743</v>
      </c>
      <c r="F11" s="10">
        <f>SUM(F12:F15)</f>
        <v>385837</v>
      </c>
      <c r="G11" s="10">
        <f t="shared" si="0"/>
        <v>563580</v>
      </c>
      <c r="H11" s="7"/>
      <c r="I11" s="10">
        <f>SUM(I12:I15)</f>
        <v>589632</v>
      </c>
      <c r="J11" s="10">
        <f>SUM(J12:J15)</f>
        <v>401642</v>
      </c>
      <c r="K11" s="10">
        <f t="shared" si="1"/>
        <v>991274</v>
      </c>
    </row>
    <row r="12" spans="2:11" ht="15.75">
      <c r="B12" s="9" t="s">
        <v>10</v>
      </c>
      <c r="C12" s="1" t="s">
        <v>89</v>
      </c>
      <c r="E12" s="10">
        <v>7770</v>
      </c>
      <c r="F12" s="10">
        <v>2842</v>
      </c>
      <c r="G12" s="10">
        <v>10612</v>
      </c>
      <c r="H12" s="7"/>
      <c r="I12" s="10">
        <v>119144</v>
      </c>
      <c r="J12" s="10">
        <v>29193</v>
      </c>
      <c r="K12" s="10">
        <f t="shared" si="1"/>
        <v>148337</v>
      </c>
    </row>
    <row r="13" spans="2:11" ht="15.75">
      <c r="B13" s="9" t="s">
        <v>11</v>
      </c>
      <c r="C13" s="1" t="s">
        <v>324</v>
      </c>
      <c r="E13" s="10">
        <v>9347</v>
      </c>
      <c r="F13" s="10">
        <v>0</v>
      </c>
      <c r="G13" s="10">
        <f t="shared" si="0"/>
        <v>9347</v>
      </c>
      <c r="H13" s="7"/>
      <c r="I13" s="10">
        <v>14249</v>
      </c>
      <c r="J13" s="10">
        <v>0</v>
      </c>
      <c r="K13" s="10">
        <f t="shared" si="1"/>
        <v>14249</v>
      </c>
    </row>
    <row r="14" spans="2:11" ht="15.75">
      <c r="B14" s="9" t="s">
        <v>12</v>
      </c>
      <c r="C14" s="1" t="s">
        <v>328</v>
      </c>
      <c r="E14" s="10">
        <v>158555</v>
      </c>
      <c r="F14" s="10">
        <v>382995</v>
      </c>
      <c r="G14" s="10">
        <f t="shared" si="0"/>
        <v>541550</v>
      </c>
      <c r="H14" s="7"/>
      <c r="I14" s="10">
        <v>454262</v>
      </c>
      <c r="J14" s="10">
        <v>372449</v>
      </c>
      <c r="K14" s="10">
        <f t="shared" si="1"/>
        <v>826711</v>
      </c>
    </row>
    <row r="15" spans="2:11" ht="15.75">
      <c r="B15" s="9" t="s">
        <v>590</v>
      </c>
      <c r="C15" s="1" t="s">
        <v>90</v>
      </c>
      <c r="E15" s="10">
        <v>2071</v>
      </c>
      <c r="F15" s="10">
        <v>0</v>
      </c>
      <c r="G15" s="10">
        <f t="shared" si="0"/>
        <v>2071</v>
      </c>
      <c r="H15" s="7"/>
      <c r="I15" s="10">
        <v>1977</v>
      </c>
      <c r="J15" s="10">
        <v>0</v>
      </c>
      <c r="K15" s="10">
        <f t="shared" si="1"/>
        <v>1977</v>
      </c>
    </row>
    <row r="16" spans="2:11" ht="15.75">
      <c r="B16" s="9" t="s">
        <v>14</v>
      </c>
      <c r="C16" s="1" t="s">
        <v>624</v>
      </c>
      <c r="E16" s="10">
        <f>SUM(E17:E20)</f>
        <v>0</v>
      </c>
      <c r="F16" s="10">
        <f>SUM(F17:F20)</f>
        <v>0</v>
      </c>
      <c r="G16" s="10">
        <f t="shared" si="0"/>
        <v>0</v>
      </c>
      <c r="H16" s="7"/>
      <c r="I16" s="10">
        <f>SUM(I17:I20)</f>
        <v>0</v>
      </c>
      <c r="J16" s="10">
        <f>SUM(J17:J20)</f>
        <v>0</v>
      </c>
      <c r="K16" s="10">
        <f t="shared" si="1"/>
        <v>0</v>
      </c>
    </row>
    <row r="17" spans="2:11" ht="15.75">
      <c r="B17" s="9" t="s">
        <v>325</v>
      </c>
      <c r="C17" s="1" t="s">
        <v>89</v>
      </c>
      <c r="E17" s="10">
        <v>0</v>
      </c>
      <c r="F17" s="10">
        <v>0</v>
      </c>
      <c r="G17" s="10">
        <f t="shared" si="0"/>
        <v>0</v>
      </c>
      <c r="H17" s="7"/>
      <c r="I17" s="10">
        <v>0</v>
      </c>
      <c r="J17" s="10">
        <v>0</v>
      </c>
      <c r="K17" s="10">
        <f t="shared" si="1"/>
        <v>0</v>
      </c>
    </row>
    <row r="18" spans="2:11" ht="15.75">
      <c r="B18" s="9" t="s">
        <v>326</v>
      </c>
      <c r="C18" s="1" t="s">
        <v>324</v>
      </c>
      <c r="E18" s="10">
        <v>0</v>
      </c>
      <c r="F18" s="10">
        <v>0</v>
      </c>
      <c r="G18" s="10">
        <f t="shared" si="0"/>
        <v>0</v>
      </c>
      <c r="H18" s="7"/>
      <c r="I18" s="10">
        <v>0</v>
      </c>
      <c r="J18" s="10">
        <v>0</v>
      </c>
      <c r="K18" s="10">
        <f t="shared" si="1"/>
        <v>0</v>
      </c>
    </row>
    <row r="19" spans="2:11" ht="15.75">
      <c r="B19" s="9" t="s">
        <v>327</v>
      </c>
      <c r="C19" s="1" t="s">
        <v>331</v>
      </c>
      <c r="E19" s="10">
        <v>0</v>
      </c>
      <c r="F19" s="10">
        <v>0</v>
      </c>
      <c r="G19" s="10">
        <f t="shared" si="0"/>
        <v>0</v>
      </c>
      <c r="H19" s="7"/>
      <c r="I19" s="10">
        <v>0</v>
      </c>
      <c r="J19" s="10">
        <v>0</v>
      </c>
      <c r="K19" s="10">
        <f t="shared" si="1"/>
        <v>0</v>
      </c>
    </row>
    <row r="20" spans="2:11" ht="15.75">
      <c r="B20" s="9" t="s">
        <v>617</v>
      </c>
      <c r="C20" s="1" t="s">
        <v>90</v>
      </c>
      <c r="E20" s="10">
        <v>0</v>
      </c>
      <c r="F20" s="10">
        <v>0</v>
      </c>
      <c r="G20" s="10">
        <f>E20+F20</f>
        <v>0</v>
      </c>
      <c r="H20" s="7"/>
      <c r="I20" s="10">
        <v>0</v>
      </c>
      <c r="J20" s="10">
        <v>0</v>
      </c>
      <c r="K20" s="10">
        <f>I20+J20</f>
        <v>0</v>
      </c>
    </row>
    <row r="21" spans="2:11" s="108" customFormat="1" ht="16.5">
      <c r="B21" s="108" t="s">
        <v>16</v>
      </c>
      <c r="C21" s="112" t="s">
        <v>477</v>
      </c>
      <c r="D21" s="109" t="s">
        <v>100</v>
      </c>
      <c r="E21" s="110">
        <v>292732</v>
      </c>
      <c r="F21" s="110">
        <v>2964171</v>
      </c>
      <c r="G21" s="110">
        <f t="shared" si="0"/>
        <v>3256903</v>
      </c>
      <c r="H21" s="111"/>
      <c r="I21" s="110">
        <v>128913</v>
      </c>
      <c r="J21" s="110">
        <v>3325880</v>
      </c>
      <c r="K21" s="110">
        <f t="shared" si="1"/>
        <v>3454793</v>
      </c>
    </row>
    <row r="22" spans="2:11" s="108" customFormat="1" ht="16.5">
      <c r="B22" s="108" t="s">
        <v>17</v>
      </c>
      <c r="C22" s="112" t="s">
        <v>329</v>
      </c>
      <c r="D22" s="109"/>
      <c r="E22" s="110">
        <f>SUM(E23:E25)</f>
        <v>960737</v>
      </c>
      <c r="F22" s="110">
        <f>SUM(F23:F25)</f>
        <v>0</v>
      </c>
      <c r="G22" s="110">
        <f t="shared" si="0"/>
        <v>960737</v>
      </c>
      <c r="H22" s="111"/>
      <c r="I22" s="110">
        <f>SUM(I23:I25)</f>
        <v>8210</v>
      </c>
      <c r="J22" s="110">
        <f>SUM(J23:J25)</f>
        <v>0</v>
      </c>
      <c r="K22" s="110">
        <f t="shared" si="1"/>
        <v>8210</v>
      </c>
    </row>
    <row r="23" spans="1:11" ht="16.5">
      <c r="A23" s="2"/>
      <c r="B23" s="11" t="s">
        <v>18</v>
      </c>
      <c r="C23" s="12" t="s">
        <v>96</v>
      </c>
      <c r="D23" s="24"/>
      <c r="E23" s="10">
        <v>0</v>
      </c>
      <c r="F23" s="10">
        <v>0</v>
      </c>
      <c r="G23" s="10">
        <f t="shared" si="0"/>
        <v>0</v>
      </c>
      <c r="H23" s="7"/>
      <c r="I23" s="10">
        <v>0</v>
      </c>
      <c r="J23" s="10">
        <v>0</v>
      </c>
      <c r="K23" s="10">
        <f t="shared" si="1"/>
        <v>0</v>
      </c>
    </row>
    <row r="24" spans="1:11" ht="16.5">
      <c r="A24" s="2"/>
      <c r="B24" s="13" t="s">
        <v>19</v>
      </c>
      <c r="C24" s="12" t="s">
        <v>97</v>
      </c>
      <c r="D24" s="24"/>
      <c r="E24" s="10">
        <v>0</v>
      </c>
      <c r="F24" s="10">
        <v>0</v>
      </c>
      <c r="G24" s="10">
        <f t="shared" si="0"/>
        <v>0</v>
      </c>
      <c r="H24" s="7"/>
      <c r="I24" s="10">
        <v>0</v>
      </c>
      <c r="J24" s="10">
        <v>0</v>
      </c>
      <c r="K24" s="10">
        <f t="shared" si="1"/>
        <v>0</v>
      </c>
    </row>
    <row r="25" spans="1:11" ht="16.5">
      <c r="A25" s="2"/>
      <c r="B25" s="9" t="s">
        <v>98</v>
      </c>
      <c r="C25" s="12" t="s">
        <v>99</v>
      </c>
      <c r="D25" s="24"/>
      <c r="E25" s="10">
        <v>960737</v>
      </c>
      <c r="F25" s="10">
        <v>0</v>
      </c>
      <c r="G25" s="10">
        <f t="shared" si="0"/>
        <v>960737</v>
      </c>
      <c r="H25" s="7"/>
      <c r="I25" s="10">
        <v>8210</v>
      </c>
      <c r="J25" s="10">
        <v>0</v>
      </c>
      <c r="K25" s="10">
        <f t="shared" si="1"/>
        <v>8210</v>
      </c>
    </row>
    <row r="26" spans="2:11" s="108" customFormat="1" ht="16.5">
      <c r="B26" s="108" t="s">
        <v>20</v>
      </c>
      <c r="C26" s="112" t="s">
        <v>330</v>
      </c>
      <c r="D26" s="109" t="s">
        <v>102</v>
      </c>
      <c r="E26" s="110">
        <f>SUM(E27:E29)</f>
        <v>31370266</v>
      </c>
      <c r="F26" s="110">
        <f>SUM(F27:F29)</f>
        <v>10448250</v>
      </c>
      <c r="G26" s="110">
        <f t="shared" si="0"/>
        <v>41818516</v>
      </c>
      <c r="H26" s="111"/>
      <c r="I26" s="110">
        <f>SUM(I27:I29)</f>
        <v>32679923</v>
      </c>
      <c r="J26" s="110">
        <f>SUM(J27:J29)</f>
        <v>6288362</v>
      </c>
      <c r="K26" s="110">
        <f t="shared" si="1"/>
        <v>38968285</v>
      </c>
    </row>
    <row r="27" spans="1:11" ht="16.5">
      <c r="A27" s="2"/>
      <c r="B27" s="9" t="s">
        <v>21</v>
      </c>
      <c r="C27" s="12" t="s">
        <v>324</v>
      </c>
      <c r="D27" s="24"/>
      <c r="E27" s="10">
        <v>7546</v>
      </c>
      <c r="F27" s="10">
        <v>161</v>
      </c>
      <c r="G27" s="10">
        <f t="shared" si="0"/>
        <v>7707</v>
      </c>
      <c r="H27" s="7"/>
      <c r="I27" s="10">
        <v>6546</v>
      </c>
      <c r="J27" s="10">
        <v>161</v>
      </c>
      <c r="K27" s="10">
        <f t="shared" si="1"/>
        <v>6707</v>
      </c>
    </row>
    <row r="28" spans="1:11" ht="16.5">
      <c r="A28" s="2"/>
      <c r="B28" s="9" t="s">
        <v>22</v>
      </c>
      <c r="C28" s="12" t="s">
        <v>89</v>
      </c>
      <c r="D28" s="24"/>
      <c r="E28" s="10">
        <v>31276278</v>
      </c>
      <c r="F28" s="10">
        <v>8958003</v>
      </c>
      <c r="G28" s="10">
        <f t="shared" si="0"/>
        <v>40234281</v>
      </c>
      <c r="H28" s="7"/>
      <c r="I28" s="10">
        <v>32591200</v>
      </c>
      <c r="J28" s="10">
        <v>4753503</v>
      </c>
      <c r="K28" s="10">
        <f t="shared" si="1"/>
        <v>37344703</v>
      </c>
    </row>
    <row r="29" spans="2:11" ht="15.75">
      <c r="B29" s="9" t="s">
        <v>256</v>
      </c>
      <c r="C29" s="14" t="s">
        <v>101</v>
      </c>
      <c r="D29" s="24"/>
      <c r="E29" s="10">
        <v>86442</v>
      </c>
      <c r="F29" s="10">
        <v>1490086</v>
      </c>
      <c r="G29" s="10">
        <f t="shared" si="0"/>
        <v>1576528</v>
      </c>
      <c r="H29" s="7"/>
      <c r="I29" s="10">
        <v>82177</v>
      </c>
      <c r="J29" s="10">
        <v>1534698</v>
      </c>
      <c r="K29" s="10">
        <f t="shared" si="1"/>
        <v>1616875</v>
      </c>
    </row>
    <row r="30" spans="2:11" s="108" customFormat="1" ht="16.5">
      <c r="B30" s="108" t="s">
        <v>23</v>
      </c>
      <c r="C30" s="113" t="s">
        <v>618</v>
      </c>
      <c r="D30" s="109" t="s">
        <v>107</v>
      </c>
      <c r="E30" s="110">
        <f>+E31+E35-E36</f>
        <v>56667474</v>
      </c>
      <c r="F30" s="110">
        <f>+F31+F35-F36</f>
        <v>32531127</v>
      </c>
      <c r="G30" s="110">
        <f t="shared" si="0"/>
        <v>89198601</v>
      </c>
      <c r="H30" s="110"/>
      <c r="I30" s="110">
        <f>+I31+I35-I36</f>
        <v>42000209</v>
      </c>
      <c r="J30" s="110">
        <f>+J31+J35-J36</f>
        <v>32355351</v>
      </c>
      <c r="K30" s="110">
        <f t="shared" si="1"/>
        <v>74355560</v>
      </c>
    </row>
    <row r="31" spans="2:11" ht="15.75">
      <c r="B31" s="9" t="s">
        <v>24</v>
      </c>
      <c r="C31" s="1" t="s">
        <v>619</v>
      </c>
      <c r="E31" s="10">
        <f>+SUM(E32:E34)</f>
        <v>56574624</v>
      </c>
      <c r="F31" s="10">
        <f>+SUM(F32:F34)</f>
        <v>32531127</v>
      </c>
      <c r="G31" s="10">
        <f>E31+F31</f>
        <v>89105751</v>
      </c>
      <c r="H31" s="10"/>
      <c r="I31" s="10">
        <f>+SUM(I32:I34)</f>
        <v>41907359</v>
      </c>
      <c r="J31" s="10">
        <f>+SUM(J32:J34)</f>
        <v>32355351</v>
      </c>
      <c r="K31" s="10">
        <f t="shared" si="1"/>
        <v>74262710</v>
      </c>
    </row>
    <row r="32" spans="2:11" ht="16.5">
      <c r="B32" s="9" t="s">
        <v>478</v>
      </c>
      <c r="C32" s="1" t="s">
        <v>479</v>
      </c>
      <c r="D32" s="109" t="s">
        <v>633</v>
      </c>
      <c r="E32" s="10">
        <v>1015653</v>
      </c>
      <c r="F32" s="10">
        <v>1159227</v>
      </c>
      <c r="G32" s="10">
        <f t="shared" si="0"/>
        <v>2174880</v>
      </c>
      <c r="H32" s="10"/>
      <c r="I32" s="10">
        <v>578204</v>
      </c>
      <c r="J32" s="10">
        <v>1062310</v>
      </c>
      <c r="K32" s="10">
        <f>I32+J32</f>
        <v>1640514</v>
      </c>
    </row>
    <row r="33" spans="2:11" ht="15.75">
      <c r="B33" s="9" t="s">
        <v>480</v>
      </c>
      <c r="C33" s="1" t="s">
        <v>89</v>
      </c>
      <c r="E33" s="10">
        <v>0</v>
      </c>
      <c r="F33" s="10">
        <v>0</v>
      </c>
      <c r="G33" s="10">
        <f t="shared" si="0"/>
        <v>0</v>
      </c>
      <c r="H33" s="10"/>
      <c r="I33" s="10">
        <v>0</v>
      </c>
      <c r="J33" s="10">
        <v>0</v>
      </c>
      <c r="K33" s="10">
        <f>I33+J33</f>
        <v>0</v>
      </c>
    </row>
    <row r="34" spans="2:14" ht="15.75">
      <c r="B34" s="9" t="s">
        <v>620</v>
      </c>
      <c r="C34" s="1" t="s">
        <v>13</v>
      </c>
      <c r="E34" s="10">
        <v>55558971</v>
      </c>
      <c r="F34" s="10">
        <v>31371900</v>
      </c>
      <c r="G34" s="10">
        <f t="shared" si="0"/>
        <v>86930871</v>
      </c>
      <c r="H34" s="10"/>
      <c r="I34" s="10">
        <v>41329155</v>
      </c>
      <c r="J34" s="10">
        <v>31293041</v>
      </c>
      <c r="K34" s="10">
        <f>I34+J34</f>
        <v>72622196</v>
      </c>
      <c r="M34" s="17"/>
      <c r="N34" s="17"/>
    </row>
    <row r="35" spans="2:11" ht="15.75">
      <c r="B35" s="9" t="s">
        <v>25</v>
      </c>
      <c r="C35" s="1" t="s">
        <v>104</v>
      </c>
      <c r="E35" s="10">
        <v>1415563</v>
      </c>
      <c r="F35" s="10">
        <v>113</v>
      </c>
      <c r="G35" s="10">
        <f t="shared" si="0"/>
        <v>1415676</v>
      </c>
      <c r="H35" s="10"/>
      <c r="I35" s="10">
        <v>1262539</v>
      </c>
      <c r="J35" s="10">
        <v>120</v>
      </c>
      <c r="K35" s="10">
        <f t="shared" si="1"/>
        <v>1262659</v>
      </c>
    </row>
    <row r="36" spans="2:11" ht="15.75">
      <c r="B36" s="9" t="s">
        <v>103</v>
      </c>
      <c r="C36" s="1" t="s">
        <v>105</v>
      </c>
      <c r="E36" s="10">
        <v>1322713</v>
      </c>
      <c r="F36" s="10">
        <v>113</v>
      </c>
      <c r="G36" s="10">
        <v>1322826</v>
      </c>
      <c r="H36" s="10"/>
      <c r="I36" s="10">
        <v>1169689</v>
      </c>
      <c r="J36" s="10">
        <v>120</v>
      </c>
      <c r="K36" s="10">
        <f t="shared" si="1"/>
        <v>1169809</v>
      </c>
    </row>
    <row r="37" spans="2:11" s="108" customFormat="1" ht="16.5">
      <c r="B37" s="108" t="s">
        <v>26</v>
      </c>
      <c r="C37" s="108" t="s">
        <v>106</v>
      </c>
      <c r="D37" s="109"/>
      <c r="E37" s="199">
        <v>0</v>
      </c>
      <c r="F37" s="199">
        <v>0</v>
      </c>
      <c r="G37" s="6">
        <f t="shared" si="0"/>
        <v>0</v>
      </c>
      <c r="H37" s="110"/>
      <c r="I37" s="110">
        <v>0</v>
      </c>
      <c r="J37" s="110">
        <v>0</v>
      </c>
      <c r="K37" s="110">
        <f t="shared" si="1"/>
        <v>0</v>
      </c>
    </row>
    <row r="38" spans="2:11" s="108" customFormat="1" ht="16.5">
      <c r="B38" s="108" t="s">
        <v>27</v>
      </c>
      <c r="C38" s="112" t="s">
        <v>332</v>
      </c>
      <c r="D38" s="109" t="s">
        <v>111</v>
      </c>
      <c r="E38" s="110">
        <f>SUM(E39:E40)</f>
        <v>3591541</v>
      </c>
      <c r="F38" s="110">
        <f>SUM(F39:F40)</f>
        <v>0</v>
      </c>
      <c r="G38" s="110">
        <f t="shared" si="0"/>
        <v>3591541</v>
      </c>
      <c r="H38" s="110"/>
      <c r="I38" s="110">
        <f>SUM(I39:I40)</f>
        <v>3808631</v>
      </c>
      <c r="J38" s="110">
        <f>SUM(J39:J40)</f>
        <v>1015839</v>
      </c>
      <c r="K38" s="110">
        <f t="shared" si="1"/>
        <v>4824470</v>
      </c>
    </row>
    <row r="39" spans="2:11" ht="15.75">
      <c r="B39" s="9" t="s">
        <v>108</v>
      </c>
      <c r="C39" s="1" t="s">
        <v>89</v>
      </c>
      <c r="E39" s="10">
        <v>3591541</v>
      </c>
      <c r="F39" s="10">
        <v>0</v>
      </c>
      <c r="G39" s="10">
        <f t="shared" si="0"/>
        <v>3591541</v>
      </c>
      <c r="H39" s="10"/>
      <c r="I39" s="10">
        <v>3807724</v>
      </c>
      <c r="J39" s="10">
        <v>1015839</v>
      </c>
      <c r="K39" s="10">
        <f t="shared" si="1"/>
        <v>4823563</v>
      </c>
    </row>
    <row r="40" spans="2:11" ht="15.75">
      <c r="B40" s="9" t="s">
        <v>109</v>
      </c>
      <c r="C40" s="1" t="s">
        <v>90</v>
      </c>
      <c r="E40" s="10">
        <v>0</v>
      </c>
      <c r="F40" s="10">
        <v>0</v>
      </c>
      <c r="G40" s="10">
        <f t="shared" si="0"/>
        <v>0</v>
      </c>
      <c r="H40" s="10"/>
      <c r="I40" s="10">
        <v>907</v>
      </c>
      <c r="J40" s="10">
        <v>0</v>
      </c>
      <c r="K40" s="10">
        <f t="shared" si="1"/>
        <v>907</v>
      </c>
    </row>
    <row r="41" spans="2:11" s="108" customFormat="1" ht="16.5">
      <c r="B41" s="112" t="s">
        <v>28</v>
      </c>
      <c r="C41" s="112" t="s">
        <v>110</v>
      </c>
      <c r="D41" s="109" t="s">
        <v>114</v>
      </c>
      <c r="E41" s="110">
        <f>SUM(E42:E43)</f>
        <v>3923</v>
      </c>
      <c r="F41" s="110">
        <f>SUM(F42:F43)</f>
        <v>0</v>
      </c>
      <c r="G41" s="110">
        <f t="shared" si="0"/>
        <v>3923</v>
      </c>
      <c r="H41" s="110"/>
      <c r="I41" s="110">
        <f>SUM(I42:I43)</f>
        <v>3923</v>
      </c>
      <c r="J41" s="110">
        <f>SUM(J42:J43)</f>
        <v>0</v>
      </c>
      <c r="K41" s="110">
        <f t="shared" si="1"/>
        <v>3923</v>
      </c>
    </row>
    <row r="42" spans="2:11" ht="15.75">
      <c r="B42" s="9" t="s">
        <v>112</v>
      </c>
      <c r="C42" s="1" t="s">
        <v>571</v>
      </c>
      <c r="E42" s="10">
        <v>0</v>
      </c>
      <c r="F42" s="10">
        <v>0</v>
      </c>
      <c r="G42" s="10">
        <f t="shared" si="0"/>
        <v>0</v>
      </c>
      <c r="H42" s="10"/>
      <c r="I42" s="10">
        <v>0</v>
      </c>
      <c r="J42" s="10">
        <v>0</v>
      </c>
      <c r="K42" s="10">
        <f t="shared" si="1"/>
        <v>0</v>
      </c>
    </row>
    <row r="43" spans="2:11" ht="15.75">
      <c r="B43" s="9" t="s">
        <v>113</v>
      </c>
      <c r="C43" s="1" t="s">
        <v>333</v>
      </c>
      <c r="E43" s="10">
        <f>SUM(E44:E45)</f>
        <v>3923</v>
      </c>
      <c r="F43" s="10">
        <f>SUM(F44:F45)</f>
        <v>0</v>
      </c>
      <c r="G43" s="10">
        <f t="shared" si="0"/>
        <v>3923</v>
      </c>
      <c r="H43" s="10"/>
      <c r="I43" s="10">
        <f>SUM(I44:I45)</f>
        <v>3923</v>
      </c>
      <c r="J43" s="10">
        <f>SUM(J44:J45)</f>
        <v>0</v>
      </c>
      <c r="K43" s="10">
        <f t="shared" si="1"/>
        <v>3923</v>
      </c>
    </row>
    <row r="44" spans="2:11" ht="15.75">
      <c r="B44" s="9" t="s">
        <v>334</v>
      </c>
      <c r="C44" s="1" t="s">
        <v>335</v>
      </c>
      <c r="E44" s="10">
        <v>0</v>
      </c>
      <c r="F44" s="10">
        <v>0</v>
      </c>
      <c r="G44" s="10">
        <f t="shared" si="0"/>
        <v>0</v>
      </c>
      <c r="H44" s="10"/>
      <c r="I44" s="10">
        <v>0</v>
      </c>
      <c r="J44" s="10">
        <v>0</v>
      </c>
      <c r="K44" s="10">
        <f t="shared" si="1"/>
        <v>0</v>
      </c>
    </row>
    <row r="45" spans="2:11" ht="15.75">
      <c r="B45" s="9" t="s">
        <v>336</v>
      </c>
      <c r="C45" s="1" t="s">
        <v>337</v>
      </c>
      <c r="E45" s="10">
        <v>3923</v>
      </c>
      <c r="F45" s="10">
        <v>0</v>
      </c>
      <c r="G45" s="10">
        <f t="shared" si="0"/>
        <v>3923</v>
      </c>
      <c r="H45" s="10"/>
      <c r="I45" s="10">
        <v>3923</v>
      </c>
      <c r="J45" s="10">
        <v>0</v>
      </c>
      <c r="K45" s="10">
        <f t="shared" si="1"/>
        <v>3923</v>
      </c>
    </row>
    <row r="46" spans="2:11" s="108" customFormat="1" ht="16.5">
      <c r="B46" s="112" t="s">
        <v>29</v>
      </c>
      <c r="C46" s="112" t="s">
        <v>338</v>
      </c>
      <c r="D46" s="109" t="s">
        <v>119</v>
      </c>
      <c r="E46" s="110">
        <f>SUM(E47:E48)</f>
        <v>0</v>
      </c>
      <c r="F46" s="110">
        <f>SUM(F47:F48)</f>
        <v>0</v>
      </c>
      <c r="G46" s="110">
        <f t="shared" si="0"/>
        <v>0</v>
      </c>
      <c r="H46" s="110"/>
      <c r="I46" s="110">
        <f>SUM(I47:I48)</f>
        <v>0</v>
      </c>
      <c r="J46" s="110">
        <f>SUM(J47:J48)</f>
        <v>0</v>
      </c>
      <c r="K46" s="110">
        <f t="shared" si="1"/>
        <v>0</v>
      </c>
    </row>
    <row r="47" spans="2:11" ht="15.75">
      <c r="B47" s="9" t="s">
        <v>115</v>
      </c>
      <c r="C47" s="1" t="s">
        <v>465</v>
      </c>
      <c r="E47" s="10">
        <v>0</v>
      </c>
      <c r="F47" s="10">
        <v>0</v>
      </c>
      <c r="G47" s="10">
        <f t="shared" si="0"/>
        <v>0</v>
      </c>
      <c r="H47" s="10"/>
      <c r="I47" s="10">
        <v>0</v>
      </c>
      <c r="J47" s="10">
        <v>0</v>
      </c>
      <c r="K47" s="10">
        <f t="shared" si="1"/>
        <v>0</v>
      </c>
    </row>
    <row r="48" spans="2:11" ht="15.75">
      <c r="B48" s="9" t="s">
        <v>117</v>
      </c>
      <c r="C48" s="1" t="s">
        <v>466</v>
      </c>
      <c r="E48" s="10">
        <v>0</v>
      </c>
      <c r="F48" s="10">
        <v>0</v>
      </c>
      <c r="G48" s="10">
        <f t="shared" si="0"/>
        <v>0</v>
      </c>
      <c r="H48" s="10"/>
      <c r="I48" s="10">
        <v>0</v>
      </c>
      <c r="J48" s="10">
        <v>0</v>
      </c>
      <c r="K48" s="10">
        <f t="shared" si="1"/>
        <v>0</v>
      </c>
    </row>
    <row r="49" spans="2:11" s="108" customFormat="1" ht="16.5">
      <c r="B49" s="112" t="s">
        <v>30</v>
      </c>
      <c r="C49" s="112" t="s">
        <v>570</v>
      </c>
      <c r="D49" s="109"/>
      <c r="E49" s="110">
        <f>SUM(E50:E51)</f>
        <v>0</v>
      </c>
      <c r="F49" s="110">
        <f>SUM(F50:F51)</f>
        <v>0</v>
      </c>
      <c r="G49" s="110">
        <f t="shared" si="0"/>
        <v>0</v>
      </c>
      <c r="H49" s="110"/>
      <c r="I49" s="110">
        <f>SUM(I50:I51)</f>
        <v>0</v>
      </c>
      <c r="J49" s="110">
        <f>SUM(J50:J51)</f>
        <v>0</v>
      </c>
      <c r="K49" s="110">
        <f t="shared" si="1"/>
        <v>0</v>
      </c>
    </row>
    <row r="50" spans="2:11" ht="15.75">
      <c r="B50" s="9" t="s">
        <v>155</v>
      </c>
      <c r="C50" s="1" t="s">
        <v>571</v>
      </c>
      <c r="E50" s="10">
        <v>0</v>
      </c>
      <c r="F50" s="10">
        <v>0</v>
      </c>
      <c r="G50" s="10">
        <f>E50+F50</f>
        <v>0</v>
      </c>
      <c r="H50" s="10"/>
      <c r="I50" s="10">
        <v>0</v>
      </c>
      <c r="J50" s="10">
        <v>0</v>
      </c>
      <c r="K50" s="10">
        <f t="shared" si="1"/>
        <v>0</v>
      </c>
    </row>
    <row r="51" spans="2:11" ht="15.75">
      <c r="B51" s="9" t="s">
        <v>156</v>
      </c>
      <c r="C51" s="1" t="s">
        <v>333</v>
      </c>
      <c r="E51" s="10">
        <f>+SUM(E52:E53)</f>
        <v>0</v>
      </c>
      <c r="F51" s="10">
        <f>+SUM(F52:F53)</f>
        <v>0</v>
      </c>
      <c r="G51" s="10">
        <f t="shared" si="0"/>
        <v>0</v>
      </c>
      <c r="H51" s="10"/>
      <c r="I51" s="10">
        <f>+SUM(I52:I53)</f>
        <v>0</v>
      </c>
      <c r="J51" s="10">
        <f>+SUM(J52:J53)</f>
        <v>0</v>
      </c>
      <c r="K51" s="10">
        <f t="shared" si="1"/>
        <v>0</v>
      </c>
    </row>
    <row r="52" spans="2:11" ht="15.75">
      <c r="B52" s="9" t="s">
        <v>339</v>
      </c>
      <c r="C52" s="1" t="s">
        <v>116</v>
      </c>
      <c r="E52" s="10">
        <v>0</v>
      </c>
      <c r="F52" s="10">
        <v>0</v>
      </c>
      <c r="G52" s="10">
        <f t="shared" si="0"/>
        <v>0</v>
      </c>
      <c r="H52" s="10"/>
      <c r="I52" s="10">
        <v>0</v>
      </c>
      <c r="J52" s="10">
        <v>0</v>
      </c>
      <c r="K52" s="10">
        <f t="shared" si="1"/>
        <v>0</v>
      </c>
    </row>
    <row r="53" spans="2:11" ht="15.75">
      <c r="B53" s="9" t="s">
        <v>340</v>
      </c>
      <c r="C53" s="1" t="s">
        <v>118</v>
      </c>
      <c r="E53" s="10">
        <v>0</v>
      </c>
      <c r="F53" s="10">
        <v>0</v>
      </c>
      <c r="G53" s="10">
        <f t="shared" si="0"/>
        <v>0</v>
      </c>
      <c r="H53" s="10"/>
      <c r="I53" s="10">
        <v>0</v>
      </c>
      <c r="J53" s="10">
        <v>0</v>
      </c>
      <c r="K53" s="10">
        <f t="shared" si="1"/>
        <v>0</v>
      </c>
    </row>
    <row r="54" spans="2:11" s="108" customFormat="1" ht="16.5">
      <c r="B54" s="108" t="s">
        <v>31</v>
      </c>
      <c r="C54" s="112" t="s">
        <v>341</v>
      </c>
      <c r="D54" s="109" t="s">
        <v>123</v>
      </c>
      <c r="E54" s="110">
        <f>SUM(E55:E57)-E58</f>
        <v>362307</v>
      </c>
      <c r="F54" s="110">
        <f>SUM(F55:F57)-F58</f>
        <v>1549867</v>
      </c>
      <c r="G54" s="110">
        <f t="shared" si="0"/>
        <v>1912174</v>
      </c>
      <c r="H54" s="110"/>
      <c r="I54" s="110">
        <f>SUM(I55:I57)-I58</f>
        <v>241900</v>
      </c>
      <c r="J54" s="110">
        <f>SUM(J55:J57)-J58</f>
        <v>1172905</v>
      </c>
      <c r="K54" s="110">
        <f t="shared" si="1"/>
        <v>1414805</v>
      </c>
    </row>
    <row r="55" spans="2:11" ht="15.75">
      <c r="B55" s="9" t="s">
        <v>120</v>
      </c>
      <c r="C55" s="1" t="s">
        <v>121</v>
      </c>
      <c r="E55" s="10">
        <v>433402</v>
      </c>
      <c r="F55" s="10">
        <v>1788487</v>
      </c>
      <c r="G55" s="10">
        <f t="shared" si="0"/>
        <v>2221889</v>
      </c>
      <c r="H55" s="10"/>
      <c r="I55" s="10">
        <v>288163</v>
      </c>
      <c r="J55" s="10">
        <v>1330793</v>
      </c>
      <c r="K55" s="10">
        <f t="shared" si="1"/>
        <v>1618956</v>
      </c>
    </row>
    <row r="56" spans="2:11" ht="15.75">
      <c r="B56" s="9" t="s">
        <v>122</v>
      </c>
      <c r="C56" s="1" t="s">
        <v>342</v>
      </c>
      <c r="E56" s="10">
        <v>0</v>
      </c>
      <c r="F56" s="10">
        <v>0</v>
      </c>
      <c r="G56" s="10">
        <f t="shared" si="0"/>
        <v>0</v>
      </c>
      <c r="H56" s="10"/>
      <c r="I56" s="10">
        <v>0</v>
      </c>
      <c r="J56" s="10">
        <v>0</v>
      </c>
      <c r="K56" s="10">
        <f t="shared" si="1"/>
        <v>0</v>
      </c>
    </row>
    <row r="57" spans="2:11" ht="15.75">
      <c r="B57" s="9" t="s">
        <v>161</v>
      </c>
      <c r="C57" s="1" t="s">
        <v>253</v>
      </c>
      <c r="E57" s="10">
        <v>0</v>
      </c>
      <c r="F57" s="10">
        <v>0</v>
      </c>
      <c r="G57" s="10">
        <f t="shared" si="0"/>
        <v>0</v>
      </c>
      <c r="H57" s="10"/>
      <c r="I57" s="10">
        <v>0</v>
      </c>
      <c r="J57" s="10">
        <v>0</v>
      </c>
      <c r="K57" s="10">
        <f t="shared" si="1"/>
        <v>0</v>
      </c>
    </row>
    <row r="58" spans="2:11" ht="15.75">
      <c r="B58" s="9" t="s">
        <v>162</v>
      </c>
      <c r="C58" s="1" t="s">
        <v>322</v>
      </c>
      <c r="E58" s="10">
        <v>71095</v>
      </c>
      <c r="F58" s="10">
        <v>238620</v>
      </c>
      <c r="G58" s="10">
        <f t="shared" si="0"/>
        <v>309715</v>
      </c>
      <c r="H58" s="10"/>
      <c r="I58" s="10">
        <v>46263</v>
      </c>
      <c r="J58" s="10">
        <v>157888</v>
      </c>
      <c r="K58" s="10">
        <f t="shared" si="1"/>
        <v>204151</v>
      </c>
    </row>
    <row r="59" spans="2:11" s="108" customFormat="1" ht="16.5">
      <c r="B59" s="108" t="s">
        <v>32</v>
      </c>
      <c r="C59" s="112" t="s">
        <v>343</v>
      </c>
      <c r="D59" s="109" t="s">
        <v>130</v>
      </c>
      <c r="E59" s="110">
        <f>SUM(E60:E62)</f>
        <v>0</v>
      </c>
      <c r="F59" s="110">
        <f>SUM(F60:F62)</f>
        <v>0</v>
      </c>
      <c r="G59" s="110">
        <f t="shared" si="0"/>
        <v>0</v>
      </c>
      <c r="H59" s="110"/>
      <c r="I59" s="110">
        <f>SUM(I60:I62)</f>
        <v>0</v>
      </c>
      <c r="J59" s="110">
        <f>SUM(J60:J62)</f>
        <v>0</v>
      </c>
      <c r="K59" s="110">
        <f t="shared" si="1"/>
        <v>0</v>
      </c>
    </row>
    <row r="60" spans="1:11" ht="16.5">
      <c r="A60" s="2"/>
      <c r="B60" s="9" t="s">
        <v>344</v>
      </c>
      <c r="C60" s="1" t="s">
        <v>345</v>
      </c>
      <c r="E60" s="10">
        <v>0</v>
      </c>
      <c r="F60" s="10">
        <v>0</v>
      </c>
      <c r="G60" s="10">
        <f t="shared" si="0"/>
        <v>0</v>
      </c>
      <c r="H60" s="10"/>
      <c r="I60" s="10">
        <v>0</v>
      </c>
      <c r="J60" s="10">
        <v>0</v>
      </c>
      <c r="K60" s="10">
        <f t="shared" si="1"/>
        <v>0</v>
      </c>
    </row>
    <row r="61" spans="1:11" ht="16.5">
      <c r="A61" s="2"/>
      <c r="B61" s="9" t="s">
        <v>346</v>
      </c>
      <c r="C61" s="1" t="s">
        <v>347</v>
      </c>
      <c r="E61" s="10">
        <v>0</v>
      </c>
      <c r="F61" s="10">
        <v>0</v>
      </c>
      <c r="G61" s="10">
        <f t="shared" si="0"/>
        <v>0</v>
      </c>
      <c r="H61" s="10"/>
      <c r="I61" s="10">
        <v>0</v>
      </c>
      <c r="J61" s="10">
        <v>0</v>
      </c>
      <c r="K61" s="10">
        <f t="shared" si="1"/>
        <v>0</v>
      </c>
    </row>
    <row r="62" spans="1:11" ht="16.5">
      <c r="A62" s="2"/>
      <c r="B62" s="9" t="s">
        <v>348</v>
      </c>
      <c r="C62" s="1" t="s">
        <v>349</v>
      </c>
      <c r="D62" s="24"/>
      <c r="E62" s="10">
        <v>0</v>
      </c>
      <c r="F62" s="10">
        <v>0</v>
      </c>
      <c r="G62" s="10">
        <f t="shared" si="0"/>
        <v>0</v>
      </c>
      <c r="H62" s="10"/>
      <c r="I62" s="10">
        <v>0</v>
      </c>
      <c r="J62" s="10">
        <v>0</v>
      </c>
      <c r="K62" s="10">
        <f t="shared" si="1"/>
        <v>0</v>
      </c>
    </row>
    <row r="63" spans="2:11" s="108" customFormat="1" ht="16.5">
      <c r="B63" s="112" t="s">
        <v>33</v>
      </c>
      <c r="C63" s="112" t="s">
        <v>124</v>
      </c>
      <c r="D63" s="109"/>
      <c r="E63" s="110">
        <v>765849</v>
      </c>
      <c r="F63" s="110">
        <v>2747</v>
      </c>
      <c r="G63" s="110">
        <f t="shared" si="0"/>
        <v>768596</v>
      </c>
      <c r="H63" s="110"/>
      <c r="I63" s="110">
        <v>787064</v>
      </c>
      <c r="J63" s="110">
        <v>3597</v>
      </c>
      <c r="K63" s="110">
        <f t="shared" si="1"/>
        <v>790661</v>
      </c>
    </row>
    <row r="64" spans="2:11" s="108" customFormat="1" ht="16.5">
      <c r="B64" s="108" t="s">
        <v>34</v>
      </c>
      <c r="C64" s="112" t="s">
        <v>127</v>
      </c>
      <c r="D64" s="109"/>
      <c r="E64" s="110">
        <f>SUM(E65:E66)</f>
        <v>112692</v>
      </c>
      <c r="F64" s="110">
        <f>SUM(F65:F66)</f>
        <v>410</v>
      </c>
      <c r="G64" s="110">
        <f t="shared" si="0"/>
        <v>113102</v>
      </c>
      <c r="H64" s="110"/>
      <c r="I64" s="110">
        <f>SUM(I65:I66)</f>
        <v>101202</v>
      </c>
      <c r="J64" s="110">
        <f>SUM(J65:J66)</f>
        <v>1013</v>
      </c>
      <c r="K64" s="110">
        <f t="shared" si="1"/>
        <v>102215</v>
      </c>
    </row>
    <row r="65" spans="2:11" ht="15.75">
      <c r="B65" s="9" t="s">
        <v>429</v>
      </c>
      <c r="C65" s="12" t="s">
        <v>128</v>
      </c>
      <c r="E65" s="10">
        <v>0</v>
      </c>
      <c r="F65" s="10">
        <v>0</v>
      </c>
      <c r="G65" s="10">
        <f t="shared" si="0"/>
        <v>0</v>
      </c>
      <c r="H65" s="10"/>
      <c r="I65" s="10">
        <v>0</v>
      </c>
      <c r="J65" s="10">
        <v>0</v>
      </c>
      <c r="K65" s="10">
        <f t="shared" si="1"/>
        <v>0</v>
      </c>
    </row>
    <row r="66" spans="2:11" ht="15.75">
      <c r="B66" s="9" t="s">
        <v>430</v>
      </c>
      <c r="C66" s="12" t="s">
        <v>13</v>
      </c>
      <c r="E66" s="10">
        <v>112692</v>
      </c>
      <c r="F66" s="10">
        <v>410</v>
      </c>
      <c r="G66" s="10">
        <f t="shared" si="0"/>
        <v>113102</v>
      </c>
      <c r="H66" s="10"/>
      <c r="I66" s="10">
        <v>101202</v>
      </c>
      <c r="J66" s="10">
        <v>1013</v>
      </c>
      <c r="K66" s="10">
        <f t="shared" si="1"/>
        <v>102215</v>
      </c>
    </row>
    <row r="67" spans="2:11" s="108" customFormat="1" ht="16.5">
      <c r="B67" s="108" t="s">
        <v>35</v>
      </c>
      <c r="C67" s="112" t="s">
        <v>481</v>
      </c>
      <c r="D67" s="109" t="s">
        <v>472</v>
      </c>
      <c r="E67" s="199">
        <v>0</v>
      </c>
      <c r="F67" s="199">
        <v>0</v>
      </c>
      <c r="G67" s="110">
        <f t="shared" si="0"/>
        <v>0</v>
      </c>
      <c r="H67" s="110"/>
      <c r="I67" s="110">
        <v>0</v>
      </c>
      <c r="J67" s="110">
        <v>0</v>
      </c>
      <c r="K67" s="110">
        <f>+I67+J67</f>
        <v>0</v>
      </c>
    </row>
    <row r="68" spans="2:11" s="108" customFormat="1" ht="16.5">
      <c r="B68" s="108" t="s">
        <v>36</v>
      </c>
      <c r="C68" s="112" t="s">
        <v>350</v>
      </c>
      <c r="D68" s="109"/>
      <c r="E68" s="110">
        <f>SUM(E69:E70)</f>
        <v>98286</v>
      </c>
      <c r="F68" s="110">
        <f>SUM(F69:F70)</f>
        <v>4647</v>
      </c>
      <c r="G68" s="110">
        <f t="shared" si="0"/>
        <v>102933</v>
      </c>
      <c r="H68" s="110"/>
      <c r="I68" s="110">
        <f>SUM(I69:I70)</f>
        <v>112829</v>
      </c>
      <c r="J68" s="110">
        <f>SUM(J69:J70)</f>
        <v>3779</v>
      </c>
      <c r="K68" s="110">
        <f t="shared" si="1"/>
        <v>116608</v>
      </c>
    </row>
    <row r="69" spans="2:11" ht="15.75">
      <c r="B69" s="9" t="s">
        <v>573</v>
      </c>
      <c r="C69" s="12" t="s">
        <v>351</v>
      </c>
      <c r="E69" s="10">
        <v>0</v>
      </c>
      <c r="F69" s="10">
        <v>0</v>
      </c>
      <c r="G69" s="10">
        <f t="shared" si="0"/>
        <v>0</v>
      </c>
      <c r="H69" s="10"/>
      <c r="I69" s="10">
        <v>0</v>
      </c>
      <c r="J69" s="10">
        <v>0</v>
      </c>
      <c r="K69" s="10">
        <f t="shared" si="1"/>
        <v>0</v>
      </c>
    </row>
    <row r="70" spans="2:11" ht="16.5">
      <c r="B70" s="9" t="s">
        <v>574</v>
      </c>
      <c r="C70" s="12" t="s">
        <v>352</v>
      </c>
      <c r="D70" s="109" t="s">
        <v>583</v>
      </c>
      <c r="E70" s="10">
        <v>98286</v>
      </c>
      <c r="F70" s="10">
        <v>4647</v>
      </c>
      <c r="G70" s="10">
        <f t="shared" si="0"/>
        <v>102933</v>
      </c>
      <c r="H70" s="10"/>
      <c r="I70" s="10">
        <v>112829</v>
      </c>
      <c r="J70" s="10">
        <v>3779</v>
      </c>
      <c r="K70" s="10">
        <f t="shared" si="1"/>
        <v>116608</v>
      </c>
    </row>
    <row r="71" spans="2:11" s="108" customFormat="1" ht="16.5">
      <c r="B71" s="108" t="s">
        <v>37</v>
      </c>
      <c r="C71" s="112" t="s">
        <v>572</v>
      </c>
      <c r="D71" s="109"/>
      <c r="E71" s="199"/>
      <c r="F71" s="199"/>
      <c r="G71" s="199"/>
      <c r="H71" s="110"/>
      <c r="I71" s="110"/>
      <c r="J71" s="110"/>
      <c r="K71" s="110"/>
    </row>
    <row r="72" spans="3:11" s="108" customFormat="1" ht="16.5">
      <c r="C72" s="112" t="s">
        <v>482</v>
      </c>
      <c r="D72" s="109" t="s">
        <v>575</v>
      </c>
      <c r="E72" s="110">
        <f>+SUM(E73:E74)</f>
        <v>13592</v>
      </c>
      <c r="F72" s="110">
        <f>+SUM(F73:F74)</f>
        <v>0</v>
      </c>
      <c r="G72" s="110">
        <f t="shared" si="0"/>
        <v>13592</v>
      </c>
      <c r="H72" s="110"/>
      <c r="I72" s="110">
        <f>+SUM(I73:I74)</f>
        <v>3686</v>
      </c>
      <c r="J72" s="110">
        <f>+SUM(J73:J74)</f>
        <v>0</v>
      </c>
      <c r="K72" s="110">
        <f t="shared" si="1"/>
        <v>3686</v>
      </c>
    </row>
    <row r="73" spans="2:11" ht="16.5">
      <c r="B73" s="1" t="s">
        <v>400</v>
      </c>
      <c r="C73" s="12" t="s">
        <v>483</v>
      </c>
      <c r="D73" s="24"/>
      <c r="E73" s="10">
        <v>13592</v>
      </c>
      <c r="F73" s="10">
        <v>0</v>
      </c>
      <c r="G73" s="10">
        <f t="shared" si="0"/>
        <v>13592</v>
      </c>
      <c r="H73" s="6"/>
      <c r="I73" s="10">
        <v>3686</v>
      </c>
      <c r="J73" s="10">
        <v>0</v>
      </c>
      <c r="K73" s="10">
        <f>I73+J73</f>
        <v>3686</v>
      </c>
    </row>
    <row r="74" spans="2:11" ht="16.5">
      <c r="B74" s="1" t="s">
        <v>402</v>
      </c>
      <c r="C74" s="12" t="s">
        <v>484</v>
      </c>
      <c r="D74" s="24"/>
      <c r="E74" s="10">
        <v>0</v>
      </c>
      <c r="F74" s="10">
        <v>0</v>
      </c>
      <c r="G74" s="10">
        <f t="shared" si="0"/>
        <v>0</v>
      </c>
      <c r="H74" s="6"/>
      <c r="I74" s="10">
        <v>0</v>
      </c>
      <c r="J74" s="10">
        <v>0</v>
      </c>
      <c r="K74" s="10">
        <f>I74+J74</f>
        <v>0</v>
      </c>
    </row>
    <row r="75" spans="2:11" s="108" customFormat="1" ht="16.5">
      <c r="B75" s="112" t="s">
        <v>485</v>
      </c>
      <c r="C75" s="112" t="s">
        <v>129</v>
      </c>
      <c r="D75" s="109" t="s">
        <v>576</v>
      </c>
      <c r="E75" s="110">
        <v>910975</v>
      </c>
      <c r="F75" s="110">
        <v>93141</v>
      </c>
      <c r="G75" s="110">
        <f t="shared" si="0"/>
        <v>1004116</v>
      </c>
      <c r="H75" s="110"/>
      <c r="I75" s="110">
        <v>885989</v>
      </c>
      <c r="J75" s="110">
        <v>107964</v>
      </c>
      <c r="K75" s="110">
        <f t="shared" si="1"/>
        <v>993953</v>
      </c>
    </row>
    <row r="76" spans="3:11" ht="16.5">
      <c r="C76" s="12"/>
      <c r="E76" s="10"/>
      <c r="F76" s="10"/>
      <c r="G76" s="10"/>
      <c r="H76" s="6"/>
      <c r="I76" s="10"/>
      <c r="J76" s="10"/>
      <c r="K76" s="10"/>
    </row>
    <row r="77" spans="2:11" s="108" customFormat="1" ht="16.5">
      <c r="B77" s="114"/>
      <c r="C77" s="115" t="s">
        <v>131</v>
      </c>
      <c r="D77" s="116"/>
      <c r="E77" s="117">
        <f>E75+E64+E63+E59+E54+E49+E46+E41+E38+E37+E30+E26+E22+E21+E10+E9+E68+E72+E67</f>
        <v>96919300</v>
      </c>
      <c r="F77" s="117">
        <f>F75+F64+F63+F59+F54+F49+F46+F41+F38+F37+F30+F26+F22+F21+F10+F9+F68+F72+F67</f>
        <v>59735945</v>
      </c>
      <c r="G77" s="117">
        <f>E77+F77</f>
        <v>156655245</v>
      </c>
      <c r="H77" s="117"/>
      <c r="I77" s="117">
        <f>I75+I64+I63+I59+I54+I49+I46+I41+I38+I37+I30+I26+I22+I21+I10+I9+I68+I72+I67</f>
        <v>86181796</v>
      </c>
      <c r="J77" s="117">
        <f>J75+J64+J63+J59+J54+J49+J46+J41+J38+J37+J30+J26+J22+J21+J10+J9+J68+J72+J67</f>
        <v>53725336</v>
      </c>
      <c r="K77" s="117">
        <f>I77+J77</f>
        <v>139907132</v>
      </c>
    </row>
    <row r="78" spans="1:11" ht="15.75" customHeight="1">
      <c r="A78" s="2"/>
      <c r="B78" s="2"/>
      <c r="C78" s="8"/>
      <c r="D78" s="25"/>
      <c r="I78" s="22"/>
      <c r="J78" s="22"/>
      <c r="K78" s="22"/>
    </row>
    <row r="79" spans="1:11" ht="15.75" customHeight="1">
      <c r="A79" s="2"/>
      <c r="B79" s="2"/>
      <c r="C79" s="8"/>
      <c r="D79" s="25"/>
      <c r="I79" s="22"/>
      <c r="J79" s="22"/>
      <c r="K79" s="22"/>
    </row>
    <row r="80" spans="1:11" ht="15.75" customHeight="1">
      <c r="A80" s="2"/>
      <c r="B80" s="2"/>
      <c r="C80" s="8"/>
      <c r="D80" s="25"/>
      <c r="I80" s="22"/>
      <c r="J80" s="22"/>
      <c r="K80" s="22"/>
    </row>
    <row r="81" spans="1:11" ht="16.5">
      <c r="A81" s="2"/>
      <c r="B81" s="2"/>
      <c r="C81" s="8"/>
      <c r="D81" s="25"/>
      <c r="I81" s="22"/>
      <c r="J81" s="22"/>
      <c r="K81" s="22"/>
    </row>
    <row r="82" spans="1:11" ht="16.5">
      <c r="A82" s="2"/>
      <c r="B82" s="2"/>
      <c r="C82" s="8"/>
      <c r="D82" s="25"/>
      <c r="I82" s="22"/>
      <c r="J82" s="22"/>
      <c r="K82" s="22"/>
    </row>
    <row r="83" spans="1:11" ht="16.5">
      <c r="A83" s="2"/>
      <c r="B83" s="2"/>
      <c r="C83" s="8"/>
      <c r="D83" s="25"/>
      <c r="I83" s="22"/>
      <c r="J83" s="22"/>
      <c r="K83" s="22"/>
    </row>
    <row r="84" spans="1:11" ht="16.5">
      <c r="A84" s="2"/>
      <c r="B84" s="2"/>
      <c r="C84" s="8"/>
      <c r="D84" s="25"/>
      <c r="I84" s="22"/>
      <c r="J84" s="22"/>
      <c r="K84" s="22"/>
    </row>
    <row r="85" spans="1:11" ht="16.5">
      <c r="A85" s="2"/>
      <c r="B85" s="2"/>
      <c r="C85" s="8"/>
      <c r="D85" s="25"/>
      <c r="I85" s="22"/>
      <c r="J85" s="22"/>
      <c r="K85" s="22"/>
    </row>
    <row r="86" spans="1:11" ht="16.5">
      <c r="A86" s="2"/>
      <c r="B86" s="2"/>
      <c r="C86" s="8"/>
      <c r="D86" s="25"/>
      <c r="I86" s="22"/>
      <c r="J86" s="22"/>
      <c r="K86" s="22"/>
    </row>
    <row r="87" spans="1:11" ht="15.75">
      <c r="A87" s="224" t="s">
        <v>470</v>
      </c>
      <c r="B87" s="224"/>
      <c r="C87" s="224"/>
      <c r="D87" s="224"/>
      <c r="E87" s="224"/>
      <c r="F87" s="224"/>
      <c r="G87" s="224"/>
      <c r="H87" s="224"/>
      <c r="I87" s="224"/>
      <c r="J87" s="224"/>
      <c r="K87" s="224"/>
    </row>
    <row r="88" spans="1:11" ht="16.5">
      <c r="A88" s="2"/>
      <c r="B88" s="2"/>
      <c r="C88" s="8"/>
      <c r="D88" s="25"/>
      <c r="I88" s="22"/>
      <c r="J88" s="22"/>
      <c r="K88" s="22"/>
    </row>
    <row r="89" spans="1:11" ht="16.5">
      <c r="A89" s="2"/>
      <c r="B89" s="2"/>
      <c r="C89" s="8"/>
      <c r="D89" s="25"/>
      <c r="I89" s="22"/>
      <c r="J89" s="22"/>
      <c r="K89" s="22"/>
    </row>
    <row r="90" spans="1:11" ht="16.5">
      <c r="A90" s="2"/>
      <c r="B90" s="2"/>
      <c r="C90" s="8"/>
      <c r="D90" s="25"/>
      <c r="I90" s="22"/>
      <c r="J90" s="22"/>
      <c r="K90" s="22"/>
    </row>
    <row r="91" spans="1:11" ht="16.5">
      <c r="A91" s="2"/>
      <c r="B91" s="2"/>
      <c r="C91" s="8"/>
      <c r="D91" s="25"/>
      <c r="I91" s="22"/>
      <c r="J91" s="22"/>
      <c r="K91" s="22"/>
    </row>
    <row r="92" spans="1:11" ht="16.5">
      <c r="A92" s="2"/>
      <c r="B92" s="2"/>
      <c r="C92" s="8"/>
      <c r="D92" s="25"/>
      <c r="I92" s="22"/>
      <c r="J92" s="22"/>
      <c r="K92" s="22"/>
    </row>
    <row r="93" spans="1:11" ht="16.5">
      <c r="A93" s="2"/>
      <c r="B93" s="2"/>
      <c r="C93" s="8"/>
      <c r="D93" s="25"/>
      <c r="I93" s="22"/>
      <c r="J93" s="22"/>
      <c r="K93" s="22"/>
    </row>
    <row r="94" spans="1:11" ht="16.5">
      <c r="A94" s="2"/>
      <c r="B94" s="2"/>
      <c r="C94" s="8"/>
      <c r="D94" s="25"/>
      <c r="I94" s="22"/>
      <c r="J94" s="22"/>
      <c r="K94" s="22"/>
    </row>
    <row r="95" spans="1:11" ht="16.5">
      <c r="A95" s="2"/>
      <c r="B95" s="2"/>
      <c r="C95" s="8"/>
      <c r="D95" s="25"/>
      <c r="I95" s="22"/>
      <c r="J95" s="22"/>
      <c r="K95" s="22"/>
    </row>
    <row r="96" spans="1:11" ht="16.5">
      <c r="A96" s="2"/>
      <c r="B96" s="2"/>
      <c r="C96" s="8"/>
      <c r="D96" s="25"/>
      <c r="I96" s="22"/>
      <c r="J96" s="22"/>
      <c r="K96" s="22"/>
    </row>
    <row r="97" spans="1:11" ht="16.5">
      <c r="A97" s="2"/>
      <c r="B97" s="2"/>
      <c r="C97" s="8"/>
      <c r="D97" s="25"/>
      <c r="I97" s="22"/>
      <c r="J97" s="22"/>
      <c r="K97" s="22"/>
    </row>
    <row r="100" spans="1:11" ht="15.75">
      <c r="A100" s="66"/>
      <c r="B100" s="66"/>
      <c r="C100" s="66"/>
      <c r="D100" s="67"/>
      <c r="E100" s="66"/>
      <c r="F100" s="66"/>
      <c r="G100" s="66"/>
      <c r="H100" s="66"/>
      <c r="I100" s="66"/>
      <c r="J100" s="66"/>
      <c r="K100" s="66"/>
    </row>
    <row r="106" spans="1:11" ht="15.75">
      <c r="A106" s="66"/>
      <c r="B106" s="66"/>
      <c r="C106" s="66"/>
      <c r="D106" s="67"/>
      <c r="E106" s="66"/>
      <c r="F106" s="66"/>
      <c r="G106" s="66"/>
      <c r="H106" s="66"/>
      <c r="I106" s="66"/>
      <c r="J106" s="66"/>
      <c r="K106" s="66"/>
    </row>
  </sheetData>
  <sheetProtection/>
  <mergeCells count="1">
    <mergeCell ref="A87:K87"/>
  </mergeCells>
  <printOptions horizontalCentered="1"/>
  <pageMargins left="0.4724409448818898" right="0.2755905511811024" top="0.8267716535433072" bottom="0.5905511811023623" header="0.5118110236220472" footer="0.3937007874015748"/>
  <pageSetup fitToHeight="1" fitToWidth="1" horizontalDpi="600" verticalDpi="600" orientation="portrait" paperSize="9" scale="42" r:id="rId1"/>
  <headerFooter alignWithMargins="0">
    <oddFooter>&amp;C&amp;"DINPro-Medium,Regular"&amp;14 4</oddFooter>
  </headerFooter>
  <ignoredErrors>
    <ignoredError sqref="F38 E72:F72 J38 I72:J72 I64:J64 J59 I31:J31 E64" formulaRange="1"/>
    <ignoredError sqref="K6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E70" sqref="A1:IV16384"/>
      <selection pane="topRight" activeCell="E70" sqref="A1:IV16384"/>
      <selection pane="bottomLeft" activeCell="E70" sqref="A1:IV16384"/>
      <selection pane="bottomRight" activeCell="A1" sqref="A1"/>
    </sheetView>
  </sheetViews>
  <sheetFormatPr defaultColWidth="9.140625" defaultRowHeight="12.75"/>
  <cols>
    <col min="1" max="1" width="3.7109375" style="3" customWidth="1"/>
    <col min="2" max="2" width="7.8515625" style="3" customWidth="1"/>
    <col min="3" max="3" width="82.7109375" style="3" customWidth="1"/>
    <col min="4" max="4" width="23.140625" style="31" bestFit="1" customWidth="1"/>
    <col min="5" max="6" width="18.7109375" style="3" bestFit="1" customWidth="1"/>
    <col min="7" max="7" width="20.140625" style="3" bestFit="1" customWidth="1"/>
    <col min="8" max="8" width="1.28515625" style="3" customWidth="1"/>
    <col min="9" max="9" width="18.7109375" style="3" bestFit="1" customWidth="1"/>
    <col min="10" max="11" width="20.140625" style="3" bestFit="1" customWidth="1"/>
    <col min="12" max="12" width="9.140625" style="3" customWidth="1"/>
    <col min="13" max="13" width="10.57421875" style="3" bestFit="1" customWidth="1"/>
    <col min="14" max="16384" width="9.140625" style="3" customWidth="1"/>
  </cols>
  <sheetData>
    <row r="1" spans="1:11" ht="17.25" customHeight="1">
      <c r="A1" s="1"/>
      <c r="B1" s="1"/>
      <c r="C1" s="1"/>
      <c r="D1" s="23"/>
      <c r="E1" s="1"/>
      <c r="F1" s="2"/>
      <c r="G1" s="1"/>
      <c r="H1" s="1"/>
      <c r="I1" s="1"/>
      <c r="J1" s="1"/>
      <c r="K1" s="1"/>
    </row>
    <row r="2" spans="2:11" s="91" customFormat="1" ht="17.25" customHeight="1">
      <c r="B2" s="88" t="s">
        <v>0</v>
      </c>
      <c r="C2" s="89"/>
      <c r="D2" s="90"/>
      <c r="E2" s="89"/>
      <c r="F2" s="89"/>
      <c r="G2" s="89"/>
      <c r="H2" s="89"/>
      <c r="I2" s="89"/>
      <c r="J2" s="89"/>
      <c r="K2" s="89"/>
    </row>
    <row r="3" spans="2:4" s="91" customFormat="1" ht="17.25" customHeight="1">
      <c r="B3" s="92" t="s">
        <v>640</v>
      </c>
      <c r="D3" s="93"/>
    </row>
    <row r="4" spans="1:11" s="125" customFormat="1" ht="17.25" customHeight="1">
      <c r="A4" s="121"/>
      <c r="B4" s="94" t="s">
        <v>614</v>
      </c>
      <c r="C4" s="94"/>
      <c r="D4" s="182"/>
      <c r="E4" s="197"/>
      <c r="F4" s="197"/>
      <c r="G4" s="122"/>
      <c r="H4" s="122"/>
      <c r="I4" s="122"/>
      <c r="J4" s="122"/>
      <c r="K4" s="122"/>
    </row>
    <row r="5" spans="1:11" ht="17.25" customHeight="1">
      <c r="A5" s="1"/>
      <c r="B5" s="1"/>
      <c r="C5" s="1"/>
      <c r="D5" s="23"/>
      <c r="E5" s="5"/>
      <c r="F5" s="5"/>
      <c r="G5" s="5"/>
      <c r="H5" s="5"/>
      <c r="I5" s="5"/>
      <c r="J5" s="5"/>
      <c r="K5" s="5"/>
    </row>
    <row r="6" spans="1:11" s="184" customFormat="1" ht="15.75" customHeight="1">
      <c r="A6" s="95"/>
      <c r="B6" s="95"/>
      <c r="C6" s="95"/>
      <c r="D6" s="96"/>
      <c r="E6" s="98"/>
      <c r="F6" s="97" t="s">
        <v>81</v>
      </c>
      <c r="G6" s="98"/>
      <c r="H6" s="99"/>
      <c r="I6" s="98"/>
      <c r="J6" s="97" t="s">
        <v>82</v>
      </c>
      <c r="K6" s="98"/>
    </row>
    <row r="7" spans="1:11" s="184" customFormat="1" ht="15.75" customHeight="1">
      <c r="A7" s="95"/>
      <c r="B7" s="95"/>
      <c r="C7" s="100" t="s">
        <v>132</v>
      </c>
      <c r="D7" s="96" t="s">
        <v>1</v>
      </c>
      <c r="E7" s="98"/>
      <c r="F7" s="97" t="s">
        <v>641</v>
      </c>
      <c r="G7" s="101"/>
      <c r="H7" s="102"/>
      <c r="I7" s="98"/>
      <c r="J7" s="97" t="s">
        <v>632</v>
      </c>
      <c r="K7" s="98"/>
    </row>
    <row r="8" spans="1:11" s="184" customFormat="1" ht="15.75" customHeight="1">
      <c r="A8" s="95"/>
      <c r="B8" s="103"/>
      <c r="C8" s="104"/>
      <c r="D8" s="105" t="s">
        <v>84</v>
      </c>
      <c r="E8" s="106" t="s">
        <v>2</v>
      </c>
      <c r="F8" s="106" t="s">
        <v>3</v>
      </c>
      <c r="G8" s="106" t="s">
        <v>85</v>
      </c>
      <c r="H8" s="106"/>
      <c r="I8" s="106" t="s">
        <v>2</v>
      </c>
      <c r="J8" s="106" t="s">
        <v>3</v>
      </c>
      <c r="K8" s="106" t="s">
        <v>85</v>
      </c>
    </row>
    <row r="9" spans="1:11" s="189" customFormat="1" ht="16.5">
      <c r="A9" s="108"/>
      <c r="B9" s="108" t="s">
        <v>4</v>
      </c>
      <c r="C9" s="108" t="s">
        <v>133</v>
      </c>
      <c r="D9" s="188" t="s">
        <v>134</v>
      </c>
      <c r="E9" s="110">
        <f>+SUM(E10:E11)</f>
        <v>49621835</v>
      </c>
      <c r="F9" s="110">
        <f>+SUM(F10:F11)</f>
        <v>39345258</v>
      </c>
      <c r="G9" s="110">
        <f aca="true" t="shared" si="0" ref="G9:G45">E9+F9</f>
        <v>88967093</v>
      </c>
      <c r="H9" s="110"/>
      <c r="I9" s="110">
        <f>+SUM(I10:I11)</f>
        <v>43486502</v>
      </c>
      <c r="J9" s="110">
        <f>+SUM(J10:J11)</f>
        <v>37284315</v>
      </c>
      <c r="K9" s="110">
        <f aca="true" t="shared" si="1" ref="K9:K71">I9+J9</f>
        <v>80770817</v>
      </c>
    </row>
    <row r="10" spans="1:11" ht="16.5">
      <c r="A10" s="2"/>
      <c r="B10" s="1" t="s">
        <v>5</v>
      </c>
      <c r="C10" s="1" t="s">
        <v>486</v>
      </c>
      <c r="D10" s="188" t="s">
        <v>633</v>
      </c>
      <c r="E10" s="10">
        <v>1521798</v>
      </c>
      <c r="F10" s="10">
        <v>1821720</v>
      </c>
      <c r="G10" s="10">
        <f t="shared" si="0"/>
        <v>3343518</v>
      </c>
      <c r="H10" s="6"/>
      <c r="I10" s="10">
        <v>1153300</v>
      </c>
      <c r="J10" s="10">
        <v>2171146</v>
      </c>
      <c r="K10" s="10">
        <f>I10+J10</f>
        <v>3324446</v>
      </c>
    </row>
    <row r="11" spans="1:14" ht="16.5">
      <c r="A11" s="2"/>
      <c r="B11" s="1" t="s">
        <v>6</v>
      </c>
      <c r="C11" s="1" t="s">
        <v>13</v>
      </c>
      <c r="D11" s="25"/>
      <c r="E11" s="10">
        <v>48100037</v>
      </c>
      <c r="F11" s="10">
        <v>37523538</v>
      </c>
      <c r="G11" s="10">
        <f t="shared" si="0"/>
        <v>85623575</v>
      </c>
      <c r="H11" s="6"/>
      <c r="I11" s="10">
        <v>42333202</v>
      </c>
      <c r="J11" s="10">
        <v>35113169</v>
      </c>
      <c r="K11" s="10">
        <f>I11+J11</f>
        <v>77446371</v>
      </c>
      <c r="M11" s="16"/>
      <c r="N11" s="16"/>
    </row>
    <row r="12" spans="1:11" s="189" customFormat="1" ht="16.5">
      <c r="A12" s="108"/>
      <c r="B12" s="108" t="s">
        <v>8</v>
      </c>
      <c r="C12" s="112" t="s">
        <v>353</v>
      </c>
      <c r="D12" s="188" t="s">
        <v>136</v>
      </c>
      <c r="E12" s="110">
        <v>206546</v>
      </c>
      <c r="F12" s="110">
        <v>436964</v>
      </c>
      <c r="G12" s="110">
        <f t="shared" si="0"/>
        <v>643510</v>
      </c>
      <c r="H12" s="110"/>
      <c r="I12" s="110">
        <v>199996</v>
      </c>
      <c r="J12" s="110">
        <v>473039</v>
      </c>
      <c r="K12" s="110">
        <f t="shared" si="1"/>
        <v>673035</v>
      </c>
    </row>
    <row r="13" spans="1:11" s="189" customFormat="1" ht="16.5">
      <c r="A13" s="108"/>
      <c r="B13" s="108" t="s">
        <v>16</v>
      </c>
      <c r="C13" s="112" t="s">
        <v>138</v>
      </c>
      <c r="D13" s="188" t="s">
        <v>449</v>
      </c>
      <c r="E13" s="110">
        <v>757344</v>
      </c>
      <c r="F13" s="110">
        <v>15038259</v>
      </c>
      <c r="G13" s="110">
        <f t="shared" si="0"/>
        <v>15795603</v>
      </c>
      <c r="H13" s="110"/>
      <c r="I13" s="110">
        <v>349143</v>
      </c>
      <c r="J13" s="110">
        <v>17696178</v>
      </c>
      <c r="K13" s="110">
        <f t="shared" si="1"/>
        <v>18045321</v>
      </c>
    </row>
    <row r="14" spans="1:11" s="189" customFormat="1" ht="16.5">
      <c r="A14" s="108"/>
      <c r="B14" s="108" t="s">
        <v>17</v>
      </c>
      <c r="C14" s="112" t="s">
        <v>354</v>
      </c>
      <c r="D14" s="188"/>
      <c r="E14" s="110">
        <f>SUM(E15:E17)</f>
        <v>8860641</v>
      </c>
      <c r="F14" s="110">
        <f>SUM(F15:F17)</f>
        <v>10812753</v>
      </c>
      <c r="G14" s="110">
        <f t="shared" si="0"/>
        <v>19673394</v>
      </c>
      <c r="H14" s="110"/>
      <c r="I14" s="110">
        <f>SUM(I15:I17)</f>
        <v>5563644</v>
      </c>
      <c r="J14" s="110">
        <f>SUM(J15:J17)</f>
        <v>7498500</v>
      </c>
      <c r="K14" s="110">
        <f t="shared" si="1"/>
        <v>13062144</v>
      </c>
    </row>
    <row r="15" spans="1:11" ht="16.5">
      <c r="A15" s="2"/>
      <c r="B15" s="9" t="s">
        <v>18</v>
      </c>
      <c r="C15" s="12" t="s">
        <v>622</v>
      </c>
      <c r="D15" s="25"/>
      <c r="E15" s="10">
        <v>183791</v>
      </c>
      <c r="F15" s="10">
        <v>0</v>
      </c>
      <c r="G15" s="10">
        <f t="shared" si="0"/>
        <v>183791</v>
      </c>
      <c r="H15" s="10"/>
      <c r="I15" s="10">
        <v>91166</v>
      </c>
      <c r="J15" s="10">
        <v>549703</v>
      </c>
      <c r="K15" s="10">
        <f t="shared" si="1"/>
        <v>640869</v>
      </c>
    </row>
    <row r="16" spans="1:11" ht="16.5">
      <c r="A16" s="2"/>
      <c r="B16" s="9" t="s">
        <v>19</v>
      </c>
      <c r="C16" s="12" t="s">
        <v>623</v>
      </c>
      <c r="D16" s="25"/>
      <c r="E16" s="10">
        <v>0</v>
      </c>
      <c r="F16" s="10">
        <v>0</v>
      </c>
      <c r="G16" s="10">
        <f t="shared" si="0"/>
        <v>0</v>
      </c>
      <c r="H16" s="10"/>
      <c r="I16" s="10">
        <v>0</v>
      </c>
      <c r="J16" s="10">
        <v>0</v>
      </c>
      <c r="K16" s="10">
        <f t="shared" si="1"/>
        <v>0</v>
      </c>
    </row>
    <row r="17" spans="1:11" ht="16.5">
      <c r="A17" s="2"/>
      <c r="B17" s="9" t="s">
        <v>98</v>
      </c>
      <c r="C17" s="12" t="s">
        <v>137</v>
      </c>
      <c r="D17" s="25"/>
      <c r="E17" s="10">
        <v>8676850</v>
      </c>
      <c r="F17" s="10">
        <v>10812753</v>
      </c>
      <c r="G17" s="10">
        <f t="shared" si="0"/>
        <v>19489603</v>
      </c>
      <c r="H17" s="10"/>
      <c r="I17" s="10">
        <v>5472478</v>
      </c>
      <c r="J17" s="10">
        <v>6948797</v>
      </c>
      <c r="K17" s="10">
        <f t="shared" si="1"/>
        <v>12421275</v>
      </c>
    </row>
    <row r="18" spans="1:11" s="189" customFormat="1" ht="16.5">
      <c r="A18" s="108"/>
      <c r="B18" s="108" t="s">
        <v>20</v>
      </c>
      <c r="C18" s="112" t="s">
        <v>141</v>
      </c>
      <c r="D18" s="188" t="s">
        <v>630</v>
      </c>
      <c r="E18" s="110">
        <f>SUM(E19:E21)</f>
        <v>2228200</v>
      </c>
      <c r="F18" s="110">
        <f>SUM(F19:F21)</f>
        <v>2572513</v>
      </c>
      <c r="G18" s="110">
        <f t="shared" si="0"/>
        <v>4800713</v>
      </c>
      <c r="H18" s="110"/>
      <c r="I18" s="110">
        <f>SUM(I19:I21)</f>
        <v>1807958</v>
      </c>
      <c r="J18" s="110">
        <f>SUM(J19:J21)</f>
        <v>2695846</v>
      </c>
      <c r="K18" s="110">
        <f t="shared" si="1"/>
        <v>4503804</v>
      </c>
    </row>
    <row r="19" spans="1:11" ht="15.75">
      <c r="A19" s="1"/>
      <c r="B19" s="9" t="s">
        <v>21</v>
      </c>
      <c r="C19" s="1" t="s">
        <v>142</v>
      </c>
      <c r="D19" s="30"/>
      <c r="E19" s="10">
        <v>877124</v>
      </c>
      <c r="F19" s="10">
        <v>0</v>
      </c>
      <c r="G19" s="10">
        <f t="shared" si="0"/>
        <v>877124</v>
      </c>
      <c r="H19" s="10"/>
      <c r="I19" s="10">
        <v>1081799</v>
      </c>
      <c r="J19" s="10">
        <v>0</v>
      </c>
      <c r="K19" s="10">
        <f t="shared" si="1"/>
        <v>1081799</v>
      </c>
    </row>
    <row r="20" spans="1:11" ht="15.75">
      <c r="A20" s="1"/>
      <c r="B20" s="9" t="s">
        <v>22</v>
      </c>
      <c r="C20" s="1" t="s">
        <v>143</v>
      </c>
      <c r="D20" s="30"/>
      <c r="E20" s="10">
        <v>0</v>
      </c>
      <c r="F20" s="10">
        <v>0</v>
      </c>
      <c r="G20" s="10">
        <f t="shared" si="0"/>
        <v>0</v>
      </c>
      <c r="H20" s="10"/>
      <c r="I20" s="10">
        <v>0</v>
      </c>
      <c r="J20" s="10">
        <v>0</v>
      </c>
      <c r="K20" s="10">
        <f t="shared" si="1"/>
        <v>0</v>
      </c>
    </row>
    <row r="21" spans="1:11" ht="15.75">
      <c r="A21" s="1"/>
      <c r="B21" s="9" t="s">
        <v>256</v>
      </c>
      <c r="C21" s="1" t="s">
        <v>144</v>
      </c>
      <c r="D21" s="30"/>
      <c r="E21" s="10">
        <v>1351076</v>
      </c>
      <c r="F21" s="10">
        <v>2572513</v>
      </c>
      <c r="G21" s="10">
        <f t="shared" si="0"/>
        <v>3923589</v>
      </c>
      <c r="H21" s="10"/>
      <c r="I21" s="10">
        <v>726159</v>
      </c>
      <c r="J21" s="10">
        <v>2695846</v>
      </c>
      <c r="K21" s="10">
        <f t="shared" si="1"/>
        <v>3422005</v>
      </c>
    </row>
    <row r="22" spans="1:11" s="189" customFormat="1" ht="16.5">
      <c r="A22" s="108"/>
      <c r="B22" s="108" t="s">
        <v>23</v>
      </c>
      <c r="C22" s="112" t="s">
        <v>145</v>
      </c>
      <c r="D22" s="188"/>
      <c r="E22" s="110">
        <f>+SUM(E23:E24)</f>
        <v>0</v>
      </c>
      <c r="F22" s="110">
        <f>+SUM(F23:F24)</f>
        <v>0</v>
      </c>
      <c r="G22" s="110">
        <f t="shared" si="0"/>
        <v>0</v>
      </c>
      <c r="H22" s="110"/>
      <c r="I22" s="110">
        <f>+SUM(I23:I24)</f>
        <v>0</v>
      </c>
      <c r="J22" s="110">
        <f>+SUM(J23:J24)</f>
        <v>0</v>
      </c>
      <c r="K22" s="110">
        <f t="shared" si="1"/>
        <v>0</v>
      </c>
    </row>
    <row r="23" spans="1:11" ht="16.5">
      <c r="A23" s="2"/>
      <c r="B23" s="1" t="s">
        <v>24</v>
      </c>
      <c r="C23" s="12" t="s">
        <v>487</v>
      </c>
      <c r="D23" s="25"/>
      <c r="E23" s="10">
        <v>0</v>
      </c>
      <c r="F23" s="10">
        <v>0</v>
      </c>
      <c r="G23" s="10">
        <f t="shared" si="0"/>
        <v>0</v>
      </c>
      <c r="H23" s="6"/>
      <c r="I23" s="10">
        <v>0</v>
      </c>
      <c r="J23" s="10">
        <v>0</v>
      </c>
      <c r="K23" s="10">
        <f t="shared" si="1"/>
        <v>0</v>
      </c>
    </row>
    <row r="24" spans="1:11" ht="16.5">
      <c r="A24" s="2"/>
      <c r="B24" s="1" t="s">
        <v>25</v>
      </c>
      <c r="C24" s="12" t="s">
        <v>13</v>
      </c>
      <c r="D24" s="25"/>
      <c r="E24" s="10">
        <v>0</v>
      </c>
      <c r="F24" s="10">
        <v>0</v>
      </c>
      <c r="G24" s="10">
        <f t="shared" si="0"/>
        <v>0</v>
      </c>
      <c r="H24" s="6"/>
      <c r="I24" s="10">
        <v>0</v>
      </c>
      <c r="J24" s="10">
        <v>0</v>
      </c>
      <c r="K24" s="10">
        <f t="shared" si="1"/>
        <v>0</v>
      </c>
    </row>
    <row r="25" spans="1:11" s="189" customFormat="1" ht="16.5">
      <c r="A25" s="108"/>
      <c r="B25" s="108" t="s">
        <v>26</v>
      </c>
      <c r="C25" s="112" t="s">
        <v>147</v>
      </c>
      <c r="D25" s="188"/>
      <c r="E25" s="110">
        <v>2541008</v>
      </c>
      <c r="F25" s="110">
        <v>229319</v>
      </c>
      <c r="G25" s="110">
        <f t="shared" si="0"/>
        <v>2770327</v>
      </c>
      <c r="H25" s="110"/>
      <c r="I25" s="110">
        <v>2112282</v>
      </c>
      <c r="J25" s="110">
        <v>220420</v>
      </c>
      <c r="K25" s="110">
        <f t="shared" si="1"/>
        <v>2332702</v>
      </c>
    </row>
    <row r="26" spans="1:11" s="189" customFormat="1" ht="16.5">
      <c r="A26" s="108"/>
      <c r="B26" s="108" t="s">
        <v>27</v>
      </c>
      <c r="C26" s="113" t="s">
        <v>149</v>
      </c>
      <c r="D26" s="188" t="s">
        <v>146</v>
      </c>
      <c r="E26" s="110">
        <v>546996</v>
      </c>
      <c r="F26" s="110">
        <v>236623</v>
      </c>
      <c r="G26" s="110">
        <f t="shared" si="0"/>
        <v>783619</v>
      </c>
      <c r="H26" s="110"/>
      <c r="I26" s="110">
        <v>576902</v>
      </c>
      <c r="J26" s="110">
        <v>169487</v>
      </c>
      <c r="K26" s="110">
        <f t="shared" si="1"/>
        <v>746389</v>
      </c>
    </row>
    <row r="27" spans="1:11" s="189" customFormat="1" ht="16.5">
      <c r="A27" s="108"/>
      <c r="B27" s="108" t="s">
        <v>28</v>
      </c>
      <c r="C27" s="112" t="s">
        <v>151</v>
      </c>
      <c r="D27" s="188"/>
      <c r="E27" s="110">
        <v>0</v>
      </c>
      <c r="F27" s="110">
        <v>0</v>
      </c>
      <c r="G27" s="110">
        <f t="shared" si="0"/>
        <v>0</v>
      </c>
      <c r="H27" s="110"/>
      <c r="I27" s="110">
        <v>0</v>
      </c>
      <c r="J27" s="110">
        <v>0</v>
      </c>
      <c r="K27" s="110">
        <f t="shared" si="1"/>
        <v>0</v>
      </c>
    </row>
    <row r="28" spans="1:11" s="189" customFormat="1" ht="16.5">
      <c r="A28" s="108"/>
      <c r="B28" s="108" t="s">
        <v>29</v>
      </c>
      <c r="C28" s="113" t="s">
        <v>469</v>
      </c>
      <c r="D28" s="188" t="s">
        <v>148</v>
      </c>
      <c r="E28" s="110">
        <f>SUM(E29:E31)-E32</f>
        <v>0</v>
      </c>
      <c r="F28" s="110">
        <f>SUM(F29:F31)-F32</f>
        <v>0</v>
      </c>
      <c r="G28" s="110">
        <f t="shared" si="0"/>
        <v>0</v>
      </c>
      <c r="H28" s="110"/>
      <c r="I28" s="110">
        <f>SUM(I29:I31)-I32</f>
        <v>0</v>
      </c>
      <c r="J28" s="110">
        <f>SUM(J29:J31)-J32</f>
        <v>0</v>
      </c>
      <c r="K28" s="110">
        <f t="shared" si="1"/>
        <v>0</v>
      </c>
    </row>
    <row r="29" spans="1:11" ht="15.75">
      <c r="A29" s="1"/>
      <c r="B29" s="9" t="s">
        <v>115</v>
      </c>
      <c r="C29" s="1" t="s">
        <v>153</v>
      </c>
      <c r="D29" s="30"/>
      <c r="E29" s="10">
        <v>0</v>
      </c>
      <c r="F29" s="10">
        <v>0</v>
      </c>
      <c r="G29" s="10">
        <f t="shared" si="0"/>
        <v>0</v>
      </c>
      <c r="H29" s="10"/>
      <c r="I29" s="10">
        <v>0</v>
      </c>
      <c r="J29" s="10">
        <v>0</v>
      </c>
      <c r="K29" s="10">
        <f t="shared" si="1"/>
        <v>0</v>
      </c>
    </row>
    <row r="30" spans="1:11" ht="15.75">
      <c r="A30" s="1"/>
      <c r="B30" s="9" t="s">
        <v>117</v>
      </c>
      <c r="C30" s="1" t="s">
        <v>355</v>
      </c>
      <c r="D30" s="30"/>
      <c r="E30" s="10">
        <v>0</v>
      </c>
      <c r="F30" s="10">
        <v>0</v>
      </c>
      <c r="G30" s="10">
        <f t="shared" si="0"/>
        <v>0</v>
      </c>
      <c r="H30" s="10"/>
      <c r="I30" s="10">
        <v>0</v>
      </c>
      <c r="J30" s="10">
        <v>0</v>
      </c>
      <c r="K30" s="10">
        <f t="shared" si="1"/>
        <v>0</v>
      </c>
    </row>
    <row r="31" spans="1:11" ht="15.75">
      <c r="A31" s="1"/>
      <c r="B31" s="9" t="s">
        <v>312</v>
      </c>
      <c r="C31" s="1" t="s">
        <v>13</v>
      </c>
      <c r="D31" s="30"/>
      <c r="E31" s="10">
        <v>0</v>
      </c>
      <c r="F31" s="10">
        <v>0</v>
      </c>
      <c r="G31" s="10">
        <f t="shared" si="0"/>
        <v>0</v>
      </c>
      <c r="H31" s="10"/>
      <c r="I31" s="10">
        <v>0</v>
      </c>
      <c r="J31" s="10">
        <v>0</v>
      </c>
      <c r="K31" s="10">
        <f t="shared" si="1"/>
        <v>0</v>
      </c>
    </row>
    <row r="32" spans="1:11" ht="15.75">
      <c r="A32" s="1"/>
      <c r="B32" s="9" t="s">
        <v>313</v>
      </c>
      <c r="C32" s="1" t="s">
        <v>356</v>
      </c>
      <c r="D32" s="30"/>
      <c r="E32" s="10">
        <v>0</v>
      </c>
      <c r="F32" s="10">
        <v>0</v>
      </c>
      <c r="G32" s="10">
        <f t="shared" si="0"/>
        <v>0</v>
      </c>
      <c r="H32" s="10"/>
      <c r="I32" s="10">
        <v>0</v>
      </c>
      <c r="J32" s="10">
        <v>0</v>
      </c>
      <c r="K32" s="10">
        <f>I32+J32</f>
        <v>0</v>
      </c>
    </row>
    <row r="33" spans="1:11" s="189" customFormat="1" ht="16.5">
      <c r="A33" s="108"/>
      <c r="B33" s="108" t="s">
        <v>154</v>
      </c>
      <c r="C33" s="113" t="s">
        <v>357</v>
      </c>
      <c r="D33" s="188" t="s">
        <v>150</v>
      </c>
      <c r="E33" s="110">
        <f>SUM(E34:E36)</f>
        <v>427424</v>
      </c>
      <c r="F33" s="110">
        <f>SUM(F34:F36)</f>
        <v>115017</v>
      </c>
      <c r="G33" s="110">
        <f t="shared" si="0"/>
        <v>542441</v>
      </c>
      <c r="H33" s="110"/>
      <c r="I33" s="110">
        <f>SUM(I34:I36)</f>
        <v>111480</v>
      </c>
      <c r="J33" s="110">
        <f>SUM(J34:J36)</f>
        <v>108371</v>
      </c>
      <c r="K33" s="110">
        <f t="shared" si="1"/>
        <v>219851</v>
      </c>
    </row>
    <row r="34" spans="1:11" ht="15.75">
      <c r="A34" s="1"/>
      <c r="B34" s="9" t="s">
        <v>155</v>
      </c>
      <c r="C34" s="1" t="s">
        <v>345</v>
      </c>
      <c r="D34" s="30"/>
      <c r="E34" s="10">
        <v>265324</v>
      </c>
      <c r="F34" s="10">
        <v>0</v>
      </c>
      <c r="G34" s="10">
        <f t="shared" si="0"/>
        <v>265324</v>
      </c>
      <c r="H34" s="10"/>
      <c r="I34" s="10">
        <v>0</v>
      </c>
      <c r="J34" s="10">
        <v>0</v>
      </c>
      <c r="K34" s="10">
        <f t="shared" si="1"/>
        <v>0</v>
      </c>
    </row>
    <row r="35" spans="1:11" ht="15.75">
      <c r="A35" s="1"/>
      <c r="B35" s="9" t="s">
        <v>156</v>
      </c>
      <c r="C35" s="1" t="s">
        <v>347</v>
      </c>
      <c r="D35" s="30"/>
      <c r="E35" s="10">
        <v>162100</v>
      </c>
      <c r="F35" s="10">
        <v>115017</v>
      </c>
      <c r="G35" s="10">
        <f t="shared" si="0"/>
        <v>277117</v>
      </c>
      <c r="H35" s="10"/>
      <c r="I35" s="10">
        <v>111480</v>
      </c>
      <c r="J35" s="10">
        <v>108371</v>
      </c>
      <c r="K35" s="10">
        <f t="shared" si="1"/>
        <v>219851</v>
      </c>
    </row>
    <row r="36" spans="1:11" ht="15.75">
      <c r="A36" s="1"/>
      <c r="B36" s="9" t="s">
        <v>157</v>
      </c>
      <c r="C36" s="1" t="s">
        <v>349</v>
      </c>
      <c r="D36" s="30"/>
      <c r="E36" s="10">
        <v>0</v>
      </c>
      <c r="F36" s="10">
        <v>0</v>
      </c>
      <c r="G36" s="10">
        <f t="shared" si="0"/>
        <v>0</v>
      </c>
      <c r="H36" s="10"/>
      <c r="I36" s="10">
        <v>0</v>
      </c>
      <c r="J36" s="10">
        <v>0</v>
      </c>
      <c r="K36" s="10">
        <f t="shared" si="1"/>
        <v>0</v>
      </c>
    </row>
    <row r="37" spans="1:11" s="189" customFormat="1" ht="17.25" customHeight="1">
      <c r="A37" s="108"/>
      <c r="B37" s="108" t="s">
        <v>158</v>
      </c>
      <c r="C37" s="112" t="s">
        <v>159</v>
      </c>
      <c r="D37" s="188" t="s">
        <v>152</v>
      </c>
      <c r="E37" s="110">
        <f>SUM(E38:E42)</f>
        <v>1046901</v>
      </c>
      <c r="F37" s="110">
        <f>SUM(F38:F42)</f>
        <v>348258</v>
      </c>
      <c r="G37" s="110">
        <f t="shared" si="0"/>
        <v>1395159</v>
      </c>
      <c r="H37" s="110"/>
      <c r="I37" s="110">
        <f>SUM(I38:I42)</f>
        <v>785490</v>
      </c>
      <c r="J37" s="110">
        <f>SUM(J38:J42)</f>
        <v>345744</v>
      </c>
      <c r="K37" s="110">
        <f t="shared" si="1"/>
        <v>1131234</v>
      </c>
    </row>
    <row r="38" spans="1:11" ht="15.75">
      <c r="A38" s="1"/>
      <c r="B38" s="9" t="s">
        <v>120</v>
      </c>
      <c r="C38" s="12" t="s">
        <v>160</v>
      </c>
      <c r="D38" s="25"/>
      <c r="E38" s="10">
        <v>773613</v>
      </c>
      <c r="F38" s="10">
        <v>337136</v>
      </c>
      <c r="G38" s="10">
        <f t="shared" si="0"/>
        <v>1110749</v>
      </c>
      <c r="H38" s="10"/>
      <c r="I38" s="10">
        <v>491720</v>
      </c>
      <c r="J38" s="10">
        <v>320718</v>
      </c>
      <c r="K38" s="10">
        <f t="shared" si="1"/>
        <v>812438</v>
      </c>
    </row>
    <row r="39" spans="1:11" ht="15.75">
      <c r="A39" s="1"/>
      <c r="B39" s="9" t="s">
        <v>122</v>
      </c>
      <c r="C39" s="1" t="s">
        <v>358</v>
      </c>
      <c r="D39" s="30"/>
      <c r="E39" s="10">
        <v>0</v>
      </c>
      <c r="F39" s="10">
        <v>0</v>
      </c>
      <c r="G39" s="10">
        <f t="shared" si="0"/>
        <v>0</v>
      </c>
      <c r="H39" s="10"/>
      <c r="I39" s="10">
        <v>0</v>
      </c>
      <c r="J39" s="10">
        <v>0</v>
      </c>
      <c r="K39" s="10">
        <f t="shared" si="1"/>
        <v>0</v>
      </c>
    </row>
    <row r="40" spans="1:11" ht="15.75">
      <c r="A40" s="1"/>
      <c r="B40" s="9" t="s">
        <v>161</v>
      </c>
      <c r="C40" s="1" t="s">
        <v>359</v>
      </c>
      <c r="D40" s="25"/>
      <c r="E40" s="10">
        <v>84777</v>
      </c>
      <c r="F40" s="10">
        <v>157</v>
      </c>
      <c r="G40" s="10">
        <f t="shared" si="0"/>
        <v>84934</v>
      </c>
      <c r="H40" s="10"/>
      <c r="I40" s="10">
        <v>77134</v>
      </c>
      <c r="J40" s="10">
        <v>477</v>
      </c>
      <c r="K40" s="10">
        <f t="shared" si="1"/>
        <v>77611</v>
      </c>
    </row>
    <row r="41" spans="1:11" ht="15.75">
      <c r="A41" s="1"/>
      <c r="B41" s="9" t="s">
        <v>162</v>
      </c>
      <c r="C41" s="1" t="s">
        <v>163</v>
      </c>
      <c r="D41" s="30"/>
      <c r="E41" s="10">
        <v>0</v>
      </c>
      <c r="F41" s="10">
        <v>0</v>
      </c>
      <c r="G41" s="10">
        <f t="shared" si="0"/>
        <v>0</v>
      </c>
      <c r="H41" s="10"/>
      <c r="I41" s="10">
        <v>0</v>
      </c>
      <c r="J41" s="10">
        <v>0</v>
      </c>
      <c r="K41" s="10">
        <f t="shared" si="1"/>
        <v>0</v>
      </c>
    </row>
    <row r="42" spans="1:11" ht="15.75">
      <c r="A42" s="1"/>
      <c r="B42" s="9" t="s">
        <v>164</v>
      </c>
      <c r="C42" s="1" t="s">
        <v>165</v>
      </c>
      <c r="D42" s="30"/>
      <c r="E42" s="10">
        <v>188511</v>
      </c>
      <c r="F42" s="10">
        <v>10965</v>
      </c>
      <c r="G42" s="10">
        <f t="shared" si="0"/>
        <v>199476</v>
      </c>
      <c r="H42" s="10"/>
      <c r="I42" s="10">
        <v>216636</v>
      </c>
      <c r="J42" s="10">
        <v>24549</v>
      </c>
      <c r="K42" s="10">
        <f t="shared" si="1"/>
        <v>241185</v>
      </c>
    </row>
    <row r="43" spans="1:11" s="189" customFormat="1" ht="16.5">
      <c r="A43" s="108"/>
      <c r="B43" s="108" t="s">
        <v>32</v>
      </c>
      <c r="C43" s="108" t="s">
        <v>360</v>
      </c>
      <c r="D43" s="188" t="s">
        <v>560</v>
      </c>
      <c r="E43" s="110">
        <f>SUM(E44:E45)</f>
        <v>549310</v>
      </c>
      <c r="F43" s="110">
        <f>SUM(F44:F45)</f>
        <v>44757</v>
      </c>
      <c r="G43" s="110">
        <f t="shared" si="0"/>
        <v>594067</v>
      </c>
      <c r="H43" s="110"/>
      <c r="I43" s="110">
        <f>SUM(I44:I45)</f>
        <v>241235</v>
      </c>
      <c r="J43" s="110">
        <f>SUM(J44:J45)</f>
        <v>49221</v>
      </c>
      <c r="K43" s="110">
        <f>I43+J43</f>
        <v>290456</v>
      </c>
    </row>
    <row r="44" spans="1:11" ht="15.75">
      <c r="A44" s="1"/>
      <c r="B44" s="9" t="s">
        <v>344</v>
      </c>
      <c r="C44" s="1" t="s">
        <v>361</v>
      </c>
      <c r="D44" s="30"/>
      <c r="E44" s="10">
        <v>547102</v>
      </c>
      <c r="F44" s="10">
        <v>21373</v>
      </c>
      <c r="G44" s="10">
        <f t="shared" si="0"/>
        <v>568475</v>
      </c>
      <c r="H44" s="10"/>
      <c r="I44" s="10">
        <v>241235</v>
      </c>
      <c r="J44" s="10">
        <v>24464</v>
      </c>
      <c r="K44" s="10">
        <f t="shared" si="1"/>
        <v>265699</v>
      </c>
    </row>
    <row r="45" spans="1:11" ht="15.75">
      <c r="A45" s="1"/>
      <c r="B45" s="9" t="s">
        <v>346</v>
      </c>
      <c r="C45" s="1" t="s">
        <v>362</v>
      </c>
      <c r="D45" s="30"/>
      <c r="E45" s="10">
        <v>2208</v>
      </c>
      <c r="F45" s="10">
        <v>23384</v>
      </c>
      <c r="G45" s="10">
        <f t="shared" si="0"/>
        <v>25592</v>
      </c>
      <c r="H45" s="10"/>
      <c r="I45" s="10">
        <v>0</v>
      </c>
      <c r="J45" s="10">
        <v>24757</v>
      </c>
      <c r="K45" s="10">
        <f t="shared" si="1"/>
        <v>24757</v>
      </c>
    </row>
    <row r="46" spans="1:11" s="189" customFormat="1" ht="15.75" customHeight="1">
      <c r="A46" s="108"/>
      <c r="B46" s="108" t="s">
        <v>33</v>
      </c>
      <c r="C46" s="108" t="s">
        <v>488</v>
      </c>
      <c r="D46" s="188"/>
      <c r="E46" s="110"/>
      <c r="F46" s="110"/>
      <c r="G46" s="110"/>
      <c r="H46" s="110"/>
      <c r="I46" s="110"/>
      <c r="J46" s="110"/>
      <c r="K46" s="110"/>
    </row>
    <row r="47" spans="1:11" s="189" customFormat="1" ht="15.75" customHeight="1">
      <c r="A47" s="108"/>
      <c r="B47" s="108"/>
      <c r="C47" s="108" t="s">
        <v>489</v>
      </c>
      <c r="D47" s="188"/>
      <c r="E47" s="110">
        <f>+SUM(E48:E49)</f>
        <v>0</v>
      </c>
      <c r="F47" s="110">
        <f>+SUM(F48:F49)</f>
        <v>0</v>
      </c>
      <c r="G47" s="110">
        <f aca="true" t="shared" si="2" ref="G47:G61">E47+F47</f>
        <v>0</v>
      </c>
      <c r="H47" s="110"/>
      <c r="I47" s="110">
        <f>+SUM(I48:I49)</f>
        <v>0</v>
      </c>
      <c r="J47" s="110">
        <f>+SUM(J48:J49)</f>
        <v>0</v>
      </c>
      <c r="K47" s="110">
        <f>I47+J47</f>
        <v>0</v>
      </c>
    </row>
    <row r="48" spans="1:11" ht="15.75" customHeight="1">
      <c r="A48" s="1"/>
      <c r="B48" s="1" t="s">
        <v>490</v>
      </c>
      <c r="C48" s="1" t="s">
        <v>483</v>
      </c>
      <c r="D48" s="25"/>
      <c r="E48" s="10">
        <v>0</v>
      </c>
      <c r="F48" s="10">
        <v>0</v>
      </c>
      <c r="G48" s="10">
        <f t="shared" si="2"/>
        <v>0</v>
      </c>
      <c r="H48" s="6"/>
      <c r="I48" s="6">
        <v>0</v>
      </c>
      <c r="J48" s="6">
        <v>0</v>
      </c>
      <c r="K48" s="6">
        <f>I48+J48</f>
        <v>0</v>
      </c>
    </row>
    <row r="49" spans="1:11" ht="15.75" customHeight="1">
      <c r="A49" s="1"/>
      <c r="B49" s="1" t="s">
        <v>491</v>
      </c>
      <c r="C49" s="1" t="s">
        <v>484</v>
      </c>
      <c r="D49" s="25"/>
      <c r="E49" s="10">
        <v>0</v>
      </c>
      <c r="F49" s="10">
        <v>0</v>
      </c>
      <c r="G49" s="10">
        <f t="shared" si="2"/>
        <v>0</v>
      </c>
      <c r="H49" s="6"/>
      <c r="I49" s="6">
        <v>0</v>
      </c>
      <c r="J49" s="6">
        <v>0</v>
      </c>
      <c r="K49" s="6">
        <f>I49+J49</f>
        <v>0</v>
      </c>
    </row>
    <row r="50" spans="1:11" s="189" customFormat="1" ht="16.5">
      <c r="A50" s="108"/>
      <c r="B50" s="108" t="s">
        <v>431</v>
      </c>
      <c r="C50" s="108" t="s">
        <v>166</v>
      </c>
      <c r="D50" s="188"/>
      <c r="E50" s="110">
        <v>0</v>
      </c>
      <c r="F50" s="110">
        <v>0</v>
      </c>
      <c r="G50" s="110">
        <f t="shared" si="2"/>
        <v>0</v>
      </c>
      <c r="H50" s="110"/>
      <c r="I50" s="110">
        <v>0</v>
      </c>
      <c r="J50" s="110">
        <v>0</v>
      </c>
      <c r="K50" s="110">
        <f t="shared" si="1"/>
        <v>0</v>
      </c>
    </row>
    <row r="51" spans="1:11" s="189" customFormat="1" ht="16.5">
      <c r="A51" s="108"/>
      <c r="B51" s="108" t="s">
        <v>35</v>
      </c>
      <c r="C51" s="108" t="s">
        <v>448</v>
      </c>
      <c r="D51" s="188" t="s">
        <v>584</v>
      </c>
      <c r="E51" s="110">
        <f>E52+E53+E65+E70+E73</f>
        <v>20464694</v>
      </c>
      <c r="F51" s="180">
        <f>F52+F53+F65+F70+F73</f>
        <v>224625</v>
      </c>
      <c r="G51" s="110">
        <f t="shared" si="2"/>
        <v>20689319</v>
      </c>
      <c r="H51" s="110"/>
      <c r="I51" s="110">
        <f>I52+I53+I65+I70+I73</f>
        <v>18247580</v>
      </c>
      <c r="J51" s="110">
        <f>J52+J53+J65+J70+J73</f>
        <v>-116201</v>
      </c>
      <c r="K51" s="110">
        <f t="shared" si="1"/>
        <v>18131379</v>
      </c>
    </row>
    <row r="52" spans="1:11" ht="15.75">
      <c r="A52" s="1"/>
      <c r="B52" s="9" t="s">
        <v>125</v>
      </c>
      <c r="C52" s="1" t="s">
        <v>311</v>
      </c>
      <c r="D52" s="30"/>
      <c r="E52" s="27">
        <v>4000000</v>
      </c>
      <c r="F52" s="27">
        <v>0</v>
      </c>
      <c r="G52" s="10">
        <f t="shared" si="2"/>
        <v>4000000</v>
      </c>
      <c r="H52" s="10"/>
      <c r="I52" s="10">
        <v>4000000</v>
      </c>
      <c r="J52" s="10">
        <v>0</v>
      </c>
      <c r="K52" s="10">
        <f t="shared" si="1"/>
        <v>4000000</v>
      </c>
    </row>
    <row r="53" spans="1:11" ht="15.75">
      <c r="A53" s="1"/>
      <c r="B53" s="9" t="s">
        <v>126</v>
      </c>
      <c r="C53" s="1" t="s">
        <v>167</v>
      </c>
      <c r="D53" s="25"/>
      <c r="E53" s="10">
        <f>SUM(E54:E64)</f>
        <v>3651807</v>
      </c>
      <c r="F53" s="27">
        <f>SUM(F54:F64)</f>
        <v>224625</v>
      </c>
      <c r="G53" s="10">
        <f t="shared" si="2"/>
        <v>3876432</v>
      </c>
      <c r="H53" s="10"/>
      <c r="I53" s="10">
        <f>SUM(I54:I64)</f>
        <v>2763864</v>
      </c>
      <c r="J53" s="10">
        <f>SUM(J54:J64)</f>
        <v>-116201</v>
      </c>
      <c r="K53" s="10">
        <f t="shared" si="1"/>
        <v>2647663</v>
      </c>
    </row>
    <row r="54" spans="1:11" ht="15.75">
      <c r="A54" s="1"/>
      <c r="B54" s="9" t="s">
        <v>363</v>
      </c>
      <c r="C54" s="1" t="s">
        <v>168</v>
      </c>
      <c r="D54" s="25"/>
      <c r="E54" s="27">
        <v>1700000</v>
      </c>
      <c r="F54" s="27">
        <v>0</v>
      </c>
      <c r="G54" s="10">
        <f t="shared" si="2"/>
        <v>1700000</v>
      </c>
      <c r="H54" s="10"/>
      <c r="I54" s="10">
        <v>1700030</v>
      </c>
      <c r="J54" s="10">
        <v>0</v>
      </c>
      <c r="K54" s="10">
        <f t="shared" si="1"/>
        <v>1700030</v>
      </c>
    </row>
    <row r="55" spans="1:11" ht="16.5">
      <c r="A55" s="1"/>
      <c r="B55" s="9" t="s">
        <v>364</v>
      </c>
      <c r="C55" s="1" t="s">
        <v>365</v>
      </c>
      <c r="D55" s="188"/>
      <c r="E55" s="27">
        <v>0</v>
      </c>
      <c r="F55" s="27">
        <v>0</v>
      </c>
      <c r="G55" s="10">
        <f t="shared" si="2"/>
        <v>0</v>
      </c>
      <c r="H55" s="10"/>
      <c r="I55" s="10">
        <v>0</v>
      </c>
      <c r="J55" s="10">
        <v>0</v>
      </c>
      <c r="K55" s="10">
        <f t="shared" si="1"/>
        <v>0</v>
      </c>
    </row>
    <row r="56" spans="1:13" ht="16.5">
      <c r="A56" s="1"/>
      <c r="B56" s="9" t="s">
        <v>366</v>
      </c>
      <c r="C56" s="1" t="s">
        <v>492</v>
      </c>
      <c r="D56" s="188" t="s">
        <v>631</v>
      </c>
      <c r="E56" s="27">
        <v>693190</v>
      </c>
      <c r="F56" s="27">
        <v>275135</v>
      </c>
      <c r="G56" s="10">
        <f t="shared" si="2"/>
        <v>968325</v>
      </c>
      <c r="H56" s="10"/>
      <c r="I56" s="27">
        <v>-99396</v>
      </c>
      <c r="J56" s="10">
        <v>-63915</v>
      </c>
      <c r="K56" s="10">
        <f t="shared" si="1"/>
        <v>-163311</v>
      </c>
      <c r="M56" s="33"/>
    </row>
    <row r="57" spans="1:11" ht="16.5">
      <c r="A57" s="1"/>
      <c r="B57" s="9" t="s">
        <v>367</v>
      </c>
      <c r="C57" s="1" t="s">
        <v>493</v>
      </c>
      <c r="D57" s="188"/>
      <c r="E57" s="27">
        <v>47106</v>
      </c>
      <c r="F57" s="27">
        <v>0</v>
      </c>
      <c r="G57" s="10">
        <f t="shared" si="2"/>
        <v>47106</v>
      </c>
      <c r="H57" s="10"/>
      <c r="I57" s="10">
        <v>47106</v>
      </c>
      <c r="J57" s="10">
        <v>0</v>
      </c>
      <c r="K57" s="10">
        <f t="shared" si="1"/>
        <v>47106</v>
      </c>
    </row>
    <row r="58" spans="1:11" ht="16.5">
      <c r="A58" s="1"/>
      <c r="B58" s="9" t="s">
        <v>368</v>
      </c>
      <c r="C58" s="1" t="s">
        <v>494</v>
      </c>
      <c r="D58" s="188"/>
      <c r="E58" s="27">
        <v>0</v>
      </c>
      <c r="F58" s="27">
        <v>0</v>
      </c>
      <c r="G58" s="10">
        <f t="shared" si="2"/>
        <v>0</v>
      </c>
      <c r="H58" s="10"/>
      <c r="I58" s="10">
        <v>0</v>
      </c>
      <c r="J58" s="10">
        <v>0</v>
      </c>
      <c r="K58" s="10">
        <f t="shared" si="1"/>
        <v>0</v>
      </c>
    </row>
    <row r="59" spans="1:11" ht="16.5">
      <c r="A59" s="1"/>
      <c r="B59" s="9" t="s">
        <v>369</v>
      </c>
      <c r="C59" s="1" t="s">
        <v>495</v>
      </c>
      <c r="D59" s="188"/>
      <c r="E59" s="27">
        <v>0</v>
      </c>
      <c r="F59" s="27">
        <v>0</v>
      </c>
      <c r="G59" s="10">
        <f t="shared" si="2"/>
        <v>0</v>
      </c>
      <c r="H59" s="10"/>
      <c r="I59" s="10">
        <v>0</v>
      </c>
      <c r="J59" s="10">
        <v>0</v>
      </c>
      <c r="K59" s="10">
        <f t="shared" si="1"/>
        <v>0</v>
      </c>
    </row>
    <row r="60" spans="1:11" ht="15.75" customHeight="1">
      <c r="A60" s="1"/>
      <c r="B60" s="28" t="s">
        <v>370</v>
      </c>
      <c r="C60" s="29" t="s">
        <v>496</v>
      </c>
      <c r="D60" s="188"/>
      <c r="E60" s="27">
        <v>236</v>
      </c>
      <c r="F60" s="27">
        <v>0</v>
      </c>
      <c r="G60" s="10">
        <f t="shared" si="2"/>
        <v>236</v>
      </c>
      <c r="H60" s="10"/>
      <c r="I60" s="10">
        <v>236</v>
      </c>
      <c r="J60" s="10">
        <v>0</v>
      </c>
      <c r="K60" s="10">
        <f t="shared" si="1"/>
        <v>236</v>
      </c>
    </row>
    <row r="61" spans="1:13" ht="16.5">
      <c r="A61" s="1"/>
      <c r="B61" s="28" t="s">
        <v>372</v>
      </c>
      <c r="C61" s="29" t="s">
        <v>371</v>
      </c>
      <c r="D61" s="188"/>
      <c r="E61" s="27">
        <v>-194617</v>
      </c>
      <c r="F61" s="27">
        <v>-50510</v>
      </c>
      <c r="G61" s="10">
        <f t="shared" si="2"/>
        <v>-245127</v>
      </c>
      <c r="H61" s="10"/>
      <c r="I61" s="10">
        <v>-295246</v>
      </c>
      <c r="J61" s="10">
        <v>-52286</v>
      </c>
      <c r="K61" s="10">
        <f t="shared" si="1"/>
        <v>-347532</v>
      </c>
      <c r="M61" s="33"/>
    </row>
    <row r="62" spans="1:11" ht="31.5">
      <c r="A62" s="1"/>
      <c r="B62" s="28" t="s">
        <v>373</v>
      </c>
      <c r="C62" s="29" t="s">
        <v>497</v>
      </c>
      <c r="D62" s="188"/>
      <c r="E62" s="10"/>
      <c r="F62" s="10"/>
      <c r="G62" s="10"/>
      <c r="H62" s="10"/>
      <c r="I62" s="10"/>
      <c r="J62" s="10"/>
      <c r="K62" s="10"/>
    </row>
    <row r="63" spans="1:11" ht="16.5">
      <c r="A63" s="1"/>
      <c r="C63" s="29" t="s">
        <v>498</v>
      </c>
      <c r="D63" s="188"/>
      <c r="E63" s="27">
        <v>0</v>
      </c>
      <c r="F63" s="27">
        <v>0</v>
      </c>
      <c r="G63" s="10">
        <f aca="true" t="shared" si="3" ref="G63:G73">E63+F63</f>
        <v>0</v>
      </c>
      <c r="H63" s="10"/>
      <c r="I63" s="10">
        <v>0</v>
      </c>
      <c r="J63" s="10">
        <v>0</v>
      </c>
      <c r="K63" s="10">
        <f t="shared" si="1"/>
        <v>0</v>
      </c>
    </row>
    <row r="64" spans="1:11" ht="16.5">
      <c r="A64" s="1"/>
      <c r="B64" s="28" t="s">
        <v>499</v>
      </c>
      <c r="C64" s="29" t="s">
        <v>169</v>
      </c>
      <c r="D64" s="188"/>
      <c r="E64" s="27">
        <v>1405892</v>
      </c>
      <c r="F64" s="27">
        <v>0</v>
      </c>
      <c r="G64" s="10">
        <f t="shared" si="3"/>
        <v>1405892</v>
      </c>
      <c r="H64" s="10"/>
      <c r="I64" s="10">
        <v>1411134</v>
      </c>
      <c r="J64" s="10">
        <v>0</v>
      </c>
      <c r="K64" s="10">
        <f t="shared" si="1"/>
        <v>1411134</v>
      </c>
    </row>
    <row r="65" spans="1:11" ht="16.5">
      <c r="A65" s="1"/>
      <c r="B65" s="9" t="s">
        <v>374</v>
      </c>
      <c r="C65" s="1" t="s">
        <v>375</v>
      </c>
      <c r="D65" s="188"/>
      <c r="E65" s="10">
        <f>SUM(E66:E69)</f>
        <v>10561584</v>
      </c>
      <c r="F65" s="10">
        <f>SUM(F66:F69)</f>
        <v>0</v>
      </c>
      <c r="G65" s="10">
        <f t="shared" si="3"/>
        <v>10561584</v>
      </c>
      <c r="H65" s="10"/>
      <c r="I65" s="10">
        <f>SUM(I66:I69)</f>
        <v>8728740</v>
      </c>
      <c r="J65" s="27">
        <f>SUM(J66:J69)</f>
        <v>0</v>
      </c>
      <c r="K65" s="10">
        <f>I65+J65</f>
        <v>8728740</v>
      </c>
    </row>
    <row r="66" spans="1:11" ht="16.5">
      <c r="A66" s="1"/>
      <c r="B66" s="9" t="s">
        <v>376</v>
      </c>
      <c r="C66" s="1" t="s">
        <v>171</v>
      </c>
      <c r="D66" s="188"/>
      <c r="E66" s="27">
        <v>1213707</v>
      </c>
      <c r="F66" s="27">
        <v>0</v>
      </c>
      <c r="G66" s="10">
        <f t="shared" si="3"/>
        <v>1213707</v>
      </c>
      <c r="H66" s="10"/>
      <c r="I66" s="10">
        <v>1131877</v>
      </c>
      <c r="J66" s="10">
        <v>0</v>
      </c>
      <c r="K66" s="10">
        <f t="shared" si="1"/>
        <v>1131877</v>
      </c>
    </row>
    <row r="67" spans="1:11" ht="16.5">
      <c r="A67" s="1"/>
      <c r="B67" s="9" t="s">
        <v>377</v>
      </c>
      <c r="C67" s="1" t="s">
        <v>172</v>
      </c>
      <c r="D67" s="188"/>
      <c r="E67" s="27">
        <v>0</v>
      </c>
      <c r="F67" s="27">
        <v>0</v>
      </c>
      <c r="G67" s="10">
        <f t="shared" si="3"/>
        <v>0</v>
      </c>
      <c r="H67" s="10"/>
      <c r="I67" s="10">
        <v>0</v>
      </c>
      <c r="J67" s="10">
        <v>0</v>
      </c>
      <c r="K67" s="10">
        <f t="shared" si="1"/>
        <v>0</v>
      </c>
    </row>
    <row r="68" spans="1:11" ht="16.5">
      <c r="A68" s="1"/>
      <c r="B68" s="9" t="s">
        <v>378</v>
      </c>
      <c r="C68" s="1" t="s">
        <v>173</v>
      </c>
      <c r="D68" s="188"/>
      <c r="E68" s="27">
        <v>9115974</v>
      </c>
      <c r="F68" s="27">
        <v>0</v>
      </c>
      <c r="G68" s="10">
        <f t="shared" si="3"/>
        <v>9115974</v>
      </c>
      <c r="H68" s="10"/>
      <c r="I68" s="10">
        <v>7316076</v>
      </c>
      <c r="J68" s="10">
        <v>0</v>
      </c>
      <c r="K68" s="10">
        <f t="shared" si="1"/>
        <v>7316076</v>
      </c>
    </row>
    <row r="69" spans="1:13" ht="16.5">
      <c r="A69" s="1"/>
      <c r="B69" s="9" t="s">
        <v>379</v>
      </c>
      <c r="C69" s="1" t="s">
        <v>380</v>
      </c>
      <c r="D69" s="188"/>
      <c r="E69" s="27">
        <v>231903</v>
      </c>
      <c r="F69" s="27">
        <v>0</v>
      </c>
      <c r="G69" s="27">
        <f t="shared" si="3"/>
        <v>231903</v>
      </c>
      <c r="H69" s="10"/>
      <c r="I69" s="10">
        <v>280787</v>
      </c>
      <c r="J69" s="27">
        <v>0</v>
      </c>
      <c r="K69" s="27">
        <f t="shared" si="1"/>
        <v>280787</v>
      </c>
      <c r="M69" s="33"/>
    </row>
    <row r="70" spans="1:11" ht="16.5">
      <c r="A70" s="1"/>
      <c r="B70" s="9" t="s">
        <v>381</v>
      </c>
      <c r="C70" s="1" t="s">
        <v>382</v>
      </c>
      <c r="D70" s="188"/>
      <c r="E70" s="10">
        <f>SUM(E71:E72)</f>
        <v>2250979</v>
      </c>
      <c r="F70" s="10">
        <f>SUM(F71:F72)</f>
        <v>0</v>
      </c>
      <c r="G70" s="10">
        <f t="shared" si="3"/>
        <v>2250979</v>
      </c>
      <c r="H70" s="10"/>
      <c r="I70" s="10">
        <f>SUM(I71:I72)</f>
        <v>2745214</v>
      </c>
      <c r="J70" s="10">
        <f>SUM(J71:J72)</f>
        <v>0</v>
      </c>
      <c r="K70" s="10">
        <f t="shared" si="1"/>
        <v>2745214</v>
      </c>
    </row>
    <row r="71" spans="1:11" ht="16.5">
      <c r="A71" s="1"/>
      <c r="B71" s="9" t="s">
        <v>383</v>
      </c>
      <c r="C71" s="12" t="s">
        <v>625</v>
      </c>
      <c r="D71" s="188"/>
      <c r="E71" s="27">
        <v>344264</v>
      </c>
      <c r="F71" s="27">
        <v>0</v>
      </c>
      <c r="G71" s="10">
        <f t="shared" si="3"/>
        <v>344264</v>
      </c>
      <c r="H71" s="10"/>
      <c r="I71" s="10">
        <v>208839</v>
      </c>
      <c r="J71" s="10">
        <v>0</v>
      </c>
      <c r="K71" s="10">
        <f t="shared" si="1"/>
        <v>208839</v>
      </c>
    </row>
    <row r="72" spans="1:11" ht="16.5">
      <c r="A72" s="1"/>
      <c r="B72" s="9" t="s">
        <v>384</v>
      </c>
      <c r="C72" s="12" t="s">
        <v>626</v>
      </c>
      <c r="D72" s="188"/>
      <c r="E72" s="27">
        <v>1906715</v>
      </c>
      <c r="F72" s="27">
        <v>0</v>
      </c>
      <c r="G72" s="10">
        <f t="shared" si="3"/>
        <v>1906715</v>
      </c>
      <c r="H72" s="10"/>
      <c r="I72" s="10">
        <v>2536375</v>
      </c>
      <c r="J72" s="10">
        <v>0</v>
      </c>
      <c r="K72" s="10">
        <f>I72+J72</f>
        <v>2536375</v>
      </c>
    </row>
    <row r="73" spans="1:11" ht="16.5">
      <c r="A73" s="1"/>
      <c r="B73" s="9" t="s">
        <v>464</v>
      </c>
      <c r="C73" s="12" t="s">
        <v>500</v>
      </c>
      <c r="D73" s="188"/>
      <c r="E73" s="27">
        <v>324</v>
      </c>
      <c r="F73" s="27">
        <v>0</v>
      </c>
      <c r="G73" s="10">
        <f t="shared" si="3"/>
        <v>324</v>
      </c>
      <c r="H73" s="10"/>
      <c r="I73" s="10">
        <v>9762</v>
      </c>
      <c r="J73" s="10">
        <v>0</v>
      </c>
      <c r="K73" s="10">
        <f>I73+J73</f>
        <v>9762</v>
      </c>
    </row>
    <row r="74" spans="1:11" ht="16.5">
      <c r="A74" s="1"/>
      <c r="B74" s="1"/>
      <c r="C74" s="12"/>
      <c r="D74" s="30"/>
      <c r="E74" s="220"/>
      <c r="F74" s="220"/>
      <c r="G74" s="220"/>
      <c r="H74" s="6"/>
      <c r="I74" s="10"/>
      <c r="J74" s="10"/>
      <c r="K74" s="6"/>
    </row>
    <row r="75" spans="1:11" s="189" customFormat="1" ht="16.5">
      <c r="A75" s="108"/>
      <c r="B75" s="114"/>
      <c r="C75" s="115" t="s">
        <v>174</v>
      </c>
      <c r="D75" s="198"/>
      <c r="E75" s="117">
        <f>E51+E50+E37+E33+E28+E27+E26+E25+E22+E18+E14+E9+E12+E13+E43+E47</f>
        <v>87250899</v>
      </c>
      <c r="F75" s="117">
        <f>F51+F50+F37+F33+F28+F27+F26+F25+F22+F18+F14+F9+F12+F13+F43+F47</f>
        <v>69404346</v>
      </c>
      <c r="G75" s="117">
        <f>E75+F75</f>
        <v>156655245</v>
      </c>
      <c r="H75" s="117"/>
      <c r="I75" s="117">
        <f>I51+I50+I37+I33+I28+I27+I26+I25+I22+I18+I14+I9+I12+I13+I43+I47</f>
        <v>73482212</v>
      </c>
      <c r="J75" s="117">
        <f>J51+J50+J37+J33+J28+J27+J26+J25+J22+J18+J14+J9+J12+J13+J43+J47</f>
        <v>66424920</v>
      </c>
      <c r="K75" s="117">
        <f>I75+J75</f>
        <v>139907132</v>
      </c>
    </row>
    <row r="76" spans="1:11" ht="13.5">
      <c r="A76" s="18"/>
      <c r="B76" s="18"/>
      <c r="C76" s="19"/>
      <c r="D76" s="32"/>
      <c r="I76" s="20"/>
      <c r="J76" s="20"/>
      <c r="K76" s="20"/>
    </row>
    <row r="77" spans="1:11" ht="13.5">
      <c r="A77" s="18"/>
      <c r="B77" s="18"/>
      <c r="C77" s="19"/>
      <c r="D77" s="32"/>
      <c r="I77" s="20"/>
      <c r="J77" s="20"/>
      <c r="K77" s="20"/>
    </row>
    <row r="78" spans="1:11" ht="13.5">
      <c r="A78" s="18"/>
      <c r="B78" s="18"/>
      <c r="C78" s="19"/>
      <c r="D78" s="32"/>
      <c r="I78" s="20"/>
      <c r="J78" s="20"/>
      <c r="K78" s="20"/>
    </row>
    <row r="79" spans="1:11" ht="13.5">
      <c r="A79" s="18"/>
      <c r="B79" s="18"/>
      <c r="C79" s="19"/>
      <c r="D79" s="32"/>
      <c r="I79" s="20"/>
      <c r="J79" s="20"/>
      <c r="K79" s="20"/>
    </row>
    <row r="80" spans="1:11" ht="13.5">
      <c r="A80" s="18"/>
      <c r="B80" s="18"/>
      <c r="C80" s="19"/>
      <c r="D80" s="32"/>
      <c r="I80" s="20"/>
      <c r="J80" s="20"/>
      <c r="K80" s="20"/>
    </row>
    <row r="81" spans="1:11" ht="13.5">
      <c r="A81" s="18"/>
      <c r="B81" s="18"/>
      <c r="C81" s="19"/>
      <c r="D81" s="32"/>
      <c r="I81" s="20"/>
      <c r="J81" s="20"/>
      <c r="K81" s="20"/>
    </row>
    <row r="82" spans="1:11" ht="13.5">
      <c r="A82" s="18"/>
      <c r="B82" s="18"/>
      <c r="C82" s="19"/>
      <c r="D82" s="32"/>
      <c r="I82" s="20"/>
      <c r="J82" s="20"/>
      <c r="K82" s="20"/>
    </row>
    <row r="83" spans="1:11" ht="13.5">
      <c r="A83" s="18"/>
      <c r="B83" s="18"/>
      <c r="C83" s="19"/>
      <c r="D83" s="32"/>
      <c r="I83" s="20"/>
      <c r="J83" s="20"/>
      <c r="K83" s="20"/>
    </row>
    <row r="84" spans="1:11" ht="13.5">
      <c r="A84" s="18"/>
      <c r="B84" s="18"/>
      <c r="C84" s="19"/>
      <c r="D84" s="32"/>
      <c r="I84" s="20"/>
      <c r="J84" s="20"/>
      <c r="K84" s="20"/>
    </row>
    <row r="85" spans="1:11" ht="18.75">
      <c r="A85" s="225" t="s">
        <v>470</v>
      </c>
      <c r="B85" s="226"/>
      <c r="C85" s="226"/>
      <c r="D85" s="226"/>
      <c r="E85" s="226"/>
      <c r="F85" s="226"/>
      <c r="G85" s="226"/>
      <c r="H85" s="226"/>
      <c r="I85" s="226"/>
      <c r="J85" s="226"/>
      <c r="K85" s="226"/>
    </row>
    <row r="86" spans="1:11" ht="15.75" customHeight="1">
      <c r="A86" s="18"/>
      <c r="B86" s="18"/>
      <c r="C86" s="19"/>
      <c r="D86" s="32"/>
      <c r="I86" s="20"/>
      <c r="J86" s="20"/>
      <c r="K86" s="20"/>
    </row>
    <row r="87" spans="1:11" ht="15.75" customHeight="1">
      <c r="A87" s="18"/>
      <c r="B87" s="18"/>
      <c r="C87" s="19"/>
      <c r="D87" s="32"/>
      <c r="I87" s="20"/>
      <c r="J87" s="20"/>
      <c r="K87" s="20"/>
    </row>
    <row r="88" spans="1:11" ht="15.75" customHeight="1">
      <c r="A88" s="18"/>
      <c r="B88" s="18"/>
      <c r="C88" s="19"/>
      <c r="D88" s="32"/>
      <c r="I88" s="20"/>
      <c r="J88" s="20"/>
      <c r="K88" s="20"/>
    </row>
    <row r="89" spans="1:11" ht="15.75" customHeight="1">
      <c r="A89" s="18"/>
      <c r="B89" s="18"/>
      <c r="C89" s="19"/>
      <c r="D89" s="32"/>
      <c r="I89" s="20"/>
      <c r="J89" s="20"/>
      <c r="K89" s="20"/>
    </row>
    <row r="90" spans="1:11" ht="15.75" customHeight="1">
      <c r="A90" s="18"/>
      <c r="B90" s="18"/>
      <c r="C90" s="19"/>
      <c r="D90" s="32"/>
      <c r="I90" s="20"/>
      <c r="J90" s="20"/>
      <c r="K90" s="20"/>
    </row>
    <row r="91" spans="1:11" ht="15.75" customHeight="1">
      <c r="A91" s="18"/>
      <c r="B91" s="18"/>
      <c r="C91" s="19"/>
      <c r="D91" s="32"/>
      <c r="I91" s="20"/>
      <c r="J91" s="20"/>
      <c r="K91" s="20"/>
    </row>
    <row r="92" spans="1:11" ht="15.75" customHeight="1">
      <c r="A92" s="18"/>
      <c r="B92" s="18"/>
      <c r="C92" s="19"/>
      <c r="D92" s="32"/>
      <c r="I92" s="20"/>
      <c r="J92" s="20"/>
      <c r="K92" s="20"/>
    </row>
    <row r="93" spans="1:11" ht="15.75" customHeight="1">
      <c r="A93" s="18"/>
      <c r="B93" s="18"/>
      <c r="C93" s="19"/>
      <c r="D93" s="32"/>
      <c r="I93" s="20"/>
      <c r="J93" s="20"/>
      <c r="K93" s="20"/>
    </row>
    <row r="94" spans="1:11" ht="15.75" customHeight="1">
      <c r="A94" s="18"/>
      <c r="B94" s="18"/>
      <c r="C94" s="19"/>
      <c r="D94" s="32"/>
      <c r="I94" s="20"/>
      <c r="J94" s="20"/>
      <c r="K94" s="20"/>
    </row>
    <row r="95" spans="1:11" ht="15.75" customHeight="1">
      <c r="A95" s="18"/>
      <c r="B95" s="18"/>
      <c r="C95" s="19"/>
      <c r="D95" s="32"/>
      <c r="I95" s="20"/>
      <c r="J95" s="20"/>
      <c r="K95" s="20"/>
    </row>
    <row r="96" spans="1:11" ht="15.75" customHeight="1">
      <c r="A96" s="18"/>
      <c r="B96" s="18"/>
      <c r="C96" s="19"/>
      <c r="D96" s="32"/>
      <c r="I96" s="20"/>
      <c r="J96" s="20"/>
      <c r="K96" s="20"/>
    </row>
    <row r="97" spans="1:11" ht="15.75" customHeight="1">
      <c r="A97" s="18"/>
      <c r="B97" s="18"/>
      <c r="C97" s="19"/>
      <c r="D97" s="32"/>
      <c r="I97" s="20"/>
      <c r="J97" s="20"/>
      <c r="K97" s="20"/>
    </row>
    <row r="98" spans="1:11" ht="15.75" customHeight="1">
      <c r="A98" s="18"/>
      <c r="B98" s="18"/>
      <c r="C98" s="19"/>
      <c r="D98" s="32"/>
      <c r="I98" s="20"/>
      <c r="J98" s="20"/>
      <c r="K98" s="20"/>
    </row>
    <row r="99" spans="1:11" ht="15.75" customHeight="1">
      <c r="A99" s="18"/>
      <c r="B99" s="18"/>
      <c r="C99" s="19"/>
      <c r="D99" s="32"/>
      <c r="I99" s="20"/>
      <c r="J99" s="20"/>
      <c r="K99" s="20"/>
    </row>
    <row r="100" spans="1:11" ht="15.75" customHeight="1">
      <c r="A100" s="18"/>
      <c r="B100" s="18"/>
      <c r="C100" s="19"/>
      <c r="D100" s="32"/>
      <c r="I100" s="20"/>
      <c r="J100" s="20"/>
      <c r="K100" s="20"/>
    </row>
    <row r="102" spans="1:11" ht="13.5">
      <c r="A102" s="71"/>
      <c r="B102" s="71"/>
      <c r="C102" s="71"/>
      <c r="D102" s="73"/>
      <c r="E102" s="71"/>
      <c r="F102" s="71"/>
      <c r="G102" s="71"/>
      <c r="H102" s="71"/>
      <c r="I102" s="71"/>
      <c r="J102" s="71"/>
      <c r="K102" s="71"/>
    </row>
  </sheetData>
  <sheetProtection/>
  <mergeCells count="1">
    <mergeCell ref="A85:K85"/>
  </mergeCells>
  <printOptions horizontalCentered="1"/>
  <pageMargins left="0.3937007874015748" right="0.2362204724409449" top="0.7480314960629921" bottom="0.5905511811023623" header="0.4724409448818898" footer="0.5905511811023623"/>
  <pageSetup fitToHeight="1" fitToWidth="1" horizontalDpi="600" verticalDpi="600" orientation="portrait" paperSize="9" scale="42" r:id="rId1"/>
  <headerFooter alignWithMargins="0">
    <oddFooter xml:space="preserve">&amp;C&amp;"DINPro-Medium,Regular"&amp;14 5&amp;R&amp;"DINPro-Medium,Italic"&amp;11  &amp;"Times New Roman,İtalik"  </oddFooter>
  </headerFooter>
  <ignoredErrors>
    <ignoredError sqref="I70:J70 I47:J47 I9:J9 I22:J2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0"/>
  <sheetViews>
    <sheetView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E70" sqref="A1:IV16384"/>
      <selection pane="topRight" activeCell="E70" sqref="A1:IV16384"/>
      <selection pane="bottomLeft" activeCell="E70" sqref="A1:IV16384"/>
      <selection pane="bottomRight" activeCell="A1" sqref="A1"/>
    </sheetView>
  </sheetViews>
  <sheetFormatPr defaultColWidth="9.140625" defaultRowHeight="12.75"/>
  <cols>
    <col min="1" max="1" width="0.13671875" style="3" customWidth="1"/>
    <col min="2" max="2" width="9.140625" style="3" customWidth="1"/>
    <col min="3" max="3" width="79.28125" style="3" bestFit="1" customWidth="1"/>
    <col min="4" max="4" width="24.57421875" style="34" bestFit="1" customWidth="1"/>
    <col min="5" max="8" width="27.57421875" style="3" bestFit="1" customWidth="1"/>
    <col min="9" max="9" width="9.140625" style="3" customWidth="1"/>
    <col min="10" max="10" width="11.57421875" style="3" bestFit="1" customWidth="1"/>
    <col min="11" max="16384" width="9.140625" style="3" customWidth="1"/>
  </cols>
  <sheetData>
    <row r="1" spans="1:8" ht="17.25" customHeight="1">
      <c r="A1" s="1"/>
      <c r="B1" s="1"/>
      <c r="C1" s="1"/>
      <c r="D1" s="23"/>
      <c r="E1" s="1"/>
      <c r="F1" s="1"/>
      <c r="G1" s="1"/>
      <c r="H1" s="1"/>
    </row>
    <row r="2" spans="1:8" s="184" customFormat="1" ht="17.25" customHeight="1">
      <c r="A2" s="95"/>
      <c r="B2" s="88" t="s">
        <v>0</v>
      </c>
      <c r="C2" s="192"/>
      <c r="D2" s="99"/>
      <c r="E2" s="192"/>
      <c r="F2" s="192"/>
      <c r="G2" s="192"/>
      <c r="H2" s="192"/>
    </row>
    <row r="3" spans="1:8" s="184" customFormat="1" ht="17.25" customHeight="1">
      <c r="A3" s="95"/>
      <c r="B3" s="92" t="s">
        <v>646</v>
      </c>
      <c r="C3" s="95"/>
      <c r="D3" s="96"/>
      <c r="E3" s="95"/>
      <c r="F3" s="95"/>
      <c r="G3" s="95"/>
      <c r="H3" s="95"/>
    </row>
    <row r="4" spans="1:8" s="184" customFormat="1" ht="18" customHeight="1">
      <c r="A4" s="95"/>
      <c r="B4" s="94" t="s">
        <v>614</v>
      </c>
      <c r="C4" s="193"/>
      <c r="D4" s="194"/>
      <c r="E4" s="183"/>
      <c r="F4" s="183"/>
      <c r="G4" s="183"/>
      <c r="H4" s="183"/>
    </row>
    <row r="5" spans="1:8" s="184" customFormat="1" ht="18" customHeight="1">
      <c r="A5" s="95"/>
      <c r="B5" s="95"/>
      <c r="C5" s="95"/>
      <c r="D5" s="194"/>
      <c r="E5" s="183"/>
      <c r="F5" s="183"/>
      <c r="G5" s="183"/>
      <c r="H5" s="183"/>
    </row>
    <row r="6" spans="1:8" s="184" customFormat="1" ht="16.5">
      <c r="A6" s="95"/>
      <c r="B6" s="176"/>
      <c r="C6" s="176" t="s">
        <v>41</v>
      </c>
      <c r="D6" s="96" t="s">
        <v>1</v>
      </c>
      <c r="E6" s="127" t="s">
        <v>42</v>
      </c>
      <c r="F6" s="127" t="s">
        <v>43</v>
      </c>
      <c r="G6" s="127" t="s">
        <v>42</v>
      </c>
      <c r="H6" s="127" t="s">
        <v>43</v>
      </c>
    </row>
    <row r="7" spans="1:8" s="184" customFormat="1" ht="16.5">
      <c r="A7" s="95"/>
      <c r="B7" s="103"/>
      <c r="C7" s="103"/>
      <c r="D7" s="105" t="s">
        <v>77</v>
      </c>
      <c r="E7" s="195" t="s">
        <v>642</v>
      </c>
      <c r="F7" s="195" t="s">
        <v>643</v>
      </c>
      <c r="G7" s="195" t="s">
        <v>644</v>
      </c>
      <c r="H7" s="195" t="s">
        <v>645</v>
      </c>
    </row>
    <row r="8" spans="1:10" s="189" customFormat="1" ht="16.5">
      <c r="A8" s="108"/>
      <c r="B8" s="108" t="s">
        <v>4</v>
      </c>
      <c r="C8" s="108" t="s">
        <v>44</v>
      </c>
      <c r="D8" s="191" t="s">
        <v>45</v>
      </c>
      <c r="E8" s="180">
        <f>SUM(E9:E13,E18:E19)</f>
        <v>8692367</v>
      </c>
      <c r="F8" s="180">
        <f>SUM(F9:F13,F18:F19)</f>
        <v>6804018</v>
      </c>
      <c r="G8" s="180">
        <f>SUM(G9:G13,G18:G19)</f>
        <v>2986159</v>
      </c>
      <c r="H8" s="180">
        <f>SUM(H9:H13,H18:H19)</f>
        <v>2405432</v>
      </c>
      <c r="J8" s="221"/>
    </row>
    <row r="9" spans="1:10" ht="16.5">
      <c r="A9" s="1"/>
      <c r="B9" s="9" t="s">
        <v>5</v>
      </c>
      <c r="C9" s="1" t="s">
        <v>46</v>
      </c>
      <c r="D9" s="191" t="s">
        <v>450</v>
      </c>
      <c r="E9" s="27">
        <v>5321802</v>
      </c>
      <c r="F9" s="27">
        <v>3778710</v>
      </c>
      <c r="G9" s="27">
        <v>1937893</v>
      </c>
      <c r="H9" s="27">
        <v>1398382</v>
      </c>
      <c r="J9" s="222"/>
    </row>
    <row r="10" spans="1:10" ht="16.5">
      <c r="A10" s="1"/>
      <c r="B10" s="9" t="s">
        <v>6</v>
      </c>
      <c r="C10" s="1" t="s">
        <v>51</v>
      </c>
      <c r="D10" s="191"/>
      <c r="E10" s="27">
        <v>0</v>
      </c>
      <c r="F10" s="27">
        <v>0</v>
      </c>
      <c r="G10" s="27">
        <v>0</v>
      </c>
      <c r="H10" s="27">
        <v>0</v>
      </c>
      <c r="J10" s="222"/>
    </row>
    <row r="11" spans="1:10" ht="16.5">
      <c r="A11" s="1"/>
      <c r="B11" s="9" t="s">
        <v>7</v>
      </c>
      <c r="C11" s="1" t="s">
        <v>52</v>
      </c>
      <c r="D11" s="191" t="s">
        <v>451</v>
      </c>
      <c r="E11" s="27">
        <v>16606</v>
      </c>
      <c r="F11" s="27">
        <v>39869</v>
      </c>
      <c r="G11" s="27">
        <v>6184</v>
      </c>
      <c r="H11" s="27">
        <v>15504</v>
      </c>
      <c r="J11" s="222"/>
    </row>
    <row r="12" spans="1:10" ht="16.5">
      <c r="A12" s="1"/>
      <c r="B12" s="9" t="s">
        <v>38</v>
      </c>
      <c r="C12" s="14" t="s">
        <v>53</v>
      </c>
      <c r="D12" s="191"/>
      <c r="E12" s="27">
        <v>40969</v>
      </c>
      <c r="F12" s="27">
        <v>430</v>
      </c>
      <c r="G12" s="27">
        <v>10485</v>
      </c>
      <c r="H12" s="27">
        <v>149</v>
      </c>
      <c r="J12" s="222"/>
    </row>
    <row r="13" spans="1:10" ht="16.5">
      <c r="A13" s="1"/>
      <c r="B13" s="9" t="s">
        <v>39</v>
      </c>
      <c r="C13" s="1" t="s">
        <v>54</v>
      </c>
      <c r="D13" s="191" t="s">
        <v>609</v>
      </c>
      <c r="E13" s="27">
        <f>SUM(E14:E17)</f>
        <v>3215046</v>
      </c>
      <c r="F13" s="27">
        <f>SUM(F14:F17)</f>
        <v>2895208</v>
      </c>
      <c r="G13" s="27">
        <f>SUM(G14:G17)</f>
        <v>996677</v>
      </c>
      <c r="H13" s="27">
        <f>SUM(H14:H17)</f>
        <v>957501</v>
      </c>
      <c r="J13" s="222"/>
    </row>
    <row r="14" spans="1:10" ht="16.5">
      <c r="A14" s="1"/>
      <c r="B14" s="9" t="s">
        <v>55</v>
      </c>
      <c r="C14" s="1" t="s">
        <v>385</v>
      </c>
      <c r="D14" s="191"/>
      <c r="E14" s="27">
        <v>37133</v>
      </c>
      <c r="F14" s="27">
        <v>163221</v>
      </c>
      <c r="G14" s="27">
        <v>18362</v>
      </c>
      <c r="H14" s="27">
        <v>80058</v>
      </c>
      <c r="J14" s="222"/>
    </row>
    <row r="15" spans="1:10" ht="16.5">
      <c r="A15" s="1"/>
      <c r="B15" s="9" t="s">
        <v>56</v>
      </c>
      <c r="C15" s="1" t="s">
        <v>501</v>
      </c>
      <c r="D15" s="191"/>
      <c r="E15" s="27">
        <v>0</v>
      </c>
      <c r="F15" s="27">
        <v>0</v>
      </c>
      <c r="G15" s="27">
        <v>0</v>
      </c>
      <c r="H15" s="27">
        <v>0</v>
      </c>
      <c r="J15" s="222"/>
    </row>
    <row r="16" spans="1:10" ht="16.5">
      <c r="A16" s="1"/>
      <c r="B16" s="9" t="s">
        <v>57</v>
      </c>
      <c r="C16" s="1" t="s">
        <v>386</v>
      </c>
      <c r="D16" s="191"/>
      <c r="E16" s="27">
        <v>2760782</v>
      </c>
      <c r="F16" s="27">
        <v>2313010</v>
      </c>
      <c r="G16" s="27">
        <v>844712</v>
      </c>
      <c r="H16" s="27">
        <v>750551</v>
      </c>
      <c r="J16" s="222"/>
    </row>
    <row r="17" spans="1:10" ht="16.5">
      <c r="A17" s="1"/>
      <c r="B17" s="9" t="s">
        <v>387</v>
      </c>
      <c r="C17" s="1" t="s">
        <v>388</v>
      </c>
      <c r="D17" s="191"/>
      <c r="E17" s="27">
        <v>417131</v>
      </c>
      <c r="F17" s="27">
        <v>418977</v>
      </c>
      <c r="G17" s="27">
        <v>133603</v>
      </c>
      <c r="H17" s="27">
        <v>126892</v>
      </c>
      <c r="J17" s="222"/>
    </row>
    <row r="18" spans="1:10" ht="16.5">
      <c r="A18" s="1"/>
      <c r="B18" s="9" t="s">
        <v>40</v>
      </c>
      <c r="C18" s="1" t="s">
        <v>389</v>
      </c>
      <c r="D18" s="191"/>
      <c r="E18" s="27">
        <v>89137</v>
      </c>
      <c r="F18" s="27">
        <v>70130</v>
      </c>
      <c r="G18" s="27">
        <v>33933</v>
      </c>
      <c r="H18" s="27">
        <v>25532</v>
      </c>
      <c r="J18" s="222"/>
    </row>
    <row r="19" spans="1:10" ht="16.5">
      <c r="A19" s="1"/>
      <c r="B19" s="9" t="s">
        <v>135</v>
      </c>
      <c r="C19" s="14" t="s">
        <v>58</v>
      </c>
      <c r="D19" s="191"/>
      <c r="E19" s="27">
        <v>8807</v>
      </c>
      <c r="F19" s="27">
        <v>19671</v>
      </c>
      <c r="G19" s="27">
        <v>987</v>
      </c>
      <c r="H19" s="27">
        <v>8364</v>
      </c>
      <c r="J19" s="222"/>
    </row>
    <row r="20" spans="1:10" s="125" customFormat="1" ht="16.5">
      <c r="A20" s="108"/>
      <c r="B20" s="112" t="s">
        <v>8</v>
      </c>
      <c r="C20" s="113" t="s">
        <v>59</v>
      </c>
      <c r="D20" s="191" t="s">
        <v>60</v>
      </c>
      <c r="E20" s="180">
        <f>SUM(E21:E25)</f>
        <v>4874833</v>
      </c>
      <c r="F20" s="180">
        <f>SUM(F21:F25)</f>
        <v>3845443</v>
      </c>
      <c r="G20" s="180">
        <f>SUM(G21:G25)</f>
        <v>1580875</v>
      </c>
      <c r="H20" s="180">
        <f>SUM(H21:H25)</f>
        <v>1437060</v>
      </c>
      <c r="J20" s="223"/>
    </row>
    <row r="21" spans="1:10" ht="16.5">
      <c r="A21" s="1"/>
      <c r="B21" s="9" t="s">
        <v>9</v>
      </c>
      <c r="C21" s="1" t="s">
        <v>61</v>
      </c>
      <c r="D21" s="191" t="s">
        <v>629</v>
      </c>
      <c r="E21" s="27">
        <v>3729702</v>
      </c>
      <c r="F21" s="27">
        <v>2896237</v>
      </c>
      <c r="G21" s="27">
        <v>1224726</v>
      </c>
      <c r="H21" s="27">
        <v>1071384</v>
      </c>
      <c r="J21" s="222"/>
    </row>
    <row r="22" spans="1:10" ht="16.5">
      <c r="A22" s="1"/>
      <c r="B22" s="9" t="s">
        <v>14</v>
      </c>
      <c r="C22" s="14" t="s">
        <v>62</v>
      </c>
      <c r="D22" s="191" t="s">
        <v>452</v>
      </c>
      <c r="E22" s="27">
        <v>272773</v>
      </c>
      <c r="F22" s="27">
        <v>203365</v>
      </c>
      <c r="G22" s="27">
        <v>86165</v>
      </c>
      <c r="H22" s="27">
        <v>80863</v>
      </c>
      <c r="J22" s="222"/>
    </row>
    <row r="23" spans="1:10" ht="16.5">
      <c r="A23" s="1"/>
      <c r="B23" s="9" t="s">
        <v>15</v>
      </c>
      <c r="C23" s="14" t="s">
        <v>390</v>
      </c>
      <c r="D23" s="191"/>
      <c r="E23" s="27">
        <v>538425</v>
      </c>
      <c r="F23" s="27">
        <v>549347</v>
      </c>
      <c r="G23" s="27">
        <v>153938</v>
      </c>
      <c r="H23" s="27">
        <v>206189</v>
      </c>
      <c r="J23" s="222"/>
    </row>
    <row r="24" spans="1:10" ht="16.5">
      <c r="A24" s="1"/>
      <c r="B24" s="9" t="s">
        <v>63</v>
      </c>
      <c r="C24" s="1" t="s">
        <v>79</v>
      </c>
      <c r="D24" s="191" t="s">
        <v>80</v>
      </c>
      <c r="E24" s="27">
        <v>313929</v>
      </c>
      <c r="F24" s="27">
        <v>169757</v>
      </c>
      <c r="G24" s="27">
        <v>110807</v>
      </c>
      <c r="H24" s="27">
        <v>69181</v>
      </c>
      <c r="J24" s="222"/>
    </row>
    <row r="25" spans="1:10" ht="16.5">
      <c r="A25" s="1"/>
      <c r="B25" s="9" t="s">
        <v>64</v>
      </c>
      <c r="C25" s="14" t="s">
        <v>65</v>
      </c>
      <c r="D25" s="191"/>
      <c r="E25" s="27">
        <v>20004</v>
      </c>
      <c r="F25" s="27">
        <v>26737</v>
      </c>
      <c r="G25" s="27">
        <v>5239</v>
      </c>
      <c r="H25" s="27">
        <v>9443</v>
      </c>
      <c r="J25" s="222"/>
    </row>
    <row r="26" spans="1:10" s="125" customFormat="1" ht="16.5">
      <c r="A26" s="108"/>
      <c r="B26" s="108" t="s">
        <v>16</v>
      </c>
      <c r="C26" s="112" t="s">
        <v>502</v>
      </c>
      <c r="D26" s="191"/>
      <c r="E26" s="180">
        <f>E8-E20</f>
        <v>3817534</v>
      </c>
      <c r="F26" s="180">
        <f>F8-F20</f>
        <v>2958575</v>
      </c>
      <c r="G26" s="180">
        <f>G8-G20</f>
        <v>1405284</v>
      </c>
      <c r="H26" s="180">
        <f>H8-H20</f>
        <v>968372</v>
      </c>
      <c r="J26" s="223"/>
    </row>
    <row r="27" spans="1:10" s="125" customFormat="1" ht="16.5">
      <c r="A27" s="108"/>
      <c r="B27" s="108" t="s">
        <v>17</v>
      </c>
      <c r="C27" s="112" t="s">
        <v>503</v>
      </c>
      <c r="D27" s="191"/>
      <c r="E27" s="180">
        <f>E28-E31</f>
        <v>1302945</v>
      </c>
      <c r="F27" s="180">
        <f>F28-F31</f>
        <v>1209563</v>
      </c>
      <c r="G27" s="180">
        <f>G28-G31</f>
        <v>435833</v>
      </c>
      <c r="H27" s="180">
        <f>H28-H31</f>
        <v>387901</v>
      </c>
      <c r="J27" s="223"/>
    </row>
    <row r="28" spans="1:10" ht="16.5">
      <c r="A28" s="1"/>
      <c r="B28" s="9" t="s">
        <v>18</v>
      </c>
      <c r="C28" s="1" t="s">
        <v>66</v>
      </c>
      <c r="D28" s="191"/>
      <c r="E28" s="27">
        <f>SUM(E29:E30)</f>
        <v>1551015</v>
      </c>
      <c r="F28" s="27">
        <f>SUM(F29:F30)</f>
        <v>1409692</v>
      </c>
      <c r="G28" s="27">
        <f>SUM(G29:G30)</f>
        <v>517220</v>
      </c>
      <c r="H28" s="27">
        <f>SUM(H29:H30)</f>
        <v>460865</v>
      </c>
      <c r="J28" s="222"/>
    </row>
    <row r="29" spans="1:10" s="18" customFormat="1" ht="16.5">
      <c r="A29" s="1"/>
      <c r="B29" s="9" t="s">
        <v>67</v>
      </c>
      <c r="C29" s="1" t="s">
        <v>69</v>
      </c>
      <c r="D29" s="191"/>
      <c r="E29" s="27">
        <v>65865</v>
      </c>
      <c r="F29" s="27">
        <v>50745</v>
      </c>
      <c r="G29" s="27">
        <v>21749</v>
      </c>
      <c r="H29" s="27">
        <v>17713</v>
      </c>
      <c r="J29" s="20"/>
    </row>
    <row r="30" spans="1:10" ht="16.5">
      <c r="A30" s="1"/>
      <c r="B30" s="9" t="s">
        <v>68</v>
      </c>
      <c r="C30" s="1" t="s">
        <v>13</v>
      </c>
      <c r="D30" s="191"/>
      <c r="E30" s="27">
        <v>1485150</v>
      </c>
      <c r="F30" s="27">
        <v>1358947</v>
      </c>
      <c r="G30" s="27">
        <v>495471</v>
      </c>
      <c r="H30" s="27">
        <v>443152</v>
      </c>
      <c r="J30" s="222"/>
    </row>
    <row r="31" spans="1:10" ht="16.5">
      <c r="A31" s="1"/>
      <c r="B31" s="9" t="s">
        <v>19</v>
      </c>
      <c r="C31" s="1" t="s">
        <v>70</v>
      </c>
      <c r="D31" s="191"/>
      <c r="E31" s="27">
        <f>SUM(E32:E33)</f>
        <v>248070</v>
      </c>
      <c r="F31" s="27">
        <f>SUM(F32:F33)</f>
        <v>200129</v>
      </c>
      <c r="G31" s="27">
        <f>SUM(G32:G33)</f>
        <v>81387</v>
      </c>
      <c r="H31" s="27">
        <f>SUM(H32:H33)</f>
        <v>72964</v>
      </c>
      <c r="J31" s="222"/>
    </row>
    <row r="32" spans="1:10" ht="16.5">
      <c r="A32" s="1"/>
      <c r="B32" s="9" t="s">
        <v>71</v>
      </c>
      <c r="C32" s="12" t="s">
        <v>627</v>
      </c>
      <c r="D32" s="191"/>
      <c r="E32" s="27">
        <v>826</v>
      </c>
      <c r="F32" s="27">
        <v>917</v>
      </c>
      <c r="G32" s="27">
        <v>309</v>
      </c>
      <c r="H32" s="27">
        <v>488</v>
      </c>
      <c r="J32" s="222"/>
    </row>
    <row r="33" spans="1:10" ht="16.5">
      <c r="A33" s="1"/>
      <c r="B33" s="9" t="s">
        <v>72</v>
      </c>
      <c r="C33" s="1" t="s">
        <v>13</v>
      </c>
      <c r="D33" s="191"/>
      <c r="E33" s="27">
        <v>247244</v>
      </c>
      <c r="F33" s="27">
        <v>199212</v>
      </c>
      <c r="G33" s="27">
        <v>81078</v>
      </c>
      <c r="H33" s="27">
        <v>72476</v>
      </c>
      <c r="J33" s="222"/>
    </row>
    <row r="34" spans="1:10" s="125" customFormat="1" ht="16.5">
      <c r="A34" s="108"/>
      <c r="B34" s="108" t="s">
        <v>20</v>
      </c>
      <c r="C34" s="112" t="s">
        <v>73</v>
      </c>
      <c r="D34" s="191"/>
      <c r="E34" s="180">
        <v>726</v>
      </c>
      <c r="F34" s="180">
        <v>3596</v>
      </c>
      <c r="G34" s="180">
        <v>0</v>
      </c>
      <c r="H34" s="180">
        <v>588</v>
      </c>
      <c r="J34" s="223"/>
    </row>
    <row r="35" spans="1:10" s="125" customFormat="1" ht="16.5">
      <c r="A35" s="108"/>
      <c r="B35" s="108" t="s">
        <v>23</v>
      </c>
      <c r="C35" s="112" t="s">
        <v>391</v>
      </c>
      <c r="D35" s="191" t="s">
        <v>78</v>
      </c>
      <c r="E35" s="180">
        <f>+SUM(E36:E38)</f>
        <v>33021</v>
      </c>
      <c r="F35" s="180">
        <f>+SUM(F36:F38)</f>
        <v>72577</v>
      </c>
      <c r="G35" s="180">
        <f>+SUM(G36:G38)</f>
        <v>178613</v>
      </c>
      <c r="H35" s="180">
        <f>+SUM(H36:H38)</f>
        <v>-50406</v>
      </c>
      <c r="J35" s="223"/>
    </row>
    <row r="36" spans="1:10" ht="16.5">
      <c r="A36" s="1"/>
      <c r="B36" s="9" t="s">
        <v>24</v>
      </c>
      <c r="C36" s="1" t="s">
        <v>392</v>
      </c>
      <c r="D36" s="191"/>
      <c r="E36" s="27">
        <v>781027</v>
      </c>
      <c r="F36" s="27">
        <v>467431</v>
      </c>
      <c r="G36" s="27">
        <v>380042</v>
      </c>
      <c r="H36" s="27">
        <v>79689</v>
      </c>
      <c r="J36" s="222"/>
    </row>
    <row r="37" spans="1:10" ht="16.5">
      <c r="A37" s="1"/>
      <c r="B37" s="9" t="s">
        <v>25</v>
      </c>
      <c r="C37" s="1" t="s">
        <v>621</v>
      </c>
      <c r="D37" s="191"/>
      <c r="E37" s="27">
        <v>-1290506</v>
      </c>
      <c r="F37" s="27">
        <v>-100238</v>
      </c>
      <c r="G37" s="27">
        <v>-351370</v>
      </c>
      <c r="H37" s="27">
        <v>142055</v>
      </c>
      <c r="J37" s="222"/>
    </row>
    <row r="38" spans="1:10" ht="16.5">
      <c r="A38" s="1"/>
      <c r="B38" s="9" t="s">
        <v>103</v>
      </c>
      <c r="C38" s="1" t="s">
        <v>393</v>
      </c>
      <c r="D38" s="191"/>
      <c r="E38" s="27">
        <v>542500</v>
      </c>
      <c r="F38" s="27">
        <v>-294616</v>
      </c>
      <c r="G38" s="27">
        <v>149941</v>
      </c>
      <c r="H38" s="27">
        <v>-272150</v>
      </c>
      <c r="J38" s="222"/>
    </row>
    <row r="39" spans="1:10" s="125" customFormat="1" ht="16.5">
      <c r="A39" s="108"/>
      <c r="B39" s="108" t="s">
        <v>26</v>
      </c>
      <c r="C39" s="112" t="s">
        <v>74</v>
      </c>
      <c r="D39" s="191" t="s">
        <v>75</v>
      </c>
      <c r="E39" s="180">
        <v>277344</v>
      </c>
      <c r="F39" s="180">
        <v>580875</v>
      </c>
      <c r="G39" s="180">
        <v>50047</v>
      </c>
      <c r="H39" s="180">
        <v>191749</v>
      </c>
      <c r="J39" s="223"/>
    </row>
    <row r="40" spans="1:10" s="125" customFormat="1" ht="16.5">
      <c r="A40" s="108"/>
      <c r="B40" s="108" t="s">
        <v>27</v>
      </c>
      <c r="C40" s="112" t="s">
        <v>504</v>
      </c>
      <c r="D40" s="191"/>
      <c r="E40" s="180">
        <f>E26+E27+E34+E35+E39</f>
        <v>5431570</v>
      </c>
      <c r="F40" s="180">
        <f>F26+F27+F34+F35+F39</f>
        <v>4825186</v>
      </c>
      <c r="G40" s="180">
        <f>G26+G27+G34+G35+G39</f>
        <v>2069777</v>
      </c>
      <c r="H40" s="180">
        <f>H26+H27+H34+H35+H39</f>
        <v>1498204</v>
      </c>
      <c r="J40" s="223"/>
    </row>
    <row r="41" spans="1:10" s="125" customFormat="1" ht="16.5">
      <c r="A41" s="108"/>
      <c r="B41" s="108" t="s">
        <v>28</v>
      </c>
      <c r="C41" s="112" t="s">
        <v>394</v>
      </c>
      <c r="D41" s="191" t="s">
        <v>453</v>
      </c>
      <c r="E41" s="180">
        <v>791965</v>
      </c>
      <c r="F41" s="180">
        <v>504364</v>
      </c>
      <c r="G41" s="180">
        <v>278061</v>
      </c>
      <c r="H41" s="180">
        <v>175694</v>
      </c>
      <c r="J41" s="223"/>
    </row>
    <row r="42" spans="1:10" s="125" customFormat="1" ht="16.5">
      <c r="A42" s="108"/>
      <c r="B42" s="108" t="s">
        <v>29</v>
      </c>
      <c r="C42" s="112" t="s">
        <v>76</v>
      </c>
      <c r="D42" s="191" t="s">
        <v>309</v>
      </c>
      <c r="E42" s="180">
        <v>2169506</v>
      </c>
      <c r="F42" s="180">
        <v>1843528</v>
      </c>
      <c r="G42" s="180">
        <v>756823</v>
      </c>
      <c r="H42" s="180">
        <v>611617</v>
      </c>
      <c r="J42" s="223"/>
    </row>
    <row r="43" spans="1:10" s="125" customFormat="1" ht="16.5">
      <c r="A43" s="108"/>
      <c r="B43" s="108" t="s">
        <v>30</v>
      </c>
      <c r="C43" s="112" t="s">
        <v>395</v>
      </c>
      <c r="D43" s="191"/>
      <c r="E43" s="180">
        <f>E40-E41-E42</f>
        <v>2470099</v>
      </c>
      <c r="F43" s="180">
        <f>F40-F41-F42</f>
        <v>2477294</v>
      </c>
      <c r="G43" s="180">
        <f>G40-G41-G42</f>
        <v>1034893</v>
      </c>
      <c r="H43" s="180">
        <f>H40-H41-H42</f>
        <v>710893</v>
      </c>
      <c r="J43" s="223"/>
    </row>
    <row r="44" spans="1:10" s="125" customFormat="1" ht="16.5">
      <c r="A44" s="108"/>
      <c r="B44" s="108" t="s">
        <v>31</v>
      </c>
      <c r="C44" s="112" t="s">
        <v>396</v>
      </c>
      <c r="D44" s="191"/>
      <c r="E44" s="180"/>
      <c r="F44" s="180"/>
      <c r="G44" s="180"/>
      <c r="H44" s="180"/>
      <c r="J44" s="223"/>
    </row>
    <row r="45" spans="1:10" s="125" customFormat="1" ht="16.5">
      <c r="A45" s="108"/>
      <c r="B45" s="108"/>
      <c r="C45" s="112" t="s">
        <v>397</v>
      </c>
      <c r="D45" s="191"/>
      <c r="E45" s="180">
        <v>0</v>
      </c>
      <c r="F45" s="180">
        <v>0</v>
      </c>
      <c r="G45" s="180">
        <v>0</v>
      </c>
      <c r="H45" s="180">
        <v>0</v>
      </c>
      <c r="J45" s="223"/>
    </row>
    <row r="46" spans="1:10" s="125" customFormat="1" ht="16.5">
      <c r="A46" s="108"/>
      <c r="B46" s="108" t="s">
        <v>32</v>
      </c>
      <c r="C46" s="112" t="s">
        <v>398</v>
      </c>
      <c r="D46" s="191"/>
      <c r="E46" s="180">
        <v>0</v>
      </c>
      <c r="F46" s="180">
        <v>0</v>
      </c>
      <c r="G46" s="180">
        <v>0</v>
      </c>
      <c r="H46" s="180">
        <v>0</v>
      </c>
      <c r="J46" s="223"/>
    </row>
    <row r="47" spans="1:10" s="189" customFormat="1" ht="16.5">
      <c r="A47" s="108"/>
      <c r="B47" s="108" t="s">
        <v>33</v>
      </c>
      <c r="C47" s="112" t="s">
        <v>399</v>
      </c>
      <c r="D47" s="191"/>
      <c r="E47" s="180">
        <v>0</v>
      </c>
      <c r="F47" s="180">
        <v>0</v>
      </c>
      <c r="G47" s="180">
        <v>0</v>
      </c>
      <c r="H47" s="180">
        <v>0</v>
      </c>
      <c r="J47" s="221"/>
    </row>
    <row r="48" spans="1:10" s="125" customFormat="1" ht="16.5">
      <c r="A48" s="108"/>
      <c r="B48" s="108" t="s">
        <v>34</v>
      </c>
      <c r="C48" s="112" t="s">
        <v>505</v>
      </c>
      <c r="D48" s="191"/>
      <c r="E48" s="180">
        <f>E43+E45+E46+E47</f>
        <v>2470099</v>
      </c>
      <c r="F48" s="180">
        <f>F43+F45+F46+F47</f>
        <v>2477294</v>
      </c>
      <c r="G48" s="180">
        <f>G43+G45+G46+G47</f>
        <v>1034893</v>
      </c>
      <c r="H48" s="180">
        <f>H43+H45+H46+H47</f>
        <v>710893</v>
      </c>
      <c r="J48" s="223"/>
    </row>
    <row r="49" spans="1:10" s="125" customFormat="1" ht="16.5">
      <c r="A49" s="108"/>
      <c r="B49" s="108" t="s">
        <v>35</v>
      </c>
      <c r="C49" s="112" t="s">
        <v>506</v>
      </c>
      <c r="D49" s="191" t="s">
        <v>473</v>
      </c>
      <c r="E49" s="180">
        <f>SUM(E50:E51)</f>
        <v>563353</v>
      </c>
      <c r="F49" s="180">
        <f>SUM(F50:F51)</f>
        <v>516917</v>
      </c>
      <c r="G49" s="180">
        <f>SUM(G50:G51)</f>
        <v>234054</v>
      </c>
      <c r="H49" s="180">
        <f>SUM(H50:H51)</f>
        <v>149356</v>
      </c>
      <c r="J49" s="223"/>
    </row>
    <row r="50" spans="1:10" ht="16.5">
      <c r="A50" s="2"/>
      <c r="B50" s="1" t="s">
        <v>125</v>
      </c>
      <c r="C50" s="12" t="s">
        <v>251</v>
      </c>
      <c r="D50" s="191"/>
      <c r="E50" s="27">
        <v>658443</v>
      </c>
      <c r="F50" s="27">
        <v>508560</v>
      </c>
      <c r="G50" s="27">
        <v>264745</v>
      </c>
      <c r="H50" s="27">
        <v>108479</v>
      </c>
      <c r="J50" s="222"/>
    </row>
    <row r="51" spans="1:10" ht="16.5">
      <c r="A51" s="1"/>
      <c r="B51" s="1" t="s">
        <v>126</v>
      </c>
      <c r="C51" s="12" t="s">
        <v>252</v>
      </c>
      <c r="D51" s="191"/>
      <c r="E51" s="27">
        <v>-95090</v>
      </c>
      <c r="F51" s="27">
        <v>8357</v>
      </c>
      <c r="G51" s="27">
        <v>-30691</v>
      </c>
      <c r="H51" s="27">
        <v>40877</v>
      </c>
      <c r="J51" s="222"/>
    </row>
    <row r="52" spans="1:10" s="125" customFormat="1" ht="16.5">
      <c r="A52" s="121"/>
      <c r="B52" s="108" t="s">
        <v>36</v>
      </c>
      <c r="C52" s="112" t="s">
        <v>507</v>
      </c>
      <c r="D52" s="191"/>
      <c r="E52" s="180">
        <f>+E48-E49</f>
        <v>1906746</v>
      </c>
      <c r="F52" s="180">
        <f>+F48-F49</f>
        <v>1960377</v>
      </c>
      <c r="G52" s="180">
        <f>+G48-G49</f>
        <v>800839</v>
      </c>
      <c r="H52" s="180">
        <f>+H48-H49</f>
        <v>561537</v>
      </c>
      <c r="J52" s="223"/>
    </row>
    <row r="53" spans="1:10" s="125" customFormat="1" ht="16.5">
      <c r="A53" s="121"/>
      <c r="B53" s="108" t="s">
        <v>37</v>
      </c>
      <c r="C53" s="112" t="s">
        <v>508</v>
      </c>
      <c r="D53" s="191"/>
      <c r="E53" s="179">
        <f>+SUM(E54:E56)</f>
        <v>0</v>
      </c>
      <c r="F53" s="179">
        <f>+SUM(F54:F56)</f>
        <v>0</v>
      </c>
      <c r="G53" s="179">
        <f>+SUM(G54:G56)</f>
        <v>0</v>
      </c>
      <c r="H53" s="179">
        <f>+SUM(H54:H56)</f>
        <v>0</v>
      </c>
      <c r="J53" s="223"/>
    </row>
    <row r="54" spans="1:10" ht="16.5">
      <c r="A54" s="1"/>
      <c r="B54" s="1" t="s">
        <v>400</v>
      </c>
      <c r="C54" s="12" t="s">
        <v>509</v>
      </c>
      <c r="D54" s="191"/>
      <c r="E54" s="27">
        <v>0</v>
      </c>
      <c r="F54" s="27">
        <v>0</v>
      </c>
      <c r="G54" s="27">
        <v>0</v>
      </c>
      <c r="H54" s="27">
        <v>0</v>
      </c>
      <c r="J54" s="222"/>
    </row>
    <row r="55" spans="1:10" ht="16.5">
      <c r="A55" s="1"/>
      <c r="B55" s="1" t="s">
        <v>402</v>
      </c>
      <c r="C55" s="12" t="s">
        <v>585</v>
      </c>
      <c r="D55" s="191"/>
      <c r="E55" s="27">
        <v>0</v>
      </c>
      <c r="F55" s="27">
        <v>0</v>
      </c>
      <c r="G55" s="27">
        <v>0</v>
      </c>
      <c r="H55" s="27">
        <v>0</v>
      </c>
      <c r="J55" s="222"/>
    </row>
    <row r="56" spans="1:10" ht="16.5">
      <c r="A56" s="1"/>
      <c r="B56" s="1" t="s">
        <v>510</v>
      </c>
      <c r="C56" s="12" t="s">
        <v>511</v>
      </c>
      <c r="D56" s="191"/>
      <c r="E56" s="27">
        <v>0</v>
      </c>
      <c r="F56" s="27">
        <v>0</v>
      </c>
      <c r="G56" s="27">
        <v>0</v>
      </c>
      <c r="H56" s="27">
        <v>0</v>
      </c>
      <c r="J56" s="222"/>
    </row>
    <row r="57" spans="1:10" s="125" customFormat="1" ht="16.5">
      <c r="A57" s="121"/>
      <c r="B57" s="108" t="s">
        <v>485</v>
      </c>
      <c r="C57" s="112" t="s">
        <v>512</v>
      </c>
      <c r="D57" s="191"/>
      <c r="E57" s="180">
        <f>+SUM(E58:E60)</f>
        <v>0</v>
      </c>
      <c r="F57" s="179">
        <f>+SUM(F58:F60)</f>
        <v>0</v>
      </c>
      <c r="G57" s="180">
        <f>+SUM(G58:G60)</f>
        <v>0</v>
      </c>
      <c r="H57" s="180">
        <f>+SUM(H58:H60)</f>
        <v>0</v>
      </c>
      <c r="J57" s="223"/>
    </row>
    <row r="58" spans="1:10" ht="16.5">
      <c r="A58" s="1"/>
      <c r="B58" s="1" t="s">
        <v>513</v>
      </c>
      <c r="C58" s="12" t="s">
        <v>514</v>
      </c>
      <c r="D58" s="191"/>
      <c r="E58" s="27">
        <v>0</v>
      </c>
      <c r="F58" s="27">
        <v>0</v>
      </c>
      <c r="G58" s="27">
        <v>0</v>
      </c>
      <c r="H58" s="27">
        <v>0</v>
      </c>
      <c r="J58" s="222"/>
    </row>
    <row r="59" spans="1:10" ht="16.5">
      <c r="A59" s="1"/>
      <c r="B59" s="1" t="s">
        <v>515</v>
      </c>
      <c r="C59" s="12" t="s">
        <v>516</v>
      </c>
      <c r="D59" s="191"/>
      <c r="E59" s="27">
        <v>0</v>
      </c>
      <c r="F59" s="27">
        <v>0</v>
      </c>
      <c r="G59" s="27">
        <v>0</v>
      </c>
      <c r="H59" s="27">
        <v>0</v>
      </c>
      <c r="J59" s="222"/>
    </row>
    <row r="60" spans="1:10" ht="16.5">
      <c r="A60" s="1"/>
      <c r="B60" s="1" t="s">
        <v>517</v>
      </c>
      <c r="C60" s="12" t="s">
        <v>518</v>
      </c>
      <c r="D60" s="191"/>
      <c r="E60" s="27">
        <v>0</v>
      </c>
      <c r="F60" s="27">
        <v>0</v>
      </c>
      <c r="G60" s="27">
        <v>0</v>
      </c>
      <c r="H60" s="27">
        <v>0</v>
      </c>
      <c r="J60" s="222"/>
    </row>
    <row r="61" spans="1:10" s="125" customFormat="1" ht="16.5">
      <c r="A61" s="121"/>
      <c r="B61" s="108" t="s">
        <v>519</v>
      </c>
      <c r="C61" s="112" t="s">
        <v>520</v>
      </c>
      <c r="D61" s="191"/>
      <c r="E61" s="180">
        <f>+E53-E57</f>
        <v>0</v>
      </c>
      <c r="F61" s="179">
        <f>+F53-F57</f>
        <v>0</v>
      </c>
      <c r="G61" s="180">
        <f>+G53-G57</f>
        <v>0</v>
      </c>
      <c r="H61" s="180">
        <f>+H53-H57</f>
        <v>0</v>
      </c>
      <c r="J61" s="223"/>
    </row>
    <row r="62" spans="1:10" s="125" customFormat="1" ht="16.5">
      <c r="A62" s="121"/>
      <c r="B62" s="108" t="s">
        <v>521</v>
      </c>
      <c r="C62" s="112" t="s">
        <v>522</v>
      </c>
      <c r="D62" s="191"/>
      <c r="E62" s="180">
        <f>+SUM(E63:E64)</f>
        <v>0</v>
      </c>
      <c r="F62" s="179">
        <f>+SUM(F63:F64)</f>
        <v>0</v>
      </c>
      <c r="G62" s="180">
        <f>+SUM(G63:G64)</f>
        <v>0</v>
      </c>
      <c r="H62" s="180">
        <f>+SUM(H63:H64)</f>
        <v>0</v>
      </c>
      <c r="J62" s="223"/>
    </row>
    <row r="63" spans="1:10" ht="16.5">
      <c r="A63" s="2"/>
      <c r="B63" s="9" t="s">
        <v>523</v>
      </c>
      <c r="C63" s="12" t="s">
        <v>251</v>
      </c>
      <c r="D63" s="191"/>
      <c r="E63" s="27">
        <v>0</v>
      </c>
      <c r="F63" s="87">
        <v>0</v>
      </c>
      <c r="G63" s="27">
        <v>0</v>
      </c>
      <c r="H63" s="27">
        <v>0</v>
      </c>
      <c r="J63" s="222"/>
    </row>
    <row r="64" spans="1:10" ht="16.5">
      <c r="A64" s="2"/>
      <c r="B64" s="9" t="s">
        <v>524</v>
      </c>
      <c r="C64" s="12" t="s">
        <v>252</v>
      </c>
      <c r="D64" s="191"/>
      <c r="E64" s="27">
        <v>0</v>
      </c>
      <c r="F64" s="27">
        <v>0</v>
      </c>
      <c r="G64" s="27">
        <v>0</v>
      </c>
      <c r="H64" s="27">
        <v>0</v>
      </c>
      <c r="J64" s="222"/>
    </row>
    <row r="65" spans="1:10" s="125" customFormat="1" ht="16.5">
      <c r="A65" s="108"/>
      <c r="B65" s="196" t="s">
        <v>525</v>
      </c>
      <c r="C65" s="112" t="s">
        <v>526</v>
      </c>
      <c r="D65" s="191"/>
      <c r="E65" s="179">
        <f>+E61+E62</f>
        <v>0</v>
      </c>
      <c r="F65" s="179">
        <f>+F61+F62</f>
        <v>0</v>
      </c>
      <c r="G65" s="179">
        <f>+G61+G62</f>
        <v>0</v>
      </c>
      <c r="H65" s="179">
        <f>+H61+H62</f>
        <v>0</v>
      </c>
      <c r="J65" s="223"/>
    </row>
    <row r="66" spans="1:10" s="125" customFormat="1" ht="16.5">
      <c r="A66" s="108"/>
      <c r="B66" s="108" t="s">
        <v>527</v>
      </c>
      <c r="C66" s="112" t="s">
        <v>579</v>
      </c>
      <c r="D66" s="191" t="s">
        <v>634</v>
      </c>
      <c r="E66" s="180">
        <f>+E67+E68</f>
        <v>1906746</v>
      </c>
      <c r="F66" s="180">
        <f>+F67+F68</f>
        <v>1960377</v>
      </c>
      <c r="G66" s="180">
        <f>+G67+G68</f>
        <v>800839</v>
      </c>
      <c r="H66" s="180">
        <f>+H67+H68</f>
        <v>561537</v>
      </c>
      <c r="J66" s="223"/>
    </row>
    <row r="67" spans="1:10" s="189" customFormat="1" ht="16.5">
      <c r="A67" s="108"/>
      <c r="B67" s="196" t="s">
        <v>577</v>
      </c>
      <c r="C67" s="112" t="s">
        <v>401</v>
      </c>
      <c r="D67" s="191"/>
      <c r="E67" s="180">
        <v>1906715</v>
      </c>
      <c r="F67" s="180">
        <v>1961340</v>
      </c>
      <c r="G67" s="180">
        <v>801563</v>
      </c>
      <c r="H67" s="180">
        <v>562171</v>
      </c>
      <c r="J67" s="221"/>
    </row>
    <row r="68" spans="1:10" ht="16.5">
      <c r="A68" s="2"/>
      <c r="B68" s="9" t="s">
        <v>578</v>
      </c>
      <c r="C68" s="12" t="s">
        <v>528</v>
      </c>
      <c r="D68" s="191" t="s">
        <v>310</v>
      </c>
      <c r="E68" s="27">
        <v>31</v>
      </c>
      <c r="F68" s="27">
        <v>-963</v>
      </c>
      <c r="G68" s="27">
        <v>-724</v>
      </c>
      <c r="H68" s="27">
        <v>-634</v>
      </c>
      <c r="J68" s="222"/>
    </row>
    <row r="69" spans="1:8" s="18" customFormat="1" ht="16.5">
      <c r="A69" s="1"/>
      <c r="B69" s="66"/>
      <c r="C69" s="66" t="s">
        <v>613</v>
      </c>
      <c r="D69" s="85"/>
      <c r="E69" s="86">
        <f>E67/400000000</f>
        <v>0.0047667875</v>
      </c>
      <c r="F69" s="86">
        <f>F67/400000000</f>
        <v>0.00490335</v>
      </c>
      <c r="G69" s="86">
        <f>G67/400000000</f>
        <v>0.0020039075</v>
      </c>
      <c r="H69" s="86">
        <f>H67/400000000</f>
        <v>0.0014054275</v>
      </c>
    </row>
    <row r="70" spans="1:4" ht="16.5">
      <c r="A70" s="2"/>
      <c r="B70" s="2"/>
      <c r="C70" s="8"/>
      <c r="D70" s="25"/>
    </row>
    <row r="71" spans="1:8" ht="16.5">
      <c r="A71" s="2"/>
      <c r="B71" s="2"/>
      <c r="C71" s="8"/>
      <c r="D71" s="25"/>
      <c r="E71" s="33"/>
      <c r="F71" s="33"/>
      <c r="G71" s="33"/>
      <c r="H71" s="33"/>
    </row>
    <row r="72" spans="1:8" ht="16.5">
      <c r="A72" s="2"/>
      <c r="B72" s="2"/>
      <c r="C72" s="8"/>
      <c r="D72" s="25"/>
      <c r="E72" s="33"/>
      <c r="F72" s="33"/>
      <c r="G72" s="33"/>
      <c r="H72" s="33"/>
    </row>
    <row r="73" spans="1:8" ht="16.5">
      <c r="A73" s="2"/>
      <c r="B73" s="2"/>
      <c r="C73" s="8"/>
      <c r="D73" s="25"/>
      <c r="E73" s="33"/>
      <c r="F73" s="33"/>
      <c r="G73" s="33"/>
      <c r="H73" s="33"/>
    </row>
    <row r="74" spans="1:8" ht="16.5">
      <c r="A74" s="2"/>
      <c r="B74" s="2"/>
      <c r="C74" s="8"/>
      <c r="D74" s="25"/>
      <c r="E74" s="33"/>
      <c r="F74" s="33"/>
      <c r="G74" s="33"/>
      <c r="H74" s="33"/>
    </row>
    <row r="75" spans="1:8" ht="16.5">
      <c r="A75" s="2"/>
      <c r="B75" s="2"/>
      <c r="C75" s="8"/>
      <c r="D75" s="25"/>
      <c r="E75" s="33"/>
      <c r="F75" s="33"/>
      <c r="G75" s="33"/>
      <c r="H75" s="33"/>
    </row>
    <row r="76" spans="1:6" s="18" customFormat="1" ht="15.75">
      <c r="A76" s="224" t="s">
        <v>470</v>
      </c>
      <c r="B76" s="224"/>
      <c r="C76" s="224"/>
      <c r="D76" s="224"/>
      <c r="E76" s="224"/>
      <c r="F76" s="224"/>
    </row>
    <row r="77" spans="1:8" s="18" customFormat="1" ht="16.5">
      <c r="A77" s="2"/>
      <c r="B77" s="2"/>
      <c r="C77" s="8"/>
      <c r="D77" s="25"/>
      <c r="E77" s="3"/>
      <c r="F77" s="3"/>
      <c r="G77" s="3"/>
      <c r="H77" s="3"/>
    </row>
    <row r="78" spans="1:8" s="18" customFormat="1" ht="16.5">
      <c r="A78" s="2"/>
      <c r="B78" s="2"/>
      <c r="C78" s="8"/>
      <c r="D78" s="25"/>
      <c r="E78" s="3"/>
      <c r="F78" s="3"/>
      <c r="G78" s="3"/>
      <c r="H78" s="3"/>
    </row>
    <row r="79" spans="1:8" s="18" customFormat="1" ht="16.5">
      <c r="A79" s="2"/>
      <c r="B79" s="2"/>
      <c r="C79" s="8"/>
      <c r="D79" s="25"/>
      <c r="E79" s="3"/>
      <c r="F79" s="3"/>
      <c r="G79" s="3"/>
      <c r="H79" s="3"/>
    </row>
    <row r="80" spans="1:8" s="18" customFormat="1" ht="16.5">
      <c r="A80" s="2"/>
      <c r="B80" s="2"/>
      <c r="C80" s="8"/>
      <c r="D80" s="25"/>
      <c r="E80" s="3"/>
      <c r="F80" s="3"/>
      <c r="G80" s="3"/>
      <c r="H80" s="3"/>
    </row>
    <row r="81" spans="1:8" s="18" customFormat="1" ht="16.5">
      <c r="A81" s="2"/>
      <c r="B81" s="63"/>
      <c r="C81" s="64"/>
      <c r="D81" s="65"/>
      <c r="E81" s="71"/>
      <c r="F81" s="71"/>
      <c r="G81" s="71"/>
      <c r="H81" s="71"/>
    </row>
    <row r="82" spans="1:8" s="18" customFormat="1" ht="16.5">
      <c r="A82" s="2"/>
      <c r="B82" s="2"/>
      <c r="C82" s="8"/>
      <c r="D82" s="25"/>
      <c r="E82" s="3"/>
      <c r="F82" s="3"/>
      <c r="G82" s="3"/>
      <c r="H82" s="3"/>
    </row>
    <row r="83" spans="1:8" s="18" customFormat="1" ht="16.5">
      <c r="A83" s="2"/>
      <c r="B83" s="2"/>
      <c r="C83" s="8"/>
      <c r="D83" s="25"/>
      <c r="E83" s="3"/>
      <c r="F83" s="3"/>
      <c r="G83" s="3"/>
      <c r="H83" s="3"/>
    </row>
    <row r="84" spans="1:8" s="18" customFormat="1" ht="16.5">
      <c r="A84" s="2"/>
      <c r="B84" s="2"/>
      <c r="C84" s="8"/>
      <c r="D84" s="25"/>
      <c r="E84" s="3"/>
      <c r="F84" s="3"/>
      <c r="G84" s="3"/>
      <c r="H84" s="3"/>
    </row>
    <row r="85" spans="1:8" s="18" customFormat="1" ht="16.5">
      <c r="A85" s="2"/>
      <c r="B85" s="2"/>
      <c r="C85" s="8"/>
      <c r="D85" s="25"/>
      <c r="E85" s="3"/>
      <c r="F85" s="3"/>
      <c r="G85" s="3"/>
      <c r="H85" s="3"/>
    </row>
    <row r="86" spans="1:8" s="18" customFormat="1" ht="16.5">
      <c r="A86" s="2"/>
      <c r="B86" s="2"/>
      <c r="C86" s="8"/>
      <c r="D86" s="25"/>
      <c r="E86" s="3"/>
      <c r="F86" s="3"/>
      <c r="G86" s="3"/>
      <c r="H86" s="3"/>
    </row>
    <row r="87" spans="1:8" s="18" customFormat="1" ht="16.5">
      <c r="A87" s="2"/>
      <c r="B87" s="2"/>
      <c r="C87" s="8"/>
      <c r="D87" s="25"/>
      <c r="E87" s="3"/>
      <c r="F87" s="3"/>
      <c r="G87" s="3"/>
      <c r="H87" s="3"/>
    </row>
    <row r="88" spans="1:8" s="18" customFormat="1" ht="16.5">
      <c r="A88" s="2"/>
      <c r="B88" s="2"/>
      <c r="C88" s="8"/>
      <c r="D88" s="25"/>
      <c r="E88" s="3"/>
      <c r="F88" s="3"/>
      <c r="G88" s="3"/>
      <c r="H88" s="3"/>
    </row>
    <row r="89" spans="1:8" s="18" customFormat="1" ht="16.5">
      <c r="A89" s="2"/>
      <c r="B89" s="2"/>
      <c r="C89" s="8"/>
      <c r="D89" s="25"/>
      <c r="E89" s="3"/>
      <c r="F89" s="3"/>
      <c r="G89" s="3"/>
      <c r="H89" s="3"/>
    </row>
    <row r="90" spans="1:8" s="18" customFormat="1" ht="16.5">
      <c r="A90" s="2"/>
      <c r="B90" s="2"/>
      <c r="C90" s="8"/>
      <c r="D90" s="25"/>
      <c r="E90" s="3"/>
      <c r="F90" s="3"/>
      <c r="G90" s="3"/>
      <c r="H90" s="3"/>
    </row>
    <row r="91" spans="1:8" s="18" customFormat="1" ht="16.5">
      <c r="A91" s="2"/>
      <c r="B91" s="2"/>
      <c r="C91" s="8"/>
      <c r="D91" s="25"/>
      <c r="E91" s="3"/>
      <c r="F91" s="3"/>
      <c r="G91" s="3"/>
      <c r="H91" s="3"/>
    </row>
    <row r="92" spans="1:8" s="18" customFormat="1" ht="16.5">
      <c r="A92" s="2"/>
      <c r="B92" s="2"/>
      <c r="C92" s="8"/>
      <c r="D92" s="25"/>
      <c r="E92" s="3"/>
      <c r="F92" s="3"/>
      <c r="G92" s="3"/>
      <c r="H92" s="3"/>
    </row>
    <row r="93" spans="1:8" s="18" customFormat="1" ht="16.5">
      <c r="A93" s="2"/>
      <c r="B93" s="2"/>
      <c r="C93" s="8"/>
      <c r="D93" s="25"/>
      <c r="E93" s="3"/>
      <c r="F93" s="3"/>
      <c r="G93" s="3"/>
      <c r="H93" s="3"/>
    </row>
    <row r="94" spans="1:8" s="18" customFormat="1" ht="16.5">
      <c r="A94" s="2"/>
      <c r="B94" s="2"/>
      <c r="C94" s="8"/>
      <c r="D94" s="25"/>
      <c r="E94" s="3"/>
      <c r="F94" s="3"/>
      <c r="G94" s="3"/>
      <c r="H94" s="3"/>
    </row>
    <row r="95" spans="1:8" s="18" customFormat="1" ht="16.5">
      <c r="A95" s="2"/>
      <c r="B95" s="2"/>
      <c r="C95" s="8"/>
      <c r="D95" s="25"/>
      <c r="E95" s="3"/>
      <c r="F95" s="3"/>
      <c r="G95" s="3"/>
      <c r="H95" s="3"/>
    </row>
    <row r="96" spans="1:8" s="18" customFormat="1" ht="16.5">
      <c r="A96" s="2"/>
      <c r="B96" s="2"/>
      <c r="C96" s="8"/>
      <c r="D96" s="25"/>
      <c r="E96" s="3"/>
      <c r="F96" s="3"/>
      <c r="G96" s="3"/>
      <c r="H96" s="3"/>
    </row>
    <row r="97" spans="1:8" s="18" customFormat="1" ht="16.5">
      <c r="A97" s="2"/>
      <c r="B97" s="2"/>
      <c r="C97" s="8"/>
      <c r="D97" s="25"/>
      <c r="E97" s="3"/>
      <c r="F97" s="3"/>
      <c r="G97" s="3"/>
      <c r="H97" s="3"/>
    </row>
    <row r="98" spans="1:8" s="18" customFormat="1" ht="16.5">
      <c r="A98" s="2"/>
      <c r="B98" s="2"/>
      <c r="C98" s="8"/>
      <c r="D98" s="25"/>
      <c r="E98" s="3"/>
      <c r="F98" s="3"/>
      <c r="G98" s="3"/>
      <c r="H98" s="3"/>
    </row>
    <row r="99" spans="1:8" s="18" customFormat="1" ht="16.5">
      <c r="A99" s="2"/>
      <c r="B99" s="2"/>
      <c r="C99" s="8"/>
      <c r="D99" s="25"/>
      <c r="E99" s="3"/>
      <c r="F99" s="3"/>
      <c r="G99" s="3"/>
      <c r="H99" s="3"/>
    </row>
    <row r="100" spans="1:8" s="18" customFormat="1" ht="16.5">
      <c r="A100" s="2"/>
      <c r="B100" s="2"/>
      <c r="C100" s="8"/>
      <c r="D100" s="25"/>
      <c r="E100" s="3"/>
      <c r="F100" s="3"/>
      <c r="G100" s="3"/>
      <c r="H100" s="3"/>
    </row>
    <row r="101" spans="1:8" s="18" customFormat="1" ht="16.5">
      <c r="A101" s="2"/>
      <c r="B101" s="2"/>
      <c r="C101" s="8"/>
      <c r="D101" s="25"/>
      <c r="E101" s="3"/>
      <c r="F101" s="3"/>
      <c r="G101" s="3"/>
      <c r="H101" s="3"/>
    </row>
    <row r="103" spans="1:8" s="18" customFormat="1" ht="13.5">
      <c r="A103" s="3"/>
      <c r="B103" s="3"/>
      <c r="C103" s="3"/>
      <c r="D103" s="34"/>
      <c r="E103" s="3"/>
      <c r="F103" s="3"/>
      <c r="G103" s="3"/>
      <c r="H103" s="3"/>
    </row>
    <row r="104" spans="1:8" s="18" customFormat="1" ht="13.5">
      <c r="A104" s="3"/>
      <c r="B104" s="3"/>
      <c r="C104" s="3"/>
      <c r="D104" s="34"/>
      <c r="E104" s="3"/>
      <c r="F104" s="3"/>
      <c r="G104" s="3"/>
      <c r="H104" s="3"/>
    </row>
    <row r="105" spans="1:8" s="18" customFormat="1" ht="13.5">
      <c r="A105" s="3"/>
      <c r="B105" s="3"/>
      <c r="C105" s="3"/>
      <c r="D105" s="34"/>
      <c r="E105" s="3"/>
      <c r="F105" s="3"/>
      <c r="G105" s="3"/>
      <c r="H105" s="3"/>
    </row>
    <row r="106" spans="1:8" s="18" customFormat="1" ht="13.5">
      <c r="A106" s="3"/>
      <c r="B106" s="3"/>
      <c r="C106" s="3"/>
      <c r="D106" s="34"/>
      <c r="E106" s="3"/>
      <c r="F106" s="3"/>
      <c r="G106" s="3"/>
      <c r="H106" s="3"/>
    </row>
    <row r="107" spans="1:8" s="18" customFormat="1" ht="13.5">
      <c r="A107" s="3"/>
      <c r="B107" s="3"/>
      <c r="C107" s="3"/>
      <c r="D107" s="34"/>
      <c r="E107" s="3"/>
      <c r="F107" s="3"/>
      <c r="G107" s="3"/>
      <c r="H107" s="3"/>
    </row>
    <row r="108" spans="1:8" s="18" customFormat="1" ht="13.5">
      <c r="A108" s="3"/>
      <c r="B108" s="3"/>
      <c r="C108" s="3"/>
      <c r="D108" s="34"/>
      <c r="E108" s="3"/>
      <c r="F108" s="3"/>
      <c r="G108" s="3"/>
      <c r="H108" s="3"/>
    </row>
    <row r="109" spans="1:8" s="18" customFormat="1" ht="13.5">
      <c r="A109" s="3"/>
      <c r="B109" s="3"/>
      <c r="C109" s="3"/>
      <c r="D109" s="34"/>
      <c r="E109" s="3"/>
      <c r="F109" s="3"/>
      <c r="G109" s="3"/>
      <c r="H109" s="3"/>
    </row>
    <row r="110" ht="21" customHeight="1"/>
    <row r="111" spans="1:8" s="18" customFormat="1" ht="13.5">
      <c r="A111" s="3"/>
      <c r="B111" s="3"/>
      <c r="C111" s="3"/>
      <c r="D111" s="34"/>
      <c r="E111" s="3"/>
      <c r="F111" s="3"/>
      <c r="G111" s="3"/>
      <c r="H111" s="3"/>
    </row>
    <row r="112" spans="1:8" s="18" customFormat="1" ht="13.5">
      <c r="A112" s="3"/>
      <c r="B112" s="3"/>
      <c r="C112" s="3"/>
      <c r="D112" s="34"/>
      <c r="E112" s="3"/>
      <c r="F112" s="3"/>
      <c r="G112" s="3"/>
      <c r="H112" s="3"/>
    </row>
    <row r="113" spans="1:8" s="18" customFormat="1" ht="13.5">
      <c r="A113" s="3"/>
      <c r="B113" s="3"/>
      <c r="C113" s="3"/>
      <c r="D113" s="34"/>
      <c r="E113" s="3"/>
      <c r="F113" s="3"/>
      <c r="G113" s="3"/>
      <c r="H113" s="3"/>
    </row>
    <row r="114" spans="1:8" s="18" customFormat="1" ht="13.5">
      <c r="A114" s="3"/>
      <c r="B114" s="3"/>
      <c r="C114" s="3"/>
      <c r="D114" s="34"/>
      <c r="E114" s="3"/>
      <c r="F114" s="3"/>
      <c r="G114" s="3"/>
      <c r="H114" s="3"/>
    </row>
    <row r="115" spans="1:8" s="18" customFormat="1" ht="13.5">
      <c r="A115" s="3"/>
      <c r="B115" s="3"/>
      <c r="C115" s="3"/>
      <c r="D115" s="34"/>
      <c r="E115" s="3"/>
      <c r="F115" s="3"/>
      <c r="G115" s="3"/>
      <c r="H115" s="3"/>
    </row>
    <row r="116" spans="1:8" s="18" customFormat="1" ht="13.5">
      <c r="A116" s="3"/>
      <c r="B116" s="3"/>
      <c r="C116" s="3"/>
      <c r="D116" s="34"/>
      <c r="E116" s="3"/>
      <c r="F116" s="3"/>
      <c r="G116" s="3"/>
      <c r="H116" s="3"/>
    </row>
    <row r="117" spans="1:8" s="18" customFormat="1" ht="13.5">
      <c r="A117" s="3"/>
      <c r="B117" s="3"/>
      <c r="C117" s="3"/>
      <c r="D117" s="34"/>
      <c r="E117" s="3"/>
      <c r="F117" s="3"/>
      <c r="G117" s="3"/>
      <c r="H117" s="3"/>
    </row>
    <row r="118" spans="1:8" s="18" customFormat="1" ht="13.5">
      <c r="A118" s="3"/>
      <c r="B118" s="3"/>
      <c r="C118" s="3"/>
      <c r="D118" s="34"/>
      <c r="E118" s="3"/>
      <c r="F118" s="3"/>
      <c r="G118" s="3"/>
      <c r="H118" s="3"/>
    </row>
    <row r="119" spans="1:8" s="18" customFormat="1" ht="13.5">
      <c r="A119" s="3"/>
      <c r="B119" s="3"/>
      <c r="C119" s="3"/>
      <c r="D119" s="34"/>
      <c r="E119" s="3"/>
      <c r="F119" s="3"/>
      <c r="G119" s="3"/>
      <c r="H119" s="3"/>
    </row>
    <row r="121" spans="1:8" s="18" customFormat="1" ht="13.5">
      <c r="A121" s="3"/>
      <c r="B121" s="3"/>
      <c r="C121" s="3"/>
      <c r="D121" s="34"/>
      <c r="E121" s="3"/>
      <c r="F121" s="3"/>
      <c r="G121" s="3"/>
      <c r="H121" s="3"/>
    </row>
    <row r="122" spans="1:8" s="18" customFormat="1" ht="13.5">
      <c r="A122" s="3"/>
      <c r="B122" s="3"/>
      <c r="C122" s="3"/>
      <c r="D122" s="34"/>
      <c r="E122" s="3"/>
      <c r="F122" s="3"/>
      <c r="G122" s="3"/>
      <c r="H122" s="3"/>
    </row>
    <row r="123" spans="1:8" s="18" customFormat="1" ht="13.5">
      <c r="A123" s="3"/>
      <c r="B123" s="3"/>
      <c r="C123" s="3"/>
      <c r="D123" s="34"/>
      <c r="E123" s="3"/>
      <c r="F123" s="3"/>
      <c r="G123" s="3"/>
      <c r="H123" s="3"/>
    </row>
    <row r="124" spans="1:8" s="18" customFormat="1" ht="13.5">
      <c r="A124" s="3"/>
      <c r="B124" s="3"/>
      <c r="C124" s="3"/>
      <c r="D124" s="34"/>
      <c r="E124" s="3"/>
      <c r="F124" s="3"/>
      <c r="G124" s="3"/>
      <c r="H124" s="3"/>
    </row>
    <row r="125" spans="1:8" s="18" customFormat="1" ht="13.5">
      <c r="A125" s="3"/>
      <c r="B125" s="3"/>
      <c r="C125" s="3"/>
      <c r="D125" s="34"/>
      <c r="E125" s="3"/>
      <c r="F125" s="3"/>
      <c r="G125" s="3"/>
      <c r="H125" s="3"/>
    </row>
    <row r="126" spans="1:8" s="18" customFormat="1" ht="13.5">
      <c r="A126" s="3"/>
      <c r="B126" s="3"/>
      <c r="C126" s="3"/>
      <c r="D126" s="34"/>
      <c r="E126" s="3"/>
      <c r="F126" s="3"/>
      <c r="G126" s="3"/>
      <c r="H126" s="3"/>
    </row>
    <row r="127" spans="1:8" s="18" customFormat="1" ht="13.5">
      <c r="A127" s="3"/>
      <c r="B127" s="3"/>
      <c r="C127" s="3"/>
      <c r="D127" s="34"/>
      <c r="E127" s="3"/>
      <c r="F127" s="3"/>
      <c r="G127" s="3"/>
      <c r="H127" s="3"/>
    </row>
    <row r="128" spans="1:8" s="18" customFormat="1" ht="13.5">
      <c r="A128" s="3"/>
      <c r="B128" s="3"/>
      <c r="C128" s="3"/>
      <c r="D128" s="34"/>
      <c r="E128" s="3"/>
      <c r="F128" s="3"/>
      <c r="G128" s="3"/>
      <c r="H128" s="3"/>
    </row>
    <row r="129" spans="1:8" s="18" customFormat="1" ht="13.5">
      <c r="A129" s="3"/>
      <c r="B129" s="3"/>
      <c r="C129" s="3"/>
      <c r="D129" s="34"/>
      <c r="E129" s="3"/>
      <c r="F129" s="3"/>
      <c r="G129" s="3"/>
      <c r="H129" s="3"/>
    </row>
    <row r="130" spans="1:8" s="18" customFormat="1" ht="13.5">
      <c r="A130" s="3"/>
      <c r="B130" s="3"/>
      <c r="C130" s="3"/>
      <c r="D130" s="34"/>
      <c r="E130" s="3"/>
      <c r="F130" s="3"/>
      <c r="G130" s="3"/>
      <c r="H130" s="3"/>
    </row>
  </sheetData>
  <sheetProtection/>
  <mergeCells count="1">
    <mergeCell ref="A76:F76"/>
  </mergeCells>
  <printOptions horizontalCentered="1"/>
  <pageMargins left="0.53" right="0.31" top="0.77" bottom="0.5905511811023623" header="0.5118110236220472" footer="0.5905511811023623"/>
  <pageSetup fitToHeight="1" fitToWidth="1" horizontalDpi="600" verticalDpi="600" orientation="portrait" paperSize="9" scale="42" r:id="rId1"/>
  <headerFooter alignWithMargins="0">
    <oddFooter xml:space="preserve">&amp;C&amp;"Times New Roman,Normal"&amp;12
&amp;"DINPro-Medium,Regular"&amp;13 6&amp;R&amp;"DINPro-Medium,Italic"&amp;11     &amp;10                           </oddFooter>
  </headerFooter>
  <ignoredErrors>
    <ignoredError sqref="E31 E1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E70" sqref="A1:IV16384"/>
      <selection pane="topRight" activeCell="E70" sqref="A1:IV16384"/>
      <selection pane="bottomLeft" activeCell="E70" sqref="A1:IV16384"/>
      <selection pane="bottomRight" activeCell="A1" sqref="A1"/>
    </sheetView>
  </sheetViews>
  <sheetFormatPr defaultColWidth="9.140625" defaultRowHeight="12.75"/>
  <cols>
    <col min="1" max="1" width="1.28515625" style="3" customWidth="1"/>
    <col min="2" max="2" width="11.57421875" style="3" bestFit="1" customWidth="1"/>
    <col min="3" max="3" width="71.8515625" style="3" customWidth="1"/>
    <col min="4" max="4" width="16.28125" style="34" bestFit="1" customWidth="1"/>
    <col min="5" max="7" width="18.7109375" style="3" bestFit="1" customWidth="1"/>
    <col min="8" max="8" width="2.8515625" style="3" customWidth="1"/>
    <col min="9" max="11" width="20.140625" style="3" bestFit="1" customWidth="1"/>
    <col min="12" max="16384" width="9.140625" style="3" customWidth="1"/>
  </cols>
  <sheetData>
    <row r="1" spans="1:11" ht="17.25" customHeight="1">
      <c r="A1" s="1"/>
      <c r="B1" s="1"/>
      <c r="C1" s="1"/>
      <c r="D1" s="23"/>
      <c r="E1" s="1"/>
      <c r="F1" s="2"/>
      <c r="G1" s="1"/>
      <c r="H1" s="1"/>
      <c r="I1" s="1"/>
      <c r="J1" s="1"/>
      <c r="K1" s="1"/>
    </row>
    <row r="2" spans="2:11" s="91" customFormat="1" ht="17.25" customHeight="1">
      <c r="B2" s="88" t="s">
        <v>0</v>
      </c>
      <c r="C2" s="89"/>
      <c r="D2" s="90"/>
      <c r="E2" s="89"/>
      <c r="F2" s="89"/>
      <c r="G2" s="89"/>
      <c r="H2" s="89"/>
      <c r="I2" s="89"/>
      <c r="J2" s="89"/>
      <c r="K2" s="89"/>
    </row>
    <row r="3" spans="2:4" s="91" customFormat="1" ht="17.25" customHeight="1">
      <c r="B3" s="92" t="s">
        <v>647</v>
      </c>
      <c r="D3" s="93"/>
    </row>
    <row r="4" spans="1:11" s="125" customFormat="1" ht="17.25" customHeight="1">
      <c r="A4" s="121"/>
      <c r="B4" s="94" t="s">
        <v>614</v>
      </c>
      <c r="C4" s="121"/>
      <c r="D4" s="182"/>
      <c r="E4" s="121"/>
      <c r="F4" s="121"/>
      <c r="G4" s="121"/>
      <c r="H4" s="121"/>
      <c r="I4" s="121"/>
      <c r="J4" s="121"/>
      <c r="K4" s="121"/>
    </row>
    <row r="5" spans="1:11" ht="17.25" customHeight="1">
      <c r="A5" s="1"/>
      <c r="B5" s="4"/>
      <c r="C5" s="4"/>
      <c r="D5" s="23"/>
      <c r="E5" s="5"/>
      <c r="F5" s="5"/>
      <c r="G5" s="5"/>
      <c r="H5" s="5"/>
      <c r="I5" s="5"/>
      <c r="J5" s="5"/>
      <c r="K5" s="5"/>
    </row>
    <row r="6" spans="1:11" ht="17.25" customHeight="1">
      <c r="A6" s="1"/>
      <c r="B6" s="1"/>
      <c r="C6" s="1"/>
      <c r="D6" s="23"/>
      <c r="E6" s="5"/>
      <c r="F6" s="5"/>
      <c r="G6" s="5"/>
      <c r="H6" s="5"/>
      <c r="I6" s="5"/>
      <c r="J6" s="5"/>
      <c r="K6" s="5"/>
    </row>
    <row r="7" spans="1:11" s="184" customFormat="1" ht="15.75" customHeight="1">
      <c r="A7" s="95"/>
      <c r="B7" s="95"/>
      <c r="C7" s="95"/>
      <c r="D7" s="96"/>
      <c r="E7" s="97"/>
      <c r="F7" s="97" t="s">
        <v>42</v>
      </c>
      <c r="G7" s="97"/>
      <c r="H7" s="183"/>
      <c r="I7" s="97"/>
      <c r="J7" s="97" t="s">
        <v>43</v>
      </c>
      <c r="K7" s="97"/>
    </row>
    <row r="8" spans="1:11" s="184" customFormat="1" ht="15.75" customHeight="1">
      <c r="A8" s="95"/>
      <c r="B8" s="95"/>
      <c r="C8" s="100"/>
      <c r="D8" s="96" t="s">
        <v>1</v>
      </c>
      <c r="E8" s="97"/>
      <c r="F8" s="97" t="s">
        <v>641</v>
      </c>
      <c r="G8" s="185"/>
      <c r="H8" s="186"/>
      <c r="I8" s="97"/>
      <c r="J8" s="97" t="s">
        <v>632</v>
      </c>
      <c r="K8" s="97"/>
    </row>
    <row r="9" spans="1:11" s="184" customFormat="1" ht="15.75" customHeight="1">
      <c r="A9" s="95"/>
      <c r="B9" s="103"/>
      <c r="C9" s="104"/>
      <c r="D9" s="105" t="s">
        <v>84</v>
      </c>
      <c r="E9" s="106" t="s">
        <v>2</v>
      </c>
      <c r="F9" s="106" t="s">
        <v>3</v>
      </c>
      <c r="G9" s="106" t="s">
        <v>175</v>
      </c>
      <c r="H9" s="106"/>
      <c r="I9" s="106" t="s">
        <v>2</v>
      </c>
      <c r="J9" s="106" t="s">
        <v>3</v>
      </c>
      <c r="K9" s="106" t="s">
        <v>175</v>
      </c>
    </row>
    <row r="10" spans="1:11" s="189" customFormat="1" ht="16.5">
      <c r="A10" s="108"/>
      <c r="B10" s="108" t="s">
        <v>176</v>
      </c>
      <c r="C10" s="187"/>
      <c r="D10" s="188"/>
      <c r="E10" s="200">
        <f>E11+E30+E48</f>
        <v>366830212</v>
      </c>
      <c r="F10" s="200">
        <f>F11+F30+F48</f>
        <v>83944787</v>
      </c>
      <c r="G10" s="200">
        <f aca="true" t="shared" si="0" ref="G10:G42">E10+F10</f>
        <v>450774999</v>
      </c>
      <c r="H10" s="180"/>
      <c r="I10" s="180">
        <f>I11+I30+I48</f>
        <v>150745477</v>
      </c>
      <c r="J10" s="180">
        <f>J11+J30+J48</f>
        <v>73005558</v>
      </c>
      <c r="K10" s="180">
        <f aca="true" t="shared" si="1" ref="K10:K73">I10+J10</f>
        <v>223751035</v>
      </c>
    </row>
    <row r="11" spans="1:11" s="189" customFormat="1" ht="16.5">
      <c r="A11" s="108"/>
      <c r="B11" s="108" t="s">
        <v>4</v>
      </c>
      <c r="C11" s="108" t="s">
        <v>177</v>
      </c>
      <c r="D11" s="188" t="s">
        <v>635</v>
      </c>
      <c r="E11" s="200">
        <f>E12+E16+E19+E22+E23+E26+E28+E29+E27</f>
        <v>6959327</v>
      </c>
      <c r="F11" s="200">
        <f>F12+F16+F19+F22+F23+F26+F28+F29+F27</f>
        <v>10497126</v>
      </c>
      <c r="G11" s="200">
        <f t="shared" si="0"/>
        <v>17456453</v>
      </c>
      <c r="H11" s="180"/>
      <c r="I11" s="180">
        <f>I12+I16+I19+I22+I23+I26+I28+I29+I27</f>
        <v>5510005</v>
      </c>
      <c r="J11" s="180">
        <f>J12+J16+J19+J22+J23+J26+J28+J29+J27</f>
        <v>8937878</v>
      </c>
      <c r="K11" s="180">
        <f t="shared" si="1"/>
        <v>14447883</v>
      </c>
    </row>
    <row r="12" spans="1:11" ht="15.75">
      <c r="A12" s="1"/>
      <c r="B12" s="35" t="s">
        <v>5</v>
      </c>
      <c r="C12" s="1" t="s">
        <v>178</v>
      </c>
      <c r="D12" s="23"/>
      <c r="E12" s="36">
        <f>SUM(E13:E15)</f>
        <v>6089954</v>
      </c>
      <c r="F12" s="36">
        <f>SUM(F13:F15)</f>
        <v>4880250</v>
      </c>
      <c r="G12" s="36">
        <f t="shared" si="0"/>
        <v>10970204</v>
      </c>
      <c r="H12" s="27"/>
      <c r="I12" s="27">
        <f>SUM(I13:I15)</f>
        <v>4861322</v>
      </c>
      <c r="J12" s="27">
        <f>SUM(J13:J15)</f>
        <v>4102652</v>
      </c>
      <c r="K12" s="27">
        <f t="shared" si="1"/>
        <v>8963974</v>
      </c>
    </row>
    <row r="13" spans="1:11" ht="15.75">
      <c r="A13" s="1"/>
      <c r="B13" s="35" t="s">
        <v>47</v>
      </c>
      <c r="C13" s="1" t="s">
        <v>179</v>
      </c>
      <c r="D13" s="23"/>
      <c r="E13" s="36">
        <v>274570</v>
      </c>
      <c r="F13" s="36">
        <v>794577</v>
      </c>
      <c r="G13" s="36">
        <f t="shared" si="0"/>
        <v>1069147</v>
      </c>
      <c r="H13" s="27"/>
      <c r="I13" s="27">
        <v>171069</v>
      </c>
      <c r="J13" s="27">
        <v>824022</v>
      </c>
      <c r="K13" s="27">
        <f t="shared" si="1"/>
        <v>995091</v>
      </c>
    </row>
    <row r="14" spans="1:11" ht="15.75">
      <c r="A14" s="1"/>
      <c r="B14" s="35" t="s">
        <v>48</v>
      </c>
      <c r="C14" s="1" t="s">
        <v>180</v>
      </c>
      <c r="D14" s="23"/>
      <c r="E14" s="36">
        <v>0</v>
      </c>
      <c r="F14" s="36">
        <v>2533016</v>
      </c>
      <c r="G14" s="36">
        <f t="shared" si="0"/>
        <v>2533016</v>
      </c>
      <c r="H14" s="27"/>
      <c r="I14" s="27">
        <v>0</v>
      </c>
      <c r="J14" s="27">
        <v>606678</v>
      </c>
      <c r="K14" s="27">
        <f t="shared" si="1"/>
        <v>606678</v>
      </c>
    </row>
    <row r="15" spans="1:11" ht="15.75">
      <c r="A15" s="1"/>
      <c r="B15" s="35" t="s">
        <v>49</v>
      </c>
      <c r="C15" s="1" t="s">
        <v>181</v>
      </c>
      <c r="D15" s="23"/>
      <c r="E15" s="36">
        <v>5815384</v>
      </c>
      <c r="F15" s="36">
        <v>1552657</v>
      </c>
      <c r="G15" s="36">
        <f t="shared" si="0"/>
        <v>7368041</v>
      </c>
      <c r="H15" s="27"/>
      <c r="I15" s="27">
        <v>4690253</v>
      </c>
      <c r="J15" s="27">
        <v>2671952</v>
      </c>
      <c r="K15" s="27">
        <f t="shared" si="1"/>
        <v>7362205</v>
      </c>
    </row>
    <row r="16" spans="1:11" ht="15.75">
      <c r="A16" s="1"/>
      <c r="B16" s="35" t="s">
        <v>6</v>
      </c>
      <c r="C16" s="1" t="s">
        <v>182</v>
      </c>
      <c r="D16" s="23"/>
      <c r="E16" s="36">
        <f>E17+E18</f>
        <v>15</v>
      </c>
      <c r="F16" s="36">
        <f>F17+F18</f>
        <v>74209</v>
      </c>
      <c r="G16" s="36">
        <f t="shared" si="0"/>
        <v>74224</v>
      </c>
      <c r="H16" s="27"/>
      <c r="I16" s="27">
        <f>I17+I18</f>
        <v>15</v>
      </c>
      <c r="J16" s="27">
        <f>J17+J18</f>
        <v>120736</v>
      </c>
      <c r="K16" s="27">
        <f t="shared" si="1"/>
        <v>120751</v>
      </c>
    </row>
    <row r="17" spans="1:11" ht="15.75">
      <c r="A17" s="1"/>
      <c r="B17" s="35" t="s">
        <v>277</v>
      </c>
      <c r="C17" s="1" t="s">
        <v>183</v>
      </c>
      <c r="D17" s="23"/>
      <c r="E17" s="36">
        <v>15</v>
      </c>
      <c r="F17" s="36">
        <v>74209</v>
      </c>
      <c r="G17" s="36">
        <f t="shared" si="0"/>
        <v>74224</v>
      </c>
      <c r="H17" s="27"/>
      <c r="I17" s="27">
        <v>15</v>
      </c>
      <c r="J17" s="27">
        <v>120736</v>
      </c>
      <c r="K17" s="27">
        <f t="shared" si="1"/>
        <v>120751</v>
      </c>
    </row>
    <row r="18" spans="1:11" ht="15.75">
      <c r="A18" s="1"/>
      <c r="B18" s="35" t="s">
        <v>278</v>
      </c>
      <c r="C18" s="1" t="s">
        <v>184</v>
      </c>
      <c r="D18" s="23"/>
      <c r="E18" s="36">
        <v>0</v>
      </c>
      <c r="F18" s="36">
        <v>0</v>
      </c>
      <c r="G18" s="36">
        <f t="shared" si="0"/>
        <v>0</v>
      </c>
      <c r="H18" s="27"/>
      <c r="I18" s="27">
        <v>0</v>
      </c>
      <c r="J18" s="27">
        <v>0</v>
      </c>
      <c r="K18" s="27">
        <f t="shared" si="1"/>
        <v>0</v>
      </c>
    </row>
    <row r="19" spans="1:11" ht="15.75">
      <c r="A19" s="1"/>
      <c r="B19" s="35" t="s">
        <v>7</v>
      </c>
      <c r="C19" s="1" t="s">
        <v>185</v>
      </c>
      <c r="D19" s="23"/>
      <c r="E19" s="36">
        <f>E20+E21</f>
        <v>10590</v>
      </c>
      <c r="F19" s="36">
        <f>F20+F21</f>
        <v>4168887</v>
      </c>
      <c r="G19" s="36">
        <f t="shared" si="0"/>
        <v>4179477</v>
      </c>
      <c r="H19" s="27"/>
      <c r="I19" s="27">
        <f>I20+I21</f>
        <v>2229</v>
      </c>
      <c r="J19" s="27">
        <f>J20+J21</f>
        <v>4069199</v>
      </c>
      <c r="K19" s="27">
        <f t="shared" si="1"/>
        <v>4071428</v>
      </c>
    </row>
    <row r="20" spans="1:11" ht="15.75">
      <c r="A20" s="1"/>
      <c r="B20" s="35" t="s">
        <v>586</v>
      </c>
      <c r="C20" s="1" t="s">
        <v>186</v>
      </c>
      <c r="D20" s="23"/>
      <c r="E20" s="36">
        <v>10590</v>
      </c>
      <c r="F20" s="36">
        <v>3539040</v>
      </c>
      <c r="G20" s="36">
        <f t="shared" si="0"/>
        <v>3549630</v>
      </c>
      <c r="H20" s="27"/>
      <c r="I20" s="27">
        <v>2229</v>
      </c>
      <c r="J20" s="27">
        <v>3420371</v>
      </c>
      <c r="K20" s="27">
        <f t="shared" si="1"/>
        <v>3422600</v>
      </c>
    </row>
    <row r="21" spans="1:11" ht="15.75">
      <c r="A21" s="1"/>
      <c r="B21" s="35" t="s">
        <v>587</v>
      </c>
      <c r="C21" s="1" t="s">
        <v>187</v>
      </c>
      <c r="D21" s="23"/>
      <c r="E21" s="36">
        <v>0</v>
      </c>
      <c r="F21" s="36">
        <v>629847</v>
      </c>
      <c r="G21" s="36">
        <f t="shared" si="0"/>
        <v>629847</v>
      </c>
      <c r="H21" s="27"/>
      <c r="I21" s="27">
        <v>0</v>
      </c>
      <c r="J21" s="27">
        <v>648828</v>
      </c>
      <c r="K21" s="27">
        <f t="shared" si="1"/>
        <v>648828</v>
      </c>
    </row>
    <row r="22" spans="1:11" ht="15.75">
      <c r="A22" s="1"/>
      <c r="B22" s="35" t="s">
        <v>38</v>
      </c>
      <c r="C22" s="1" t="s">
        <v>188</v>
      </c>
      <c r="D22" s="23"/>
      <c r="E22" s="36">
        <v>0</v>
      </c>
      <c r="F22" s="36">
        <v>0</v>
      </c>
      <c r="G22" s="36">
        <f t="shared" si="0"/>
        <v>0</v>
      </c>
      <c r="H22" s="27"/>
      <c r="I22" s="27">
        <v>0</v>
      </c>
      <c r="J22" s="27">
        <v>0</v>
      </c>
      <c r="K22" s="27">
        <f t="shared" si="1"/>
        <v>0</v>
      </c>
    </row>
    <row r="23" spans="1:11" ht="15.75">
      <c r="A23" s="1"/>
      <c r="B23" s="35" t="s">
        <v>39</v>
      </c>
      <c r="C23" s="1" t="s">
        <v>189</v>
      </c>
      <c r="D23" s="23"/>
      <c r="E23" s="36">
        <f>E24+E25</f>
        <v>0</v>
      </c>
      <c r="F23" s="36">
        <f>F24+F25</f>
        <v>0</v>
      </c>
      <c r="G23" s="36">
        <f t="shared" si="0"/>
        <v>0</v>
      </c>
      <c r="H23" s="27"/>
      <c r="I23" s="27">
        <f>I24+I25</f>
        <v>0</v>
      </c>
      <c r="J23" s="27">
        <f>J24+J25</f>
        <v>0</v>
      </c>
      <c r="K23" s="27">
        <f t="shared" si="1"/>
        <v>0</v>
      </c>
    </row>
    <row r="24" spans="1:11" ht="15.75">
      <c r="A24" s="1"/>
      <c r="B24" s="35" t="s">
        <v>55</v>
      </c>
      <c r="C24" s="1" t="s">
        <v>190</v>
      </c>
      <c r="D24" s="23"/>
      <c r="E24" s="36">
        <v>0</v>
      </c>
      <c r="F24" s="36">
        <v>0</v>
      </c>
      <c r="G24" s="36">
        <f t="shared" si="0"/>
        <v>0</v>
      </c>
      <c r="H24" s="27"/>
      <c r="I24" s="27">
        <v>0</v>
      </c>
      <c r="J24" s="27">
        <v>0</v>
      </c>
      <c r="K24" s="27">
        <f t="shared" si="1"/>
        <v>0</v>
      </c>
    </row>
    <row r="25" spans="1:11" ht="15.75">
      <c r="A25" s="1"/>
      <c r="B25" s="35" t="s">
        <v>56</v>
      </c>
      <c r="C25" s="1" t="s">
        <v>191</v>
      </c>
      <c r="D25" s="23"/>
      <c r="E25" s="36">
        <v>0</v>
      </c>
      <c r="F25" s="36">
        <v>0</v>
      </c>
      <c r="G25" s="36">
        <f t="shared" si="0"/>
        <v>0</v>
      </c>
      <c r="H25" s="27"/>
      <c r="I25" s="27">
        <v>0</v>
      </c>
      <c r="J25" s="27">
        <v>0</v>
      </c>
      <c r="K25" s="27">
        <f t="shared" si="1"/>
        <v>0</v>
      </c>
    </row>
    <row r="26" spans="1:11" ht="15.75">
      <c r="A26" s="1"/>
      <c r="B26" s="35" t="s">
        <v>40</v>
      </c>
      <c r="C26" s="1" t="s">
        <v>192</v>
      </c>
      <c r="D26" s="23"/>
      <c r="E26" s="36">
        <v>0</v>
      </c>
      <c r="F26" s="36">
        <v>0</v>
      </c>
      <c r="G26" s="36">
        <f t="shared" si="0"/>
        <v>0</v>
      </c>
      <c r="H26" s="27"/>
      <c r="I26" s="27">
        <v>0</v>
      </c>
      <c r="J26" s="27">
        <v>0</v>
      </c>
      <c r="K26" s="27">
        <f t="shared" si="1"/>
        <v>0</v>
      </c>
    </row>
    <row r="27" spans="1:11" ht="15.75">
      <c r="A27" s="1"/>
      <c r="B27" s="35" t="s">
        <v>135</v>
      </c>
      <c r="C27" s="1" t="s">
        <v>403</v>
      </c>
      <c r="D27" s="23"/>
      <c r="E27" s="36">
        <v>0</v>
      </c>
      <c r="F27" s="36">
        <v>13051</v>
      </c>
      <c r="G27" s="36">
        <f t="shared" si="0"/>
        <v>13051</v>
      </c>
      <c r="H27" s="27"/>
      <c r="I27" s="27">
        <v>0</v>
      </c>
      <c r="J27" s="27">
        <v>13384</v>
      </c>
      <c r="K27" s="27">
        <f t="shared" si="1"/>
        <v>13384</v>
      </c>
    </row>
    <row r="28" spans="1:11" ht="15.75">
      <c r="A28" s="1"/>
      <c r="B28" s="35" t="s">
        <v>588</v>
      </c>
      <c r="C28" s="1" t="s">
        <v>193</v>
      </c>
      <c r="D28" s="23"/>
      <c r="E28" s="36">
        <v>14011</v>
      </c>
      <c r="F28" s="36">
        <v>1331686</v>
      </c>
      <c r="G28" s="36">
        <f t="shared" si="0"/>
        <v>1345697</v>
      </c>
      <c r="H28" s="27"/>
      <c r="I28" s="27">
        <v>8082</v>
      </c>
      <c r="J28" s="27">
        <v>624373</v>
      </c>
      <c r="K28" s="27">
        <f t="shared" si="1"/>
        <v>632455</v>
      </c>
    </row>
    <row r="29" spans="1:11" ht="15.75">
      <c r="A29" s="1"/>
      <c r="B29" s="35" t="s">
        <v>589</v>
      </c>
      <c r="C29" s="1" t="s">
        <v>194</v>
      </c>
      <c r="D29" s="23"/>
      <c r="E29" s="36">
        <v>844757</v>
      </c>
      <c r="F29" s="36">
        <v>29043</v>
      </c>
      <c r="G29" s="36">
        <f t="shared" si="0"/>
        <v>873800</v>
      </c>
      <c r="H29" s="27"/>
      <c r="I29" s="27">
        <v>638357</v>
      </c>
      <c r="J29" s="27">
        <v>7534</v>
      </c>
      <c r="K29" s="27">
        <f t="shared" si="1"/>
        <v>645891</v>
      </c>
    </row>
    <row r="30" spans="1:11" s="189" customFormat="1" ht="16.5">
      <c r="A30" s="108"/>
      <c r="B30" s="108" t="s">
        <v>8</v>
      </c>
      <c r="C30" s="108" t="s">
        <v>195</v>
      </c>
      <c r="D30" s="138" t="s">
        <v>636</v>
      </c>
      <c r="E30" s="201">
        <f>E31+E45</f>
        <v>338308933</v>
      </c>
      <c r="F30" s="201">
        <f>F31+F45</f>
        <v>7554635</v>
      </c>
      <c r="G30" s="200">
        <f t="shared" si="0"/>
        <v>345863568</v>
      </c>
      <c r="H30" s="180"/>
      <c r="I30" s="190">
        <f>I31+I45</f>
        <v>121727524</v>
      </c>
      <c r="J30" s="190">
        <f>J31+J45</f>
        <v>4490802</v>
      </c>
      <c r="K30" s="180">
        <f t="shared" si="1"/>
        <v>126218326</v>
      </c>
    </row>
    <row r="31" spans="1:11" ht="15.75">
      <c r="A31" s="1"/>
      <c r="B31" s="35" t="s">
        <v>9</v>
      </c>
      <c r="C31" s="1" t="s">
        <v>196</v>
      </c>
      <c r="D31" s="23"/>
      <c r="E31" s="36">
        <f>SUM(E32:E44)</f>
        <v>31264609</v>
      </c>
      <c r="F31" s="36">
        <f>SUM(F32:F44)</f>
        <v>7554635</v>
      </c>
      <c r="G31" s="36">
        <f t="shared" si="0"/>
        <v>38819244</v>
      </c>
      <c r="H31" s="27"/>
      <c r="I31" s="27">
        <f>SUM(I32:I44)</f>
        <v>26684255</v>
      </c>
      <c r="J31" s="27">
        <f>SUM(J32:J44)</f>
        <v>4490802</v>
      </c>
      <c r="K31" s="27">
        <f t="shared" si="1"/>
        <v>31175057</v>
      </c>
    </row>
    <row r="32" spans="1:11" ht="15.75">
      <c r="A32" s="1"/>
      <c r="B32" s="35" t="s">
        <v>10</v>
      </c>
      <c r="C32" s="1" t="s">
        <v>529</v>
      </c>
      <c r="D32" s="23"/>
      <c r="E32" s="36">
        <v>2336159</v>
      </c>
      <c r="F32" s="36">
        <v>6268679</v>
      </c>
      <c r="G32" s="36">
        <f t="shared" si="0"/>
        <v>8604838</v>
      </c>
      <c r="H32" s="27"/>
      <c r="I32" s="27">
        <v>2236712</v>
      </c>
      <c r="J32" s="27">
        <v>2763942</v>
      </c>
      <c r="K32" s="27">
        <f t="shared" si="1"/>
        <v>5000654</v>
      </c>
    </row>
    <row r="33" spans="1:11" ht="15.75">
      <c r="A33" s="1"/>
      <c r="B33" s="35" t="s">
        <v>11</v>
      </c>
      <c r="C33" s="1" t="s">
        <v>530</v>
      </c>
      <c r="D33" s="23"/>
      <c r="E33" s="36">
        <v>0</v>
      </c>
      <c r="F33" s="36">
        <v>0</v>
      </c>
      <c r="G33" s="36">
        <f t="shared" si="0"/>
        <v>0</v>
      </c>
      <c r="H33" s="27"/>
      <c r="I33" s="27">
        <v>0</v>
      </c>
      <c r="J33" s="27">
        <v>0</v>
      </c>
      <c r="K33" s="27">
        <f t="shared" si="1"/>
        <v>0</v>
      </c>
    </row>
    <row r="34" spans="1:11" ht="15.75">
      <c r="A34" s="1"/>
      <c r="B34" s="35" t="s">
        <v>12</v>
      </c>
      <c r="C34" s="1" t="s">
        <v>197</v>
      </c>
      <c r="D34" s="23"/>
      <c r="E34" s="36">
        <v>0</v>
      </c>
      <c r="F34" s="36">
        <v>0</v>
      </c>
      <c r="G34" s="36">
        <f t="shared" si="0"/>
        <v>0</v>
      </c>
      <c r="H34" s="27"/>
      <c r="I34" s="27">
        <v>1000</v>
      </c>
      <c r="J34" s="27">
        <v>0</v>
      </c>
      <c r="K34" s="27">
        <f t="shared" si="1"/>
        <v>1000</v>
      </c>
    </row>
    <row r="35" spans="1:11" ht="15.75">
      <c r="A35" s="1"/>
      <c r="B35" s="35" t="s">
        <v>590</v>
      </c>
      <c r="C35" s="1" t="s">
        <v>198</v>
      </c>
      <c r="D35" s="23"/>
      <c r="E35" s="36">
        <v>1150592</v>
      </c>
      <c r="F35" s="36">
        <v>1186896</v>
      </c>
      <c r="G35" s="36">
        <f t="shared" si="0"/>
        <v>2337488</v>
      </c>
      <c r="H35" s="27"/>
      <c r="I35" s="27">
        <v>1227899</v>
      </c>
      <c r="J35" s="27">
        <v>1621828</v>
      </c>
      <c r="K35" s="27">
        <f t="shared" si="1"/>
        <v>2849727</v>
      </c>
    </row>
    <row r="36" spans="1:11" ht="15.75">
      <c r="A36" s="1"/>
      <c r="B36" s="35" t="s">
        <v>591</v>
      </c>
      <c r="C36" s="1" t="s">
        <v>199</v>
      </c>
      <c r="D36" s="23"/>
      <c r="E36" s="36">
        <v>0</v>
      </c>
      <c r="F36" s="36">
        <v>0</v>
      </c>
      <c r="G36" s="36">
        <f t="shared" si="0"/>
        <v>0</v>
      </c>
      <c r="H36" s="27"/>
      <c r="I36" s="27">
        <v>0</v>
      </c>
      <c r="J36" s="27">
        <v>0</v>
      </c>
      <c r="K36" s="27">
        <f t="shared" si="1"/>
        <v>0</v>
      </c>
    </row>
    <row r="37" spans="1:11" ht="15.75">
      <c r="A37" s="1"/>
      <c r="B37" s="35" t="s">
        <v>592</v>
      </c>
      <c r="C37" s="1" t="s">
        <v>200</v>
      </c>
      <c r="D37" s="23"/>
      <c r="E37" s="36">
        <v>0</v>
      </c>
      <c r="F37" s="36">
        <v>0</v>
      </c>
      <c r="G37" s="36">
        <f t="shared" si="0"/>
        <v>0</v>
      </c>
      <c r="H37" s="27"/>
      <c r="I37" s="27">
        <v>0</v>
      </c>
      <c r="J37" s="27">
        <v>0</v>
      </c>
      <c r="K37" s="27">
        <f t="shared" si="1"/>
        <v>0</v>
      </c>
    </row>
    <row r="38" spans="1:11" ht="15.75">
      <c r="A38" s="1"/>
      <c r="B38" s="35" t="s">
        <v>593</v>
      </c>
      <c r="C38" s="1" t="s">
        <v>580</v>
      </c>
      <c r="D38" s="23"/>
      <c r="E38" s="36">
        <v>4644711</v>
      </c>
      <c r="F38" s="36">
        <v>0</v>
      </c>
      <c r="G38" s="36">
        <f t="shared" si="0"/>
        <v>4644711</v>
      </c>
      <c r="H38" s="27"/>
      <c r="I38" s="27">
        <v>4291376</v>
      </c>
      <c r="J38" s="27">
        <v>0</v>
      </c>
      <c r="K38" s="27">
        <f t="shared" si="1"/>
        <v>4291376</v>
      </c>
    </row>
    <row r="39" spans="1:11" ht="15.75">
      <c r="A39" s="1"/>
      <c r="B39" s="35" t="s">
        <v>594</v>
      </c>
      <c r="C39" s="1" t="s">
        <v>201</v>
      </c>
      <c r="D39" s="23"/>
      <c r="E39" s="36">
        <v>691</v>
      </c>
      <c r="F39" s="36">
        <v>0</v>
      </c>
      <c r="G39" s="36">
        <f t="shared" si="0"/>
        <v>691</v>
      </c>
      <c r="H39" s="27"/>
      <c r="I39" s="27">
        <v>726</v>
      </c>
      <c r="J39" s="27">
        <v>0</v>
      </c>
      <c r="K39" s="27">
        <f t="shared" si="1"/>
        <v>726</v>
      </c>
    </row>
    <row r="40" spans="1:11" ht="15.75">
      <c r="A40" s="1"/>
      <c r="B40" s="35" t="s">
        <v>595</v>
      </c>
      <c r="C40" s="1" t="s">
        <v>202</v>
      </c>
      <c r="D40" s="23"/>
      <c r="E40" s="36">
        <v>16894636</v>
      </c>
      <c r="F40" s="36">
        <v>0</v>
      </c>
      <c r="G40" s="36">
        <f t="shared" si="0"/>
        <v>16894636</v>
      </c>
      <c r="H40" s="27"/>
      <c r="I40" s="27">
        <v>13718870</v>
      </c>
      <c r="J40" s="27">
        <v>0</v>
      </c>
      <c r="K40" s="27">
        <f t="shared" si="1"/>
        <v>13718870</v>
      </c>
    </row>
    <row r="41" spans="1:11" ht="15.75">
      <c r="A41" s="1"/>
      <c r="B41" s="35" t="s">
        <v>596</v>
      </c>
      <c r="C41" s="1" t="s">
        <v>531</v>
      </c>
      <c r="D41" s="23"/>
      <c r="E41" s="36">
        <v>69001</v>
      </c>
      <c r="F41" s="36">
        <v>0</v>
      </c>
      <c r="G41" s="36">
        <f t="shared" si="0"/>
        <v>69001</v>
      </c>
      <c r="H41" s="36"/>
      <c r="I41" s="27">
        <v>76093</v>
      </c>
      <c r="J41" s="27">
        <v>0</v>
      </c>
      <c r="K41" s="27">
        <f t="shared" si="1"/>
        <v>76093</v>
      </c>
    </row>
    <row r="42" spans="1:11" ht="15.75">
      <c r="A42" s="1"/>
      <c r="B42" s="35" t="s">
        <v>597</v>
      </c>
      <c r="C42" s="1" t="s">
        <v>203</v>
      </c>
      <c r="D42" s="23"/>
      <c r="E42" s="36">
        <v>0</v>
      </c>
      <c r="F42" s="36">
        <v>0</v>
      </c>
      <c r="G42" s="36">
        <f t="shared" si="0"/>
        <v>0</v>
      </c>
      <c r="H42" s="27"/>
      <c r="I42" s="27">
        <v>0</v>
      </c>
      <c r="J42" s="27">
        <v>0</v>
      </c>
      <c r="K42" s="27">
        <f t="shared" si="1"/>
        <v>0</v>
      </c>
    </row>
    <row r="43" spans="1:11" ht="15.75">
      <c r="A43" s="1"/>
      <c r="B43" s="35" t="s">
        <v>598</v>
      </c>
      <c r="C43" s="1" t="s">
        <v>204</v>
      </c>
      <c r="D43" s="23"/>
      <c r="E43" s="36">
        <v>0</v>
      </c>
      <c r="F43" s="36">
        <v>0</v>
      </c>
      <c r="G43" s="36">
        <f aca="true" t="shared" si="2" ref="G43:G79">E43+F43</f>
        <v>0</v>
      </c>
      <c r="H43" s="27"/>
      <c r="I43" s="27">
        <v>0</v>
      </c>
      <c r="J43" s="27">
        <v>0</v>
      </c>
      <c r="K43" s="27">
        <f t="shared" si="1"/>
        <v>0</v>
      </c>
    </row>
    <row r="44" spans="1:11" ht="15.75">
      <c r="A44" s="1"/>
      <c r="B44" s="35" t="s">
        <v>599</v>
      </c>
      <c r="C44" s="1" t="s">
        <v>205</v>
      </c>
      <c r="D44" s="23"/>
      <c r="E44" s="36">
        <v>6168819</v>
      </c>
      <c r="F44" s="36">
        <v>99060</v>
      </c>
      <c r="G44" s="36">
        <f t="shared" si="2"/>
        <v>6267879</v>
      </c>
      <c r="H44" s="27"/>
      <c r="I44" s="27">
        <v>5131579</v>
      </c>
      <c r="J44" s="27">
        <v>105032</v>
      </c>
      <c r="K44" s="27">
        <f t="shared" si="1"/>
        <v>5236611</v>
      </c>
    </row>
    <row r="45" spans="1:11" ht="15.75">
      <c r="A45" s="1"/>
      <c r="B45" s="35" t="s">
        <v>14</v>
      </c>
      <c r="C45" s="1" t="s">
        <v>206</v>
      </c>
      <c r="D45" s="23"/>
      <c r="E45" s="36">
        <f>E46+E47</f>
        <v>307044324</v>
      </c>
      <c r="F45" s="36">
        <f>F46+F47</f>
        <v>0</v>
      </c>
      <c r="G45" s="36">
        <f t="shared" si="2"/>
        <v>307044324</v>
      </c>
      <c r="H45" s="27"/>
      <c r="I45" s="27">
        <f>I46+I47</f>
        <v>95043269</v>
      </c>
      <c r="J45" s="27">
        <f>J46+J47</f>
        <v>0</v>
      </c>
      <c r="K45" s="27">
        <f t="shared" si="1"/>
        <v>95043269</v>
      </c>
    </row>
    <row r="46" spans="1:11" ht="15.75">
      <c r="A46" s="1"/>
      <c r="B46" s="35" t="s">
        <v>325</v>
      </c>
      <c r="C46" s="1" t="s">
        <v>207</v>
      </c>
      <c r="D46" s="23"/>
      <c r="E46" s="36">
        <v>307044324</v>
      </c>
      <c r="F46" s="36">
        <v>0</v>
      </c>
      <c r="G46" s="36">
        <f t="shared" si="2"/>
        <v>307044324</v>
      </c>
      <c r="H46" s="27"/>
      <c r="I46" s="27">
        <v>95043269</v>
      </c>
      <c r="J46" s="27">
        <v>0</v>
      </c>
      <c r="K46" s="27">
        <f t="shared" si="1"/>
        <v>95043269</v>
      </c>
    </row>
    <row r="47" spans="1:11" ht="15.75">
      <c r="A47" s="1"/>
      <c r="B47" s="35" t="s">
        <v>326</v>
      </c>
      <c r="C47" s="1" t="s">
        <v>208</v>
      </c>
      <c r="D47" s="23"/>
      <c r="E47" s="36">
        <v>0</v>
      </c>
      <c r="F47" s="36">
        <v>0</v>
      </c>
      <c r="G47" s="36">
        <f t="shared" si="2"/>
        <v>0</v>
      </c>
      <c r="H47" s="27"/>
      <c r="I47" s="27">
        <v>0</v>
      </c>
      <c r="J47" s="27">
        <v>0</v>
      </c>
      <c r="K47" s="27">
        <f t="shared" si="1"/>
        <v>0</v>
      </c>
    </row>
    <row r="48" spans="1:11" s="189" customFormat="1" ht="16.5">
      <c r="A48" s="108"/>
      <c r="B48" s="108" t="s">
        <v>16</v>
      </c>
      <c r="C48" s="108" t="s">
        <v>209</v>
      </c>
      <c r="D48" s="138"/>
      <c r="E48" s="201">
        <f>E49+E53</f>
        <v>21561952</v>
      </c>
      <c r="F48" s="201">
        <f>F49+F53</f>
        <v>65893026</v>
      </c>
      <c r="G48" s="200">
        <f t="shared" si="2"/>
        <v>87454978</v>
      </c>
      <c r="H48" s="180"/>
      <c r="I48" s="190">
        <f>I49+I53</f>
        <v>23507948</v>
      </c>
      <c r="J48" s="190">
        <f>J49+J53</f>
        <v>59576878</v>
      </c>
      <c r="K48" s="180">
        <f t="shared" si="1"/>
        <v>83084826</v>
      </c>
    </row>
    <row r="49" spans="1:11" ht="15.75">
      <c r="A49" s="1"/>
      <c r="B49" s="1" t="s">
        <v>91</v>
      </c>
      <c r="C49" s="1" t="s">
        <v>404</v>
      </c>
      <c r="D49" s="23"/>
      <c r="E49" s="36">
        <f>SUM(E50:E52)</f>
        <v>4941950</v>
      </c>
      <c r="F49" s="36">
        <f>SUM(F50:F52)</f>
        <v>3985454</v>
      </c>
      <c r="G49" s="36">
        <f t="shared" si="2"/>
        <v>8927404</v>
      </c>
      <c r="H49" s="27"/>
      <c r="I49" s="27">
        <f>SUM(I50:I52)</f>
        <v>3330000</v>
      </c>
      <c r="J49" s="27">
        <f>SUM(J50:J52)</f>
        <v>1227785</v>
      </c>
      <c r="K49" s="27">
        <f t="shared" si="1"/>
        <v>4557785</v>
      </c>
    </row>
    <row r="50" spans="1:11" ht="15.75">
      <c r="A50" s="1"/>
      <c r="B50" s="1" t="s">
        <v>92</v>
      </c>
      <c r="C50" s="1" t="s">
        <v>405</v>
      </c>
      <c r="D50" s="23"/>
      <c r="E50" s="36">
        <v>2379950</v>
      </c>
      <c r="F50" s="36">
        <v>2320947</v>
      </c>
      <c r="G50" s="36">
        <f t="shared" si="2"/>
        <v>4700897</v>
      </c>
      <c r="H50" s="27"/>
      <c r="I50" s="27">
        <v>0</v>
      </c>
      <c r="J50" s="27">
        <v>0</v>
      </c>
      <c r="K50" s="27">
        <f t="shared" si="1"/>
        <v>0</v>
      </c>
    </row>
    <row r="51" spans="1:11" ht="15.75">
      <c r="A51" s="1"/>
      <c r="B51" s="1" t="s">
        <v>93</v>
      </c>
      <c r="C51" s="1" t="s">
        <v>406</v>
      </c>
      <c r="D51" s="23"/>
      <c r="E51" s="36">
        <v>2562000</v>
      </c>
      <c r="F51" s="36">
        <v>1664507</v>
      </c>
      <c r="G51" s="36">
        <f t="shared" si="2"/>
        <v>4226507</v>
      </c>
      <c r="H51" s="27"/>
      <c r="I51" s="27">
        <v>3330000</v>
      </c>
      <c r="J51" s="27">
        <v>1227785</v>
      </c>
      <c r="K51" s="27">
        <f t="shared" si="1"/>
        <v>4557785</v>
      </c>
    </row>
    <row r="52" spans="1:11" ht="15.75">
      <c r="A52" s="1"/>
      <c r="B52" s="1" t="s">
        <v>94</v>
      </c>
      <c r="C52" s="1" t="s">
        <v>407</v>
      </c>
      <c r="D52" s="23"/>
      <c r="E52" s="36">
        <v>0</v>
      </c>
      <c r="F52" s="36">
        <v>0</v>
      </c>
      <c r="G52" s="36">
        <f t="shared" si="2"/>
        <v>0</v>
      </c>
      <c r="H52" s="27"/>
      <c r="I52" s="27">
        <v>0</v>
      </c>
      <c r="J52" s="27">
        <v>0</v>
      </c>
      <c r="K52" s="27">
        <f t="shared" si="1"/>
        <v>0</v>
      </c>
    </row>
    <row r="53" spans="1:11" ht="15.75">
      <c r="A53" s="1"/>
      <c r="B53" s="1" t="s">
        <v>95</v>
      </c>
      <c r="C53" s="1" t="s">
        <v>408</v>
      </c>
      <c r="D53" s="23"/>
      <c r="E53" s="36">
        <f>E54+E57+E62+E69+E72+E75</f>
        <v>16620002</v>
      </c>
      <c r="F53" s="36">
        <f>F54+F57+F62+F69+F72+F75</f>
        <v>61907572</v>
      </c>
      <c r="G53" s="36">
        <f t="shared" si="2"/>
        <v>78527574</v>
      </c>
      <c r="H53" s="27"/>
      <c r="I53" s="27">
        <f>I54+I57+I62+I69+I72+I75</f>
        <v>20177948</v>
      </c>
      <c r="J53" s="27">
        <f>J54+J57+J62+J69+J72+J75</f>
        <v>58349093</v>
      </c>
      <c r="K53" s="27">
        <f t="shared" si="1"/>
        <v>78527041</v>
      </c>
    </row>
    <row r="54" spans="1:11" ht="15.75">
      <c r="A54" s="1"/>
      <c r="B54" s="1" t="s">
        <v>139</v>
      </c>
      <c r="C54" s="1" t="s">
        <v>210</v>
      </c>
      <c r="D54" s="23"/>
      <c r="E54" s="36">
        <f>+SUM(E55:E56)</f>
        <v>2065569</v>
      </c>
      <c r="F54" s="36">
        <f>+SUM(F55:F56)</f>
        <v>3139398</v>
      </c>
      <c r="G54" s="36">
        <f t="shared" si="2"/>
        <v>5204967</v>
      </c>
      <c r="H54" s="27"/>
      <c r="I54" s="27">
        <f>I55+I56</f>
        <v>1294551</v>
      </c>
      <c r="J54" s="27">
        <f>J55+J56</f>
        <v>3182838</v>
      </c>
      <c r="K54" s="27">
        <f t="shared" si="1"/>
        <v>4477389</v>
      </c>
    </row>
    <row r="55" spans="1:11" ht="15.75">
      <c r="A55" s="1"/>
      <c r="B55" s="1" t="s">
        <v>409</v>
      </c>
      <c r="C55" s="1" t="s">
        <v>211</v>
      </c>
      <c r="D55" s="23"/>
      <c r="E55" s="36">
        <v>833590</v>
      </c>
      <c r="F55" s="36">
        <v>1757328</v>
      </c>
      <c r="G55" s="36">
        <f t="shared" si="2"/>
        <v>2590918</v>
      </c>
      <c r="H55" s="27"/>
      <c r="I55" s="27">
        <v>589240</v>
      </c>
      <c r="J55" s="27">
        <v>1640673</v>
      </c>
      <c r="K55" s="27">
        <f t="shared" si="1"/>
        <v>2229913</v>
      </c>
    </row>
    <row r="56" spans="1:11" ht="15.75">
      <c r="A56" s="1"/>
      <c r="B56" s="1" t="s">
        <v>410</v>
      </c>
      <c r="C56" s="1" t="s">
        <v>212</v>
      </c>
      <c r="D56" s="23"/>
      <c r="E56" s="36">
        <v>1231979</v>
      </c>
      <c r="F56" s="36">
        <v>1382070</v>
      </c>
      <c r="G56" s="36">
        <f t="shared" si="2"/>
        <v>2614049</v>
      </c>
      <c r="H56" s="27"/>
      <c r="I56" s="27">
        <v>705311</v>
      </c>
      <c r="J56" s="27">
        <v>1542165</v>
      </c>
      <c r="K56" s="27">
        <f t="shared" si="1"/>
        <v>2247476</v>
      </c>
    </row>
    <row r="57" spans="1:11" ht="15.75">
      <c r="A57" s="1"/>
      <c r="B57" s="1" t="s">
        <v>140</v>
      </c>
      <c r="C57" s="1" t="s">
        <v>213</v>
      </c>
      <c r="D57" s="23"/>
      <c r="E57" s="36">
        <f>SUM(E58:E61)</f>
        <v>7521461</v>
      </c>
      <c r="F57" s="36">
        <f>SUM(F58:F61)</f>
        <v>40286111</v>
      </c>
      <c r="G57" s="36">
        <f t="shared" si="2"/>
        <v>47807572</v>
      </c>
      <c r="H57" s="27"/>
      <c r="I57" s="27">
        <f>SUM(I58:I61)</f>
        <v>13333549</v>
      </c>
      <c r="J57" s="27">
        <f>SUM(J58:J61)</f>
        <v>42398537</v>
      </c>
      <c r="K57" s="27">
        <f t="shared" si="1"/>
        <v>55732086</v>
      </c>
    </row>
    <row r="58" spans="1:11" ht="15.75">
      <c r="A58" s="1"/>
      <c r="B58" s="1" t="s">
        <v>411</v>
      </c>
      <c r="C58" s="1" t="s">
        <v>214</v>
      </c>
      <c r="D58" s="23"/>
      <c r="E58" s="36">
        <v>827415</v>
      </c>
      <c r="F58" s="36">
        <v>9503914</v>
      </c>
      <c r="G58" s="36">
        <f t="shared" si="2"/>
        <v>10331329</v>
      </c>
      <c r="H58" s="27"/>
      <c r="I58" s="27">
        <v>347780</v>
      </c>
      <c r="J58" s="27">
        <v>18188140</v>
      </c>
      <c r="K58" s="27">
        <f t="shared" si="1"/>
        <v>18535920</v>
      </c>
    </row>
    <row r="59" spans="1:11" ht="15.75">
      <c r="A59" s="1"/>
      <c r="B59" s="1" t="s">
        <v>412</v>
      </c>
      <c r="C59" s="1" t="s">
        <v>215</v>
      </c>
      <c r="D59" s="23"/>
      <c r="E59" s="36">
        <v>5574880</v>
      </c>
      <c r="F59" s="36">
        <v>4809883</v>
      </c>
      <c r="G59" s="36">
        <f t="shared" si="2"/>
        <v>10384763</v>
      </c>
      <c r="H59" s="27"/>
      <c r="I59" s="27">
        <v>11826603</v>
      </c>
      <c r="J59" s="27">
        <v>6598409</v>
      </c>
      <c r="K59" s="27">
        <f t="shared" si="1"/>
        <v>18425012</v>
      </c>
    </row>
    <row r="60" spans="1:11" ht="15.75">
      <c r="A60" s="1"/>
      <c r="B60" s="1" t="s">
        <v>413</v>
      </c>
      <c r="C60" s="1" t="s">
        <v>216</v>
      </c>
      <c r="D60" s="23"/>
      <c r="E60" s="36">
        <v>559583</v>
      </c>
      <c r="F60" s="36">
        <v>12986157</v>
      </c>
      <c r="G60" s="36">
        <f t="shared" si="2"/>
        <v>13545740</v>
      </c>
      <c r="H60" s="27"/>
      <c r="I60" s="27">
        <v>579583</v>
      </c>
      <c r="J60" s="27">
        <v>8805994</v>
      </c>
      <c r="K60" s="27">
        <f t="shared" si="1"/>
        <v>9385577</v>
      </c>
    </row>
    <row r="61" spans="1:11" ht="15.75">
      <c r="A61" s="1"/>
      <c r="B61" s="1" t="s">
        <v>414</v>
      </c>
      <c r="C61" s="1" t="s">
        <v>217</v>
      </c>
      <c r="D61" s="23"/>
      <c r="E61" s="36">
        <v>559583</v>
      </c>
      <c r="F61" s="36">
        <v>12986157</v>
      </c>
      <c r="G61" s="36">
        <f t="shared" si="2"/>
        <v>13545740</v>
      </c>
      <c r="H61" s="27"/>
      <c r="I61" s="27">
        <v>579583</v>
      </c>
      <c r="J61" s="27">
        <v>8805994</v>
      </c>
      <c r="K61" s="27">
        <f t="shared" si="1"/>
        <v>9385577</v>
      </c>
    </row>
    <row r="62" spans="1:11" ht="15.75">
      <c r="A62" s="1"/>
      <c r="B62" s="1" t="s">
        <v>415</v>
      </c>
      <c r="C62" s="1" t="s">
        <v>218</v>
      </c>
      <c r="D62" s="23"/>
      <c r="E62" s="36">
        <f>SUM(E63:E68)</f>
        <v>5949012</v>
      </c>
      <c r="F62" s="36">
        <f>SUM(F63:F68)</f>
        <v>16645913</v>
      </c>
      <c r="G62" s="36">
        <f t="shared" si="2"/>
        <v>22594925</v>
      </c>
      <c r="H62" s="27"/>
      <c r="I62" s="27">
        <f>SUM(I63:I68)</f>
        <v>2988723</v>
      </c>
      <c r="J62" s="27">
        <f>SUM(J63:J68)</f>
        <v>11720918</v>
      </c>
      <c r="K62" s="27">
        <f t="shared" si="1"/>
        <v>14709641</v>
      </c>
    </row>
    <row r="63" spans="1:11" ht="15.75">
      <c r="A63" s="1"/>
      <c r="B63" s="1" t="s">
        <v>416</v>
      </c>
      <c r="C63" s="1" t="s">
        <v>219</v>
      </c>
      <c r="D63" s="23"/>
      <c r="E63" s="36">
        <v>2798841</v>
      </c>
      <c r="F63" s="36">
        <v>4001186</v>
      </c>
      <c r="G63" s="36">
        <f t="shared" si="2"/>
        <v>6800027</v>
      </c>
      <c r="H63" s="27"/>
      <c r="I63" s="27">
        <v>1379671</v>
      </c>
      <c r="J63" s="27">
        <v>2056402</v>
      </c>
      <c r="K63" s="27">
        <f t="shared" si="1"/>
        <v>3436073</v>
      </c>
    </row>
    <row r="64" spans="1:11" ht="15.75">
      <c r="A64" s="1"/>
      <c r="B64" s="1" t="s">
        <v>417</v>
      </c>
      <c r="C64" s="1" t="s">
        <v>220</v>
      </c>
      <c r="D64" s="38"/>
      <c r="E64" s="36">
        <v>2900501</v>
      </c>
      <c r="F64" s="36">
        <v>3900690</v>
      </c>
      <c r="G64" s="36">
        <f t="shared" si="2"/>
        <v>6801191</v>
      </c>
      <c r="H64" s="27"/>
      <c r="I64" s="27">
        <v>1482974</v>
      </c>
      <c r="J64" s="27">
        <v>1960110</v>
      </c>
      <c r="K64" s="27">
        <f t="shared" si="1"/>
        <v>3443084</v>
      </c>
    </row>
    <row r="65" spans="1:11" ht="15.75">
      <c r="A65" s="1"/>
      <c r="B65" s="1" t="s">
        <v>418</v>
      </c>
      <c r="C65" s="1" t="s">
        <v>221</v>
      </c>
      <c r="D65" s="23"/>
      <c r="E65" s="36">
        <v>0</v>
      </c>
      <c r="F65" s="36">
        <v>4470177</v>
      </c>
      <c r="G65" s="36">
        <f t="shared" si="2"/>
        <v>4470177</v>
      </c>
      <c r="H65" s="27"/>
      <c r="I65" s="27">
        <v>0</v>
      </c>
      <c r="J65" s="27">
        <v>3852203</v>
      </c>
      <c r="K65" s="27">
        <f t="shared" si="1"/>
        <v>3852203</v>
      </c>
    </row>
    <row r="66" spans="1:11" ht="15.75">
      <c r="A66" s="1"/>
      <c r="B66" s="1" t="s">
        <v>419</v>
      </c>
      <c r="C66" s="1" t="s">
        <v>222</v>
      </c>
      <c r="D66" s="23"/>
      <c r="E66" s="36">
        <v>197810</v>
      </c>
      <c r="F66" s="36">
        <v>4273860</v>
      </c>
      <c r="G66" s="36">
        <f t="shared" si="2"/>
        <v>4471670</v>
      </c>
      <c r="H66" s="27"/>
      <c r="I66" s="27">
        <v>0</v>
      </c>
      <c r="J66" s="27">
        <v>3852203</v>
      </c>
      <c r="K66" s="27">
        <f t="shared" si="1"/>
        <v>3852203</v>
      </c>
    </row>
    <row r="67" spans="1:11" ht="15.75">
      <c r="A67" s="1"/>
      <c r="B67" s="1" t="s">
        <v>420</v>
      </c>
      <c r="C67" s="1" t="s">
        <v>223</v>
      </c>
      <c r="D67" s="23"/>
      <c r="E67" s="36">
        <v>25930</v>
      </c>
      <c r="F67" s="36">
        <v>0</v>
      </c>
      <c r="G67" s="36">
        <f t="shared" si="2"/>
        <v>25930</v>
      </c>
      <c r="H67" s="27"/>
      <c r="I67" s="27">
        <v>63039</v>
      </c>
      <c r="J67" s="27">
        <v>0</v>
      </c>
      <c r="K67" s="27">
        <f t="shared" si="1"/>
        <v>63039</v>
      </c>
    </row>
    <row r="68" spans="1:11" ht="15.75">
      <c r="A68" s="1"/>
      <c r="B68" s="1" t="s">
        <v>421</v>
      </c>
      <c r="C68" s="1" t="s">
        <v>224</v>
      </c>
      <c r="D68" s="23"/>
      <c r="E68" s="36">
        <v>25930</v>
      </c>
      <c r="F68" s="36">
        <v>0</v>
      </c>
      <c r="G68" s="36">
        <f t="shared" si="2"/>
        <v>25930</v>
      </c>
      <c r="H68" s="27"/>
      <c r="I68" s="27">
        <v>63039</v>
      </c>
      <c r="J68" s="27">
        <v>0</v>
      </c>
      <c r="K68" s="27">
        <f t="shared" si="1"/>
        <v>63039</v>
      </c>
    </row>
    <row r="69" spans="1:11" ht="15.75">
      <c r="A69" s="1"/>
      <c r="B69" s="1" t="s">
        <v>422</v>
      </c>
      <c r="C69" s="1" t="s">
        <v>225</v>
      </c>
      <c r="D69" s="23"/>
      <c r="E69" s="36">
        <f>SUM(E70:E71)</f>
        <v>0</v>
      </c>
      <c r="F69" s="36">
        <f>SUM(F70:F71)</f>
        <v>0</v>
      </c>
      <c r="G69" s="36">
        <f>E69+F69</f>
        <v>0</v>
      </c>
      <c r="H69" s="27"/>
      <c r="I69" s="27">
        <f>SUM(I70:I71)</f>
        <v>0</v>
      </c>
      <c r="J69" s="27">
        <f>SUM(J70:J71)</f>
        <v>0</v>
      </c>
      <c r="K69" s="27">
        <f>I69+J69</f>
        <v>0</v>
      </c>
    </row>
    <row r="70" spans="1:11" ht="15.75">
      <c r="A70" s="1"/>
      <c r="B70" s="1" t="s">
        <v>423</v>
      </c>
      <c r="C70" s="1" t="s">
        <v>226</v>
      </c>
      <c r="D70" s="23"/>
      <c r="E70" s="36">
        <v>0</v>
      </c>
      <c r="F70" s="36">
        <v>0</v>
      </c>
      <c r="G70" s="36">
        <f t="shared" si="2"/>
        <v>0</v>
      </c>
      <c r="H70" s="27"/>
      <c r="I70" s="27">
        <v>0</v>
      </c>
      <c r="J70" s="27">
        <v>0</v>
      </c>
      <c r="K70" s="27">
        <f t="shared" si="1"/>
        <v>0</v>
      </c>
    </row>
    <row r="71" spans="1:11" ht="15.75">
      <c r="A71" s="1"/>
      <c r="B71" s="1" t="s">
        <v>424</v>
      </c>
      <c r="C71" s="1" t="s">
        <v>227</v>
      </c>
      <c r="D71" s="23"/>
      <c r="E71" s="36">
        <v>0</v>
      </c>
      <c r="F71" s="36">
        <v>0</v>
      </c>
      <c r="G71" s="36">
        <f t="shared" si="2"/>
        <v>0</v>
      </c>
      <c r="H71" s="27"/>
      <c r="I71" s="27">
        <v>0</v>
      </c>
      <c r="J71" s="27">
        <v>0</v>
      </c>
      <c r="K71" s="27">
        <f t="shared" si="1"/>
        <v>0</v>
      </c>
    </row>
    <row r="72" spans="1:11" ht="15.75">
      <c r="A72" s="1"/>
      <c r="B72" s="1" t="s">
        <v>425</v>
      </c>
      <c r="C72" s="1" t="s">
        <v>228</v>
      </c>
      <c r="D72" s="23"/>
      <c r="E72" s="36">
        <f>E73+E74</f>
        <v>0</v>
      </c>
      <c r="F72" s="36">
        <f>F73+F74</f>
        <v>0</v>
      </c>
      <c r="G72" s="36">
        <f t="shared" si="2"/>
        <v>0</v>
      </c>
      <c r="H72" s="27"/>
      <c r="I72" s="27">
        <f>I73+I74</f>
        <v>0</v>
      </c>
      <c r="J72" s="27">
        <f>J73+J74</f>
        <v>0</v>
      </c>
      <c r="K72" s="27">
        <f t="shared" si="1"/>
        <v>0</v>
      </c>
    </row>
    <row r="73" spans="1:11" ht="15.75">
      <c r="A73" s="1"/>
      <c r="B73" s="1" t="s">
        <v>426</v>
      </c>
      <c r="C73" s="1" t="s">
        <v>229</v>
      </c>
      <c r="D73" s="23"/>
      <c r="E73" s="36">
        <v>0</v>
      </c>
      <c r="F73" s="36">
        <v>0</v>
      </c>
      <c r="G73" s="36">
        <f t="shared" si="2"/>
        <v>0</v>
      </c>
      <c r="H73" s="27"/>
      <c r="I73" s="27">
        <v>0</v>
      </c>
      <c r="J73" s="27">
        <v>0</v>
      </c>
      <c r="K73" s="27">
        <f t="shared" si="1"/>
        <v>0</v>
      </c>
    </row>
    <row r="74" spans="1:11" ht="15.75">
      <c r="A74" s="1"/>
      <c r="B74" s="1" t="s">
        <v>427</v>
      </c>
      <c r="C74" s="1" t="s">
        <v>230</v>
      </c>
      <c r="D74" s="23"/>
      <c r="E74" s="36">
        <v>0</v>
      </c>
      <c r="F74" s="36">
        <v>0</v>
      </c>
      <c r="G74" s="36">
        <f t="shared" si="2"/>
        <v>0</v>
      </c>
      <c r="H74" s="27"/>
      <c r="I74" s="27">
        <v>0</v>
      </c>
      <c r="J74" s="27">
        <v>0</v>
      </c>
      <c r="K74" s="27">
        <f aca="true" t="shared" si="3" ref="K74:K94">I74+J74</f>
        <v>0</v>
      </c>
    </row>
    <row r="75" spans="1:11" ht="15.75">
      <c r="A75" s="1"/>
      <c r="B75" s="1" t="s">
        <v>428</v>
      </c>
      <c r="C75" s="1" t="s">
        <v>13</v>
      </c>
      <c r="D75" s="23"/>
      <c r="E75" s="36">
        <v>1083960</v>
      </c>
      <c r="F75" s="36">
        <v>1836150</v>
      </c>
      <c r="G75" s="36">
        <f t="shared" si="2"/>
        <v>2920110</v>
      </c>
      <c r="H75" s="27"/>
      <c r="I75" s="27">
        <v>2561125</v>
      </c>
      <c r="J75" s="27">
        <v>1046800</v>
      </c>
      <c r="K75" s="27">
        <f t="shared" si="3"/>
        <v>3607925</v>
      </c>
    </row>
    <row r="76" spans="1:11" s="189" customFormat="1" ht="16.5">
      <c r="A76" s="108"/>
      <c r="B76" s="108" t="s">
        <v>231</v>
      </c>
      <c r="C76" s="108"/>
      <c r="D76" s="182"/>
      <c r="E76" s="200">
        <f>E77+E86+E94</f>
        <v>293792694</v>
      </c>
      <c r="F76" s="200">
        <f>F77+F86+F94</f>
        <v>89111284</v>
      </c>
      <c r="G76" s="200">
        <f>E76+F76</f>
        <v>382903978</v>
      </c>
      <c r="H76" s="180"/>
      <c r="I76" s="180">
        <f>I77+I86+I94</f>
        <v>213184533</v>
      </c>
      <c r="J76" s="180">
        <f>J77+J86+J94</f>
        <v>80790301</v>
      </c>
      <c r="K76" s="180">
        <f>I76+J76</f>
        <v>293974834</v>
      </c>
    </row>
    <row r="77" spans="1:11" s="189" customFormat="1" ht="16.5">
      <c r="A77" s="108"/>
      <c r="B77" s="108" t="s">
        <v>17</v>
      </c>
      <c r="C77" s="108" t="s">
        <v>232</v>
      </c>
      <c r="D77" s="182"/>
      <c r="E77" s="200">
        <f>SUM(E78:E85)</f>
        <v>36611175</v>
      </c>
      <c r="F77" s="200">
        <f>SUM(F78:F85)</f>
        <v>3452757</v>
      </c>
      <c r="G77" s="200">
        <f>E77+F77</f>
        <v>40063932</v>
      </c>
      <c r="H77" s="180"/>
      <c r="I77" s="180">
        <f>SUM(I78:I85)</f>
        <v>27544893</v>
      </c>
      <c r="J77" s="180">
        <f>SUM(J78:J85)</f>
        <v>4867397</v>
      </c>
      <c r="K77" s="180">
        <f>I77+J77</f>
        <v>32412290</v>
      </c>
    </row>
    <row r="78" spans="1:11" ht="15.75">
      <c r="A78" s="1"/>
      <c r="B78" s="35" t="s">
        <v>18</v>
      </c>
      <c r="C78" s="1" t="s">
        <v>233</v>
      </c>
      <c r="D78" s="23"/>
      <c r="E78" s="36">
        <v>3004119</v>
      </c>
      <c r="F78" s="36">
        <v>0</v>
      </c>
      <c r="G78" s="36">
        <f t="shared" si="2"/>
        <v>3004119</v>
      </c>
      <c r="H78" s="27"/>
      <c r="I78" s="27">
        <v>3705987</v>
      </c>
      <c r="J78" s="27">
        <v>0</v>
      </c>
      <c r="K78" s="27">
        <f t="shared" si="3"/>
        <v>3705987</v>
      </c>
    </row>
    <row r="79" spans="1:11" ht="15.75">
      <c r="A79" s="1"/>
      <c r="B79" s="35" t="s">
        <v>19</v>
      </c>
      <c r="C79" s="1" t="s">
        <v>234</v>
      </c>
      <c r="D79" s="23"/>
      <c r="E79" s="36">
        <v>24267174</v>
      </c>
      <c r="F79" s="36">
        <v>623924</v>
      </c>
      <c r="G79" s="36">
        <f t="shared" si="2"/>
        <v>24891098</v>
      </c>
      <c r="H79" s="27"/>
      <c r="I79" s="27">
        <v>17783630</v>
      </c>
      <c r="J79" s="27">
        <v>930711</v>
      </c>
      <c r="K79" s="27">
        <f t="shared" si="3"/>
        <v>18714341</v>
      </c>
    </row>
    <row r="80" spans="1:11" ht="15.75">
      <c r="A80" s="1"/>
      <c r="B80" s="35" t="s">
        <v>98</v>
      </c>
      <c r="C80" s="1" t="s">
        <v>235</v>
      </c>
      <c r="D80" s="23"/>
      <c r="E80" s="36">
        <v>7271825</v>
      </c>
      <c r="F80" s="36">
        <v>2526</v>
      </c>
      <c r="G80" s="36">
        <f aca="true" t="shared" si="4" ref="G80:G94">E80+F80</f>
        <v>7274351</v>
      </c>
      <c r="H80" s="27"/>
      <c r="I80" s="27">
        <v>4435889</v>
      </c>
      <c r="J80" s="27">
        <v>1481</v>
      </c>
      <c r="K80" s="27">
        <f t="shared" si="3"/>
        <v>4437370</v>
      </c>
    </row>
    <row r="81" spans="1:11" ht="15.75">
      <c r="A81" s="1"/>
      <c r="B81" s="35" t="s">
        <v>600</v>
      </c>
      <c r="C81" s="1" t="s">
        <v>236</v>
      </c>
      <c r="D81" s="23"/>
      <c r="E81" s="36">
        <v>1894121</v>
      </c>
      <c r="F81" s="36">
        <v>791094</v>
      </c>
      <c r="G81" s="36">
        <f t="shared" si="4"/>
        <v>2685215</v>
      </c>
      <c r="H81" s="27"/>
      <c r="I81" s="27">
        <v>1410912</v>
      </c>
      <c r="J81" s="27">
        <v>738022</v>
      </c>
      <c r="K81" s="27">
        <f t="shared" si="3"/>
        <v>2148934</v>
      </c>
    </row>
    <row r="82" spans="1:11" ht="15.75">
      <c r="A82" s="1"/>
      <c r="B82" s="35" t="s">
        <v>601</v>
      </c>
      <c r="C82" s="1" t="s">
        <v>237</v>
      </c>
      <c r="D82" s="23"/>
      <c r="E82" s="36">
        <v>0</v>
      </c>
      <c r="F82" s="36">
        <v>0</v>
      </c>
      <c r="G82" s="36">
        <f t="shared" si="4"/>
        <v>0</v>
      </c>
      <c r="H82" s="27"/>
      <c r="I82" s="27">
        <v>0</v>
      </c>
      <c r="J82" s="27">
        <v>0</v>
      </c>
      <c r="K82" s="27">
        <f t="shared" si="3"/>
        <v>0</v>
      </c>
    </row>
    <row r="83" spans="1:11" ht="15.75">
      <c r="A83" s="1"/>
      <c r="B83" s="35" t="s">
        <v>602</v>
      </c>
      <c r="C83" s="1" t="s">
        <v>238</v>
      </c>
      <c r="D83" s="23"/>
      <c r="E83" s="36">
        <v>0</v>
      </c>
      <c r="F83" s="36">
        <v>0</v>
      </c>
      <c r="G83" s="36">
        <f t="shared" si="4"/>
        <v>0</v>
      </c>
      <c r="H83" s="27"/>
      <c r="I83" s="27">
        <v>0</v>
      </c>
      <c r="J83" s="27">
        <v>0</v>
      </c>
      <c r="K83" s="27">
        <f t="shared" si="3"/>
        <v>0</v>
      </c>
    </row>
    <row r="84" spans="1:11" ht="15.75">
      <c r="A84" s="1"/>
      <c r="B84" s="35" t="s">
        <v>603</v>
      </c>
      <c r="C84" s="1" t="s">
        <v>239</v>
      </c>
      <c r="D84" s="23"/>
      <c r="E84" s="36">
        <v>173936</v>
      </c>
      <c r="F84" s="36">
        <v>2035213</v>
      </c>
      <c r="G84" s="36">
        <f t="shared" si="4"/>
        <v>2209149</v>
      </c>
      <c r="H84" s="27"/>
      <c r="I84" s="27">
        <v>208475</v>
      </c>
      <c r="J84" s="27">
        <v>3197183</v>
      </c>
      <c r="K84" s="27">
        <f t="shared" si="3"/>
        <v>3405658</v>
      </c>
    </row>
    <row r="85" spans="1:11" ht="15.75">
      <c r="A85" s="1"/>
      <c r="B85" s="35" t="s">
        <v>604</v>
      </c>
      <c r="C85" s="1" t="s">
        <v>240</v>
      </c>
      <c r="D85" s="23"/>
      <c r="E85" s="36">
        <v>0</v>
      </c>
      <c r="F85" s="36">
        <v>0</v>
      </c>
      <c r="G85" s="36">
        <f t="shared" si="4"/>
        <v>0</v>
      </c>
      <c r="H85" s="27"/>
      <c r="I85" s="27">
        <v>0</v>
      </c>
      <c r="J85" s="27">
        <v>0</v>
      </c>
      <c r="K85" s="27">
        <f t="shared" si="3"/>
        <v>0</v>
      </c>
    </row>
    <row r="86" spans="1:11" s="189" customFormat="1" ht="16.5">
      <c r="A86" s="108"/>
      <c r="B86" s="108" t="s">
        <v>20</v>
      </c>
      <c r="C86" s="108" t="s">
        <v>241</v>
      </c>
      <c r="D86" s="182"/>
      <c r="E86" s="200">
        <f>SUM(E87:E93)</f>
        <v>64487904</v>
      </c>
      <c r="F86" s="200">
        <f>SUM(F87:F93)</f>
        <v>34162582</v>
      </c>
      <c r="G86" s="200">
        <f t="shared" si="4"/>
        <v>98650486</v>
      </c>
      <c r="H86" s="180"/>
      <c r="I86" s="180">
        <f>SUM(I87:I93)</f>
        <v>49232746</v>
      </c>
      <c r="J86" s="180">
        <f>SUM(J87:J93)</f>
        <v>29218943</v>
      </c>
      <c r="K86" s="180">
        <f t="shared" si="3"/>
        <v>78451689</v>
      </c>
    </row>
    <row r="87" spans="1:11" ht="15.75">
      <c r="A87" s="1"/>
      <c r="B87" s="37" t="s">
        <v>21</v>
      </c>
      <c r="C87" s="1" t="s">
        <v>242</v>
      </c>
      <c r="D87" s="23"/>
      <c r="E87" s="36">
        <v>3805106</v>
      </c>
      <c r="F87" s="36">
        <v>3432221</v>
      </c>
      <c r="G87" s="36">
        <f>E87+F87</f>
        <v>7237327</v>
      </c>
      <c r="H87" s="27"/>
      <c r="I87" s="27">
        <v>2481082</v>
      </c>
      <c r="J87" s="27">
        <v>1734421</v>
      </c>
      <c r="K87" s="27">
        <f>I87+J87</f>
        <v>4215503</v>
      </c>
    </row>
    <row r="88" spans="1:11" ht="15.75">
      <c r="A88" s="1"/>
      <c r="B88" s="35" t="s">
        <v>22</v>
      </c>
      <c r="C88" s="1" t="s">
        <v>243</v>
      </c>
      <c r="D88" s="23"/>
      <c r="E88" s="36">
        <v>717430</v>
      </c>
      <c r="F88" s="36">
        <v>28060</v>
      </c>
      <c r="G88" s="36">
        <f t="shared" si="4"/>
        <v>745490</v>
      </c>
      <c r="H88" s="27"/>
      <c r="I88" s="27">
        <v>699951</v>
      </c>
      <c r="J88" s="27">
        <v>26886</v>
      </c>
      <c r="K88" s="27">
        <f t="shared" si="3"/>
        <v>726837</v>
      </c>
    </row>
    <row r="89" spans="1:11" ht="15.75">
      <c r="A89" s="1"/>
      <c r="B89" s="37" t="s">
        <v>256</v>
      </c>
      <c r="C89" s="1" t="s">
        <v>244</v>
      </c>
      <c r="D89" s="23"/>
      <c r="E89" s="36">
        <v>0</v>
      </c>
      <c r="F89" s="36">
        <v>3933</v>
      </c>
      <c r="G89" s="36">
        <f t="shared" si="4"/>
        <v>3933</v>
      </c>
      <c r="H89" s="27"/>
      <c r="I89" s="27">
        <v>0</v>
      </c>
      <c r="J89" s="27">
        <v>12752</v>
      </c>
      <c r="K89" s="27">
        <f t="shared" si="3"/>
        <v>12752</v>
      </c>
    </row>
    <row r="90" spans="1:11" ht="15.75">
      <c r="A90" s="1"/>
      <c r="B90" s="35" t="s">
        <v>605</v>
      </c>
      <c r="C90" s="1" t="s">
        <v>245</v>
      </c>
      <c r="D90" s="23"/>
      <c r="E90" s="36">
        <v>0</v>
      </c>
      <c r="F90" s="36">
        <v>0</v>
      </c>
      <c r="G90" s="36">
        <f t="shared" si="4"/>
        <v>0</v>
      </c>
      <c r="H90" s="27"/>
      <c r="I90" s="27">
        <v>0</v>
      </c>
      <c r="J90" s="27">
        <v>325256</v>
      </c>
      <c r="K90" s="27">
        <f t="shared" si="3"/>
        <v>325256</v>
      </c>
    </row>
    <row r="91" spans="1:11" ht="15.75">
      <c r="A91" s="1"/>
      <c r="B91" s="35" t="s">
        <v>606</v>
      </c>
      <c r="C91" s="1" t="s">
        <v>246</v>
      </c>
      <c r="D91" s="23"/>
      <c r="E91" s="36">
        <v>29788716</v>
      </c>
      <c r="F91" s="36">
        <v>20884067</v>
      </c>
      <c r="G91" s="36">
        <f t="shared" si="4"/>
        <v>50672783</v>
      </c>
      <c r="H91" s="27"/>
      <c r="I91" s="27">
        <v>25007171</v>
      </c>
      <c r="J91" s="27">
        <v>21471681</v>
      </c>
      <c r="K91" s="27">
        <f t="shared" si="3"/>
        <v>46478852</v>
      </c>
    </row>
    <row r="92" spans="1:11" ht="15.75">
      <c r="A92" s="1"/>
      <c r="B92" s="35" t="s">
        <v>607</v>
      </c>
      <c r="C92" s="1" t="s">
        <v>247</v>
      </c>
      <c r="D92" s="23"/>
      <c r="E92" s="36">
        <v>30176652</v>
      </c>
      <c r="F92" s="36">
        <v>9814301</v>
      </c>
      <c r="G92" s="36">
        <f t="shared" si="4"/>
        <v>39990953</v>
      </c>
      <c r="H92" s="27"/>
      <c r="I92" s="27">
        <v>21044542</v>
      </c>
      <c r="J92" s="27">
        <v>5647947</v>
      </c>
      <c r="K92" s="27">
        <f t="shared" si="3"/>
        <v>26692489</v>
      </c>
    </row>
    <row r="93" spans="1:11" ht="15.75">
      <c r="A93" s="1"/>
      <c r="B93" s="35" t="s">
        <v>608</v>
      </c>
      <c r="C93" s="1" t="s">
        <v>248</v>
      </c>
      <c r="D93" s="23"/>
      <c r="E93" s="36">
        <v>0</v>
      </c>
      <c r="F93" s="36">
        <v>0</v>
      </c>
      <c r="G93" s="36">
        <f t="shared" si="4"/>
        <v>0</v>
      </c>
      <c r="H93" s="27"/>
      <c r="I93" s="27">
        <v>0</v>
      </c>
      <c r="J93" s="27">
        <v>0</v>
      </c>
      <c r="K93" s="27">
        <f t="shared" si="3"/>
        <v>0</v>
      </c>
    </row>
    <row r="94" spans="1:11" s="189" customFormat="1" ht="16.5">
      <c r="A94" s="108"/>
      <c r="B94" s="108" t="s">
        <v>23</v>
      </c>
      <c r="C94" s="108" t="s">
        <v>249</v>
      </c>
      <c r="D94" s="191"/>
      <c r="E94" s="200">
        <v>192693615</v>
      </c>
      <c r="F94" s="200">
        <v>51495945</v>
      </c>
      <c r="G94" s="200">
        <f t="shared" si="4"/>
        <v>244189560</v>
      </c>
      <c r="H94" s="180"/>
      <c r="I94" s="180">
        <v>136406894</v>
      </c>
      <c r="J94" s="180">
        <v>46703961</v>
      </c>
      <c r="K94" s="180">
        <f t="shared" si="3"/>
        <v>183110855</v>
      </c>
    </row>
    <row r="95" spans="1:11" s="189" customFormat="1" ht="16.5">
      <c r="A95" s="108"/>
      <c r="B95" s="108"/>
      <c r="C95" s="108"/>
      <c r="D95" s="191"/>
      <c r="E95" s="202"/>
      <c r="F95" s="202"/>
      <c r="G95" s="202"/>
      <c r="H95" s="180"/>
      <c r="I95" s="180"/>
      <c r="J95" s="180"/>
      <c r="K95" s="180"/>
    </row>
    <row r="96" spans="1:11" s="189" customFormat="1" ht="16.5">
      <c r="A96" s="108"/>
      <c r="B96" s="114"/>
      <c r="C96" s="114" t="s">
        <v>250</v>
      </c>
      <c r="D96" s="116"/>
      <c r="E96" s="203">
        <f>E76+E10</f>
        <v>660622906</v>
      </c>
      <c r="F96" s="203">
        <f>F76+F10</f>
        <v>173056071</v>
      </c>
      <c r="G96" s="203">
        <f>E96+F96</f>
        <v>833678977</v>
      </c>
      <c r="H96" s="181"/>
      <c r="I96" s="181">
        <f>I76+I10</f>
        <v>363930010</v>
      </c>
      <c r="J96" s="181">
        <f>J76+J10</f>
        <v>153795859</v>
      </c>
      <c r="K96" s="181">
        <f>I96+J96</f>
        <v>517725869</v>
      </c>
    </row>
    <row r="97" spans="1:11" ht="13.5">
      <c r="A97" s="18"/>
      <c r="B97" s="18"/>
      <c r="C97" s="19"/>
      <c r="D97" s="32"/>
      <c r="I97" s="20"/>
      <c r="J97" s="20"/>
      <c r="K97" s="20"/>
    </row>
    <row r="98" spans="1:11" ht="13.5">
      <c r="A98" s="18"/>
      <c r="B98" s="18"/>
      <c r="C98" s="19"/>
      <c r="D98" s="32"/>
      <c r="I98" s="20"/>
      <c r="J98" s="20"/>
      <c r="K98" s="20"/>
    </row>
    <row r="99" spans="1:11" ht="13.5">
      <c r="A99" s="18"/>
      <c r="B99" s="18"/>
      <c r="C99" s="19"/>
      <c r="D99" s="32"/>
      <c r="I99" s="20"/>
      <c r="J99" s="20"/>
      <c r="K99" s="20"/>
    </row>
    <row r="100" spans="1:11" ht="13.5">
      <c r="A100" s="18"/>
      <c r="B100" s="18"/>
      <c r="C100" s="19"/>
      <c r="D100" s="32"/>
      <c r="I100" s="20"/>
      <c r="J100" s="20"/>
      <c r="K100" s="20"/>
    </row>
    <row r="101" spans="1:11" ht="15.75">
      <c r="A101" s="224" t="s">
        <v>470</v>
      </c>
      <c r="B101" s="227"/>
      <c r="C101" s="227"/>
      <c r="D101" s="227"/>
      <c r="E101" s="227"/>
      <c r="F101" s="227"/>
      <c r="G101" s="227"/>
      <c r="H101" s="227"/>
      <c r="I101" s="227"/>
      <c r="J101" s="227"/>
      <c r="K101" s="227"/>
    </row>
    <row r="102" spans="1:11" ht="13.5">
      <c r="A102" s="18"/>
      <c r="B102" s="18"/>
      <c r="C102" s="19"/>
      <c r="D102" s="32"/>
      <c r="I102" s="20"/>
      <c r="J102" s="20"/>
      <c r="K102" s="20"/>
    </row>
    <row r="103" spans="1:11" ht="13.5">
      <c r="A103" s="18"/>
      <c r="B103" s="18"/>
      <c r="C103" s="19"/>
      <c r="D103" s="32"/>
      <c r="I103" s="20"/>
      <c r="J103" s="20"/>
      <c r="K103" s="20"/>
    </row>
    <row r="104" spans="1:11" ht="13.5">
      <c r="A104" s="68"/>
      <c r="B104" s="68"/>
      <c r="C104" s="69"/>
      <c r="D104" s="70"/>
      <c r="E104" s="71"/>
      <c r="F104" s="71"/>
      <c r="G104" s="71"/>
      <c r="H104" s="71"/>
      <c r="I104" s="72"/>
      <c r="J104" s="72"/>
      <c r="K104" s="72"/>
    </row>
    <row r="105" spans="1:11" ht="13.5">
      <c r="A105" s="18"/>
      <c r="B105" s="18"/>
      <c r="C105" s="19"/>
      <c r="D105" s="32"/>
      <c r="I105" s="20"/>
      <c r="J105" s="20"/>
      <c r="K105" s="20"/>
    </row>
    <row r="106" spans="1:11" ht="13.5">
      <c r="A106" s="18"/>
      <c r="B106" s="18"/>
      <c r="C106" s="19"/>
      <c r="D106" s="32"/>
      <c r="I106" s="20"/>
      <c r="J106" s="20"/>
      <c r="K106" s="20"/>
    </row>
  </sheetData>
  <sheetProtection/>
  <mergeCells count="1">
    <mergeCell ref="A101:K101"/>
  </mergeCells>
  <printOptions horizontalCentered="1"/>
  <pageMargins left="0.3937007874015748" right="0.2362204724409449" top="0.5905511811023623" bottom="0.5905511811023623" header="0.5118110236220472" footer="0.5905511811023623"/>
  <pageSetup fitToHeight="1" fitToWidth="1" horizontalDpi="600" verticalDpi="600" orientation="portrait" paperSize="9" scale="43" r:id="rId1"/>
  <headerFooter alignWithMargins="0">
    <oddFooter>&amp;C&amp;"DINPro-Medium,Regular"&amp;14 7</oddFooter>
  </headerFooter>
  <ignoredErrors>
    <ignoredError sqref="B13 B18 B17 B14:B15 B20:B21 B57 B62 B69 B72:B75" twoDigitTextYear="1"/>
    <ignoredError sqref="B12 B31 B49 B78:B85 B87:B93" numberStoredAsText="1"/>
    <ignoredError sqref="B16 B19 B22 B23:B29 B32:B47 B50:B54" numberStoredAsText="1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81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5.8515625" style="1" customWidth="1"/>
    <col min="3" max="3" width="115.57421875" style="1" customWidth="1"/>
    <col min="4" max="5" width="19.7109375" style="15" customWidth="1"/>
    <col min="6" max="16384" width="9.140625" style="1" customWidth="1"/>
  </cols>
  <sheetData>
    <row r="2" spans="3:5" s="91" customFormat="1" ht="19.5">
      <c r="C2" s="88" t="s">
        <v>0</v>
      </c>
      <c r="D2" s="174"/>
      <c r="E2" s="174"/>
    </row>
    <row r="3" spans="3:5" s="91" customFormat="1" ht="19.5">
      <c r="C3" s="88" t="s">
        <v>648</v>
      </c>
      <c r="D3" s="174"/>
      <c r="E3" s="174"/>
    </row>
    <row r="4" spans="3:5" s="91" customFormat="1" ht="19.5">
      <c r="C4" s="88" t="s">
        <v>628</v>
      </c>
      <c r="D4" s="174"/>
      <c r="E4" s="174"/>
    </row>
    <row r="5" ht="15.75">
      <c r="C5" s="175" t="s">
        <v>614</v>
      </c>
    </row>
    <row r="7" spans="3:5" s="95" customFormat="1" ht="16.5">
      <c r="C7" s="176" t="s">
        <v>532</v>
      </c>
      <c r="D7" s="177" t="s">
        <v>42</v>
      </c>
      <c r="E7" s="177" t="s">
        <v>43</v>
      </c>
    </row>
    <row r="8" spans="2:5" s="95" customFormat="1" ht="16.5">
      <c r="B8" s="103"/>
      <c r="C8" s="103"/>
      <c r="D8" s="178" t="s">
        <v>641</v>
      </c>
      <c r="E8" s="178" t="s">
        <v>649</v>
      </c>
    </row>
    <row r="10" spans="2:5" s="121" customFormat="1" ht="16.5">
      <c r="B10" s="108" t="s">
        <v>4</v>
      </c>
      <c r="C10" s="112" t="s">
        <v>533</v>
      </c>
      <c r="D10" s="179"/>
      <c r="E10" s="179"/>
    </row>
    <row r="11" spans="2:5" s="121" customFormat="1" ht="16.5">
      <c r="B11" s="108"/>
      <c r="C11" s="112" t="s">
        <v>534</v>
      </c>
      <c r="D11" s="163">
        <v>2179403</v>
      </c>
      <c r="E11" s="180">
        <v>-1548688</v>
      </c>
    </row>
    <row r="12" spans="2:5" s="121" customFormat="1" ht="16.5">
      <c r="B12" s="108" t="s">
        <v>8</v>
      </c>
      <c r="C12" s="112" t="s">
        <v>535</v>
      </c>
      <c r="D12" s="163">
        <v>0</v>
      </c>
      <c r="E12" s="180">
        <v>0</v>
      </c>
    </row>
    <row r="13" spans="2:5" s="121" customFormat="1" ht="16.5">
      <c r="B13" s="108" t="s">
        <v>16</v>
      </c>
      <c r="C13" s="112" t="s">
        <v>536</v>
      </c>
      <c r="D13" s="163">
        <v>0</v>
      </c>
      <c r="E13" s="180">
        <v>0</v>
      </c>
    </row>
    <row r="14" spans="2:5" s="121" customFormat="1" ht="16.5">
      <c r="B14" s="108" t="s">
        <v>17</v>
      </c>
      <c r="C14" s="112" t="s">
        <v>537</v>
      </c>
      <c r="D14" s="163">
        <v>-145885</v>
      </c>
      <c r="E14" s="180">
        <v>194051</v>
      </c>
    </row>
    <row r="15" spans="2:5" s="121" customFormat="1" ht="16.5">
      <c r="B15" s="108" t="s">
        <v>20</v>
      </c>
      <c r="C15" s="112" t="s">
        <v>538</v>
      </c>
      <c r="D15" s="163"/>
      <c r="E15" s="180"/>
    </row>
    <row r="16" spans="2:5" s="121" customFormat="1" ht="16.5">
      <c r="B16" s="108"/>
      <c r="C16" s="108" t="s">
        <v>612</v>
      </c>
      <c r="D16" s="163">
        <v>-89463</v>
      </c>
      <c r="E16" s="180">
        <v>-92630</v>
      </c>
    </row>
    <row r="17" spans="2:5" s="121" customFormat="1" ht="16.5">
      <c r="B17" s="108" t="s">
        <v>23</v>
      </c>
      <c r="C17" s="108" t="s">
        <v>539</v>
      </c>
      <c r="D17" s="163"/>
      <c r="E17" s="180"/>
    </row>
    <row r="18" spans="2:5" s="121" customFormat="1" ht="16.5">
      <c r="B18" s="108"/>
      <c r="C18" s="108" t="s">
        <v>610</v>
      </c>
      <c r="D18" s="163">
        <v>140979</v>
      </c>
      <c r="E18" s="180">
        <v>-149276</v>
      </c>
    </row>
    <row r="19" spans="2:5" s="121" customFormat="1" ht="16.5">
      <c r="B19" s="108" t="s">
        <v>26</v>
      </c>
      <c r="C19" s="108" t="s">
        <v>540</v>
      </c>
      <c r="D19" s="163">
        <v>0</v>
      </c>
      <c r="E19" s="180">
        <v>0</v>
      </c>
    </row>
    <row r="20" spans="2:5" s="121" customFormat="1" ht="16.5">
      <c r="B20" s="108" t="s">
        <v>27</v>
      </c>
      <c r="C20" s="108" t="s">
        <v>541</v>
      </c>
      <c r="D20" s="163">
        <v>0</v>
      </c>
      <c r="E20" s="180">
        <v>0</v>
      </c>
    </row>
    <row r="21" spans="2:5" s="121" customFormat="1" ht="16.5">
      <c r="B21" s="108" t="s">
        <v>28</v>
      </c>
      <c r="C21" s="108" t="s">
        <v>582</v>
      </c>
      <c r="D21" s="163">
        <v>-446184</v>
      </c>
      <c r="E21" s="180">
        <v>358119</v>
      </c>
    </row>
    <row r="22" spans="2:5" s="121" customFormat="1" ht="16.5">
      <c r="B22" s="108" t="s">
        <v>29</v>
      </c>
      <c r="C22" s="108" t="s">
        <v>542</v>
      </c>
      <c r="D22" s="163">
        <f>+D11+D12+D13+D14+D16+D18+D19+D20+D21</f>
        <v>1638850</v>
      </c>
      <c r="E22" s="180">
        <f>+E11+E12+E13+E14+E16+E18+E19+E20+E21</f>
        <v>-1238424</v>
      </c>
    </row>
    <row r="23" spans="2:5" s="121" customFormat="1" ht="16.5">
      <c r="B23" s="108" t="s">
        <v>30</v>
      </c>
      <c r="C23" s="108" t="s">
        <v>543</v>
      </c>
      <c r="D23" s="163">
        <f>+D24+D26+D27+D28</f>
        <v>-550694</v>
      </c>
      <c r="E23" s="180">
        <f>+E24+E26+E27+E28</f>
        <v>-184155</v>
      </c>
    </row>
    <row r="24" spans="2:5" ht="15.75">
      <c r="B24" s="9" t="s">
        <v>155</v>
      </c>
      <c r="C24" s="1" t="s">
        <v>581</v>
      </c>
      <c r="D24" s="62">
        <v>-596220</v>
      </c>
      <c r="E24" s="27">
        <v>-320974</v>
      </c>
    </row>
    <row r="25" spans="2:5" ht="15.75">
      <c r="B25" s="9" t="s">
        <v>156</v>
      </c>
      <c r="C25" s="1" t="s">
        <v>544</v>
      </c>
      <c r="D25" s="62"/>
      <c r="E25" s="27"/>
    </row>
    <row r="26" spans="3:5" ht="15.75">
      <c r="C26" s="1" t="s">
        <v>545</v>
      </c>
      <c r="D26" s="62">
        <v>61192</v>
      </c>
      <c r="E26" s="27">
        <v>135837</v>
      </c>
    </row>
    <row r="27" spans="2:5" ht="15.75">
      <c r="B27" s="9" t="s">
        <v>157</v>
      </c>
      <c r="C27" s="1" t="s">
        <v>546</v>
      </c>
      <c r="D27" s="62">
        <v>0</v>
      </c>
      <c r="E27" s="27">
        <v>0</v>
      </c>
    </row>
    <row r="28" spans="2:5" ht="15.75">
      <c r="B28" s="9" t="s">
        <v>639</v>
      </c>
      <c r="C28" s="1" t="s">
        <v>13</v>
      </c>
      <c r="D28" s="62">
        <v>-15666</v>
      </c>
      <c r="E28" s="27">
        <v>982</v>
      </c>
    </row>
    <row r="29" spans="4:5" ht="15.75">
      <c r="D29" s="204"/>
      <c r="E29" s="27"/>
    </row>
    <row r="30" spans="2:5" s="121" customFormat="1" ht="16.5">
      <c r="B30" s="114" t="s">
        <v>31</v>
      </c>
      <c r="C30" s="114" t="s">
        <v>547</v>
      </c>
      <c r="D30" s="168">
        <f>D22+D23</f>
        <v>1088156</v>
      </c>
      <c r="E30" s="181">
        <f>E22+E23</f>
        <v>-1422579</v>
      </c>
    </row>
    <row r="31" spans="4:5" ht="15.75">
      <c r="D31" s="27"/>
      <c r="E31" s="27"/>
    </row>
    <row r="32" spans="4:5" ht="15.75">
      <c r="D32" s="27"/>
      <c r="E32" s="27"/>
    </row>
    <row r="34" spans="1:5" ht="31.5" customHeight="1">
      <c r="A34" s="228" t="s">
        <v>611</v>
      </c>
      <c r="B34" s="228"/>
      <c r="C34" s="228"/>
      <c r="D34" s="228"/>
      <c r="E34" s="228"/>
    </row>
    <row r="63" ht="15.75" customHeight="1"/>
    <row r="79" spans="1:5" ht="15.75">
      <c r="A79" s="224" t="s">
        <v>470</v>
      </c>
      <c r="B79" s="224"/>
      <c r="C79" s="224"/>
      <c r="D79" s="224"/>
      <c r="E79" s="224"/>
    </row>
    <row r="81" spans="1:5" ht="15.75">
      <c r="A81" s="66"/>
      <c r="B81" s="66"/>
      <c r="C81" s="66"/>
      <c r="D81" s="74"/>
      <c r="E81" s="74"/>
    </row>
  </sheetData>
  <sheetProtection/>
  <mergeCells count="2">
    <mergeCell ref="A79:E79"/>
    <mergeCell ref="A34:E34"/>
  </mergeCells>
  <printOptions/>
  <pageMargins left="0.5905511811023623" right="0.31496062992125984" top="0.984251968503937" bottom="0.7480314960629921" header="0.5118110236220472" footer="0.3937007874015748"/>
  <pageSetup fitToHeight="1" fitToWidth="1" horizontalDpi="600" verticalDpi="600" orientation="portrait" paperSize="9" scale="54" r:id="rId1"/>
  <headerFooter alignWithMargins="0">
    <oddFooter xml:space="preserve">&amp;C&amp;"DINPro-Medium,Regular"&amp;12 8&amp;R&amp;"DINPro-Medium,Italic"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7"/>
  <sheetViews>
    <sheetView view="pageBreakPreview" zoomScale="70" zoomScaleNormal="60" zoomScaleSheetLayoutView="70" zoomScalePageLayoutView="0" workbookViewId="0" topLeftCell="A1">
      <pane xSplit="3" ySplit="6" topLeftCell="D7" activePane="bottomRight" state="frozen"/>
      <selection pane="topLeft" activeCell="E70" sqref="A1:IV16384"/>
      <selection pane="topRight" activeCell="E70" sqref="A1:IV16384"/>
      <selection pane="bottomLeft" activeCell="E70" sqref="A1:IV16384"/>
      <selection pane="bottomRight" activeCell="A1" sqref="A1"/>
    </sheetView>
  </sheetViews>
  <sheetFormatPr defaultColWidth="9.140625" defaultRowHeight="19.5" customHeight="1"/>
  <cols>
    <col min="1" max="1" width="1.8515625" style="41" customWidth="1"/>
    <col min="2" max="2" width="8.140625" style="148" customWidth="1"/>
    <col min="3" max="3" width="75.28125" style="41" customWidth="1"/>
    <col min="4" max="4" width="16.7109375" style="52" customWidth="1"/>
    <col min="5" max="5" width="17.28125" style="41" bestFit="1" customWidth="1"/>
    <col min="6" max="6" width="27.8515625" style="41" bestFit="1" customWidth="1"/>
    <col min="7" max="7" width="18.8515625" style="41" bestFit="1" customWidth="1"/>
    <col min="8" max="8" width="20.28125" style="41" bestFit="1" customWidth="1"/>
    <col min="9" max="9" width="17.28125" style="41" bestFit="1" customWidth="1"/>
    <col min="10" max="10" width="14.421875" style="41" bestFit="1" customWidth="1"/>
    <col min="11" max="11" width="17.28125" style="41" bestFit="1" customWidth="1"/>
    <col min="12" max="12" width="15.8515625" style="41" bestFit="1" customWidth="1"/>
    <col min="13" max="14" width="18.8515625" style="41" bestFit="1" customWidth="1"/>
    <col min="15" max="15" width="23.421875" style="41" bestFit="1" customWidth="1"/>
    <col min="16" max="16" width="24.8515625" style="41" bestFit="1" customWidth="1"/>
    <col min="17" max="18" width="23.421875" style="41" bestFit="1" customWidth="1"/>
    <col min="19" max="19" width="29.28125" style="41" bestFit="1" customWidth="1"/>
    <col min="20" max="22" width="23.421875" style="41" bestFit="1" customWidth="1"/>
    <col min="23" max="16384" width="9.140625" style="41" customWidth="1"/>
  </cols>
  <sheetData>
    <row r="1" spans="2:10" s="144" customFormat="1" ht="24" customHeight="1">
      <c r="B1" s="140"/>
      <c r="C1" s="141" t="s">
        <v>0</v>
      </c>
      <c r="D1" s="142"/>
      <c r="E1" s="143"/>
      <c r="F1" s="143"/>
      <c r="G1" s="143"/>
      <c r="H1" s="143"/>
      <c r="I1" s="143"/>
      <c r="J1" s="143"/>
    </row>
    <row r="2" spans="2:13" s="144" customFormat="1" ht="19.5" customHeight="1">
      <c r="B2" s="140"/>
      <c r="C2" s="141" t="s">
        <v>651</v>
      </c>
      <c r="D2" s="145"/>
      <c r="E2" s="146"/>
      <c r="F2" s="146"/>
      <c r="G2" s="146"/>
      <c r="H2" s="146"/>
      <c r="I2" s="146"/>
      <c r="J2" s="146"/>
      <c r="K2" s="147"/>
      <c r="L2" s="147"/>
      <c r="M2" s="147"/>
    </row>
    <row r="3" spans="2:10" s="132" customFormat="1" ht="15" customHeight="1">
      <c r="B3" s="148"/>
      <c r="C3" s="149" t="s">
        <v>614</v>
      </c>
      <c r="D3" s="150"/>
      <c r="E3" s="149"/>
      <c r="F3" s="149"/>
      <c r="G3" s="151"/>
      <c r="H3" s="151"/>
      <c r="I3" s="151"/>
      <c r="J3" s="151"/>
    </row>
    <row r="4" ht="16.5"/>
    <row r="5" spans="2:22" s="153" customFormat="1" ht="75.75" customHeight="1">
      <c r="B5" s="152"/>
      <c r="D5" s="154" t="s">
        <v>314</v>
      </c>
      <c r="E5" s="154" t="s">
        <v>315</v>
      </c>
      <c r="F5" s="154" t="s">
        <v>316</v>
      </c>
      <c r="G5" s="154" t="s">
        <v>317</v>
      </c>
      <c r="H5" s="154" t="s">
        <v>474</v>
      </c>
      <c r="I5" s="154" t="s">
        <v>318</v>
      </c>
      <c r="J5" s="154" t="s">
        <v>319</v>
      </c>
      <c r="K5" s="154" t="s">
        <v>320</v>
      </c>
      <c r="L5" s="154" t="s">
        <v>321</v>
      </c>
      <c r="M5" s="154" t="s">
        <v>476</v>
      </c>
      <c r="N5" s="154" t="s">
        <v>475</v>
      </c>
      <c r="O5" s="154" t="s">
        <v>563</v>
      </c>
      <c r="P5" s="154" t="s">
        <v>564</v>
      </c>
      <c r="Q5" s="154" t="s">
        <v>565</v>
      </c>
      <c r="R5" s="154" t="s">
        <v>566</v>
      </c>
      <c r="S5" s="154" t="s">
        <v>567</v>
      </c>
      <c r="T5" s="154" t="s">
        <v>568</v>
      </c>
      <c r="U5" s="154" t="s">
        <v>500</v>
      </c>
      <c r="V5" s="154" t="s">
        <v>569</v>
      </c>
    </row>
    <row r="6" spans="2:22" ht="9" customHeight="1">
      <c r="B6" s="155"/>
      <c r="C6" s="79"/>
      <c r="D6" s="80"/>
      <c r="E6" s="78"/>
      <c r="F6" s="81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</row>
    <row r="7" spans="3:4" ht="9" customHeight="1">
      <c r="C7" s="43"/>
      <c r="D7" s="53"/>
    </row>
    <row r="8" spans="2:22" s="159" customFormat="1" ht="15.75" customHeight="1">
      <c r="B8" s="148"/>
      <c r="C8" s="156" t="s">
        <v>82</v>
      </c>
      <c r="D8" s="157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</row>
    <row r="9" spans="2:22" s="159" customFormat="1" ht="15.75" customHeight="1">
      <c r="B9" s="148"/>
      <c r="C9" s="156" t="s">
        <v>649</v>
      </c>
      <c r="D9" s="157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</row>
    <row r="10" spans="3:22" ht="9" customHeight="1">
      <c r="C10" s="44"/>
      <c r="D10" s="54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</row>
    <row r="11" spans="3:22" ht="9" customHeight="1">
      <c r="C11" s="44"/>
      <c r="D11" s="54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</row>
    <row r="12" spans="2:22" ht="15.75" customHeight="1">
      <c r="B12" s="160" t="s">
        <v>4</v>
      </c>
      <c r="C12" s="46" t="s">
        <v>432</v>
      </c>
      <c r="D12" s="55"/>
      <c r="E12" s="62">
        <v>4000000</v>
      </c>
      <c r="F12" s="62">
        <v>1411134</v>
      </c>
      <c r="G12" s="62">
        <v>1700030</v>
      </c>
      <c r="H12" s="62">
        <v>0</v>
      </c>
      <c r="I12" s="62">
        <v>946058</v>
      </c>
      <c r="J12" s="62">
        <v>0</v>
      </c>
      <c r="K12" s="62">
        <v>5254243</v>
      </c>
      <c r="L12" s="62">
        <v>111925</v>
      </c>
      <c r="M12" s="62">
        <v>3008809</v>
      </c>
      <c r="N12" s="62">
        <v>62489</v>
      </c>
      <c r="O12" s="62">
        <v>1816306</v>
      </c>
      <c r="P12" s="62">
        <v>2919</v>
      </c>
      <c r="Q12" s="62">
        <v>0</v>
      </c>
      <c r="R12" s="62">
        <v>-379253</v>
      </c>
      <c r="S12" s="62">
        <v>0</v>
      </c>
      <c r="T12" s="205">
        <v>17934660</v>
      </c>
      <c r="U12" s="62">
        <v>12934</v>
      </c>
      <c r="V12" s="62">
        <f>+T12+U12</f>
        <v>17947594</v>
      </c>
    </row>
    <row r="13" spans="2:22" ht="15.75" customHeight="1">
      <c r="B13" s="160" t="s">
        <v>8</v>
      </c>
      <c r="C13" s="46" t="s">
        <v>433</v>
      </c>
      <c r="D13" s="56"/>
      <c r="E13" s="62">
        <f aca="true" t="shared" si="0" ref="E13:P13">SUM(E14:E15)</f>
        <v>0</v>
      </c>
      <c r="F13" s="62">
        <f t="shared" si="0"/>
        <v>0</v>
      </c>
      <c r="G13" s="62">
        <f t="shared" si="0"/>
        <v>0</v>
      </c>
      <c r="H13" s="62">
        <f t="shared" si="0"/>
        <v>0</v>
      </c>
      <c r="I13" s="62">
        <f t="shared" si="0"/>
        <v>0</v>
      </c>
      <c r="J13" s="62">
        <f t="shared" si="0"/>
        <v>0</v>
      </c>
      <c r="K13" s="62">
        <f t="shared" si="0"/>
        <v>0</v>
      </c>
      <c r="L13" s="62">
        <f t="shared" si="0"/>
        <v>0</v>
      </c>
      <c r="M13" s="62">
        <f t="shared" si="0"/>
        <v>0</v>
      </c>
      <c r="N13" s="62">
        <f t="shared" si="0"/>
        <v>0</v>
      </c>
      <c r="O13" s="62">
        <f t="shared" si="0"/>
        <v>0</v>
      </c>
      <c r="P13" s="62">
        <f t="shared" si="0"/>
        <v>0</v>
      </c>
      <c r="Q13" s="62">
        <f>SUM(Q14:Q15)</f>
        <v>0</v>
      </c>
      <c r="R13" s="62">
        <f>SUM(R14:R15)</f>
        <v>0</v>
      </c>
      <c r="S13" s="62">
        <f>SUM(S14:S15)</f>
        <v>0</v>
      </c>
      <c r="T13" s="205">
        <f>+SUM(E13:S13)</f>
        <v>0</v>
      </c>
      <c r="U13" s="62">
        <f>SUM(U14:U15)</f>
        <v>0</v>
      </c>
      <c r="V13" s="62">
        <f aca="true" t="shared" si="1" ref="V13:V43">+T13+U13</f>
        <v>0</v>
      </c>
    </row>
    <row r="14" spans="2:22" ht="15.75" customHeight="1">
      <c r="B14" s="160" t="s">
        <v>9</v>
      </c>
      <c r="C14" s="46" t="s">
        <v>434</v>
      </c>
      <c r="D14" s="56"/>
      <c r="E14" s="60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205">
        <f>+SUM(E14:S14)</f>
        <v>0</v>
      </c>
      <c r="U14" s="62">
        <v>0</v>
      </c>
      <c r="V14" s="62">
        <f t="shared" si="1"/>
        <v>0</v>
      </c>
    </row>
    <row r="15" spans="2:22" ht="15.75" customHeight="1">
      <c r="B15" s="160" t="s">
        <v>14</v>
      </c>
      <c r="C15" s="46" t="s">
        <v>435</v>
      </c>
      <c r="D15" s="56"/>
      <c r="E15" s="60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205">
        <f>+SUM(E15:S15)</f>
        <v>0</v>
      </c>
      <c r="U15" s="62">
        <v>0</v>
      </c>
      <c r="V15" s="62">
        <f t="shared" si="1"/>
        <v>0</v>
      </c>
    </row>
    <row r="16" spans="2:22" ht="15.75" customHeight="1">
      <c r="B16" s="160" t="s">
        <v>16</v>
      </c>
      <c r="C16" s="46" t="s">
        <v>468</v>
      </c>
      <c r="D16" s="138" t="s">
        <v>584</v>
      </c>
      <c r="E16" s="62">
        <f>+E12+E13</f>
        <v>4000000</v>
      </c>
      <c r="F16" s="62">
        <f aca="true" t="shared" si="2" ref="F16:S16">+F12+F13</f>
        <v>1411134</v>
      </c>
      <c r="G16" s="62">
        <f t="shared" si="2"/>
        <v>1700030</v>
      </c>
      <c r="H16" s="62">
        <f t="shared" si="2"/>
        <v>0</v>
      </c>
      <c r="I16" s="62">
        <f t="shared" si="2"/>
        <v>946058</v>
      </c>
      <c r="J16" s="62">
        <f t="shared" si="2"/>
        <v>0</v>
      </c>
      <c r="K16" s="62">
        <f t="shared" si="2"/>
        <v>5254243</v>
      </c>
      <c r="L16" s="62">
        <f t="shared" si="2"/>
        <v>111925</v>
      </c>
      <c r="M16" s="62">
        <f t="shared" si="2"/>
        <v>3008809</v>
      </c>
      <c r="N16" s="62">
        <f t="shared" si="2"/>
        <v>62489</v>
      </c>
      <c r="O16" s="62">
        <f t="shared" si="2"/>
        <v>1816306</v>
      </c>
      <c r="P16" s="62">
        <f t="shared" si="2"/>
        <v>2919</v>
      </c>
      <c r="Q16" s="62">
        <f t="shared" si="2"/>
        <v>0</v>
      </c>
      <c r="R16" s="62">
        <f t="shared" si="2"/>
        <v>-379253</v>
      </c>
      <c r="S16" s="62">
        <f t="shared" si="2"/>
        <v>0</v>
      </c>
      <c r="T16" s="205">
        <f>+SUM(E16:S16)</f>
        <v>17934660</v>
      </c>
      <c r="U16" s="62">
        <f>+U12+U13</f>
        <v>12934</v>
      </c>
      <c r="V16" s="62">
        <f t="shared" si="1"/>
        <v>17947594</v>
      </c>
    </row>
    <row r="17" spans="2:22" ht="15.75" customHeight="1">
      <c r="B17" s="160"/>
      <c r="C17" s="46"/>
      <c r="D17" s="56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6"/>
      <c r="U17" s="62"/>
      <c r="V17" s="62"/>
    </row>
    <row r="18" spans="2:22" s="118" customFormat="1" ht="15.75" customHeight="1">
      <c r="B18" s="160"/>
      <c r="C18" s="161" t="s">
        <v>436</v>
      </c>
      <c r="D18" s="16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207"/>
      <c r="U18" s="163"/>
      <c r="V18" s="163"/>
    </row>
    <row r="19" spans="2:22" ht="15.75" customHeight="1">
      <c r="B19" s="160" t="s">
        <v>17</v>
      </c>
      <c r="C19" s="46" t="s">
        <v>437</v>
      </c>
      <c r="D19" s="56"/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205">
        <v>0</v>
      </c>
      <c r="U19" s="62">
        <v>0</v>
      </c>
      <c r="V19" s="62">
        <f t="shared" si="1"/>
        <v>0</v>
      </c>
    </row>
    <row r="20" spans="2:22" ht="15.75" customHeight="1">
      <c r="B20" s="160" t="s">
        <v>20</v>
      </c>
      <c r="C20" s="46" t="s">
        <v>492</v>
      </c>
      <c r="D20" s="56"/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-1558942</v>
      </c>
      <c r="P20" s="62">
        <v>0</v>
      </c>
      <c r="Q20" s="62">
        <v>0</v>
      </c>
      <c r="R20" s="62">
        <v>0</v>
      </c>
      <c r="S20" s="62">
        <v>0</v>
      </c>
      <c r="T20" s="205">
        <v>-1558942</v>
      </c>
      <c r="U20" s="62">
        <v>0</v>
      </c>
      <c r="V20" s="62">
        <f t="shared" si="1"/>
        <v>-1558942</v>
      </c>
    </row>
    <row r="21" spans="2:22" ht="15.75" customHeight="1">
      <c r="B21" s="160" t="s">
        <v>23</v>
      </c>
      <c r="C21" s="46" t="s">
        <v>371</v>
      </c>
      <c r="D21" s="56"/>
      <c r="E21" s="62">
        <f aca="true" t="shared" si="3" ref="E21:P21">SUM(E22:E23)</f>
        <v>0</v>
      </c>
      <c r="F21" s="62">
        <f t="shared" si="3"/>
        <v>0</v>
      </c>
      <c r="G21" s="62">
        <f t="shared" si="3"/>
        <v>0</v>
      </c>
      <c r="H21" s="62">
        <f t="shared" si="3"/>
        <v>0</v>
      </c>
      <c r="I21" s="62">
        <f t="shared" si="3"/>
        <v>0</v>
      </c>
      <c r="J21" s="62">
        <f t="shared" si="3"/>
        <v>0</v>
      </c>
      <c r="K21" s="62">
        <f t="shared" si="3"/>
        <v>0</v>
      </c>
      <c r="L21" s="62">
        <f t="shared" si="3"/>
        <v>0</v>
      </c>
      <c r="M21" s="62">
        <f t="shared" si="3"/>
        <v>0</v>
      </c>
      <c r="N21" s="62">
        <f>SUM(N22:N23)</f>
        <v>0</v>
      </c>
      <c r="O21" s="62">
        <f t="shared" si="3"/>
        <v>0</v>
      </c>
      <c r="P21" s="62">
        <f t="shared" si="3"/>
        <v>0</v>
      </c>
      <c r="Q21" s="62">
        <f>SUM(Q22:Q23)</f>
        <v>0</v>
      </c>
      <c r="R21" s="62">
        <f>SUM(R22:R23)</f>
        <v>-57688</v>
      </c>
      <c r="S21" s="62">
        <f>SUM(S22:S23)</f>
        <v>0</v>
      </c>
      <c r="T21" s="205">
        <f>+SUM(E21:S21)</f>
        <v>-57688</v>
      </c>
      <c r="U21" s="62">
        <f>SUM(U22:U23)</f>
        <v>0</v>
      </c>
      <c r="V21" s="62">
        <f>+T21+U21</f>
        <v>-57688</v>
      </c>
    </row>
    <row r="22" spans="2:22" ht="15.75" customHeight="1">
      <c r="B22" s="160" t="s">
        <v>24</v>
      </c>
      <c r="C22" s="46" t="s">
        <v>551</v>
      </c>
      <c r="D22" s="56"/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61733</v>
      </c>
      <c r="S22" s="62">
        <v>0</v>
      </c>
      <c r="T22" s="205">
        <v>61733</v>
      </c>
      <c r="U22" s="62">
        <v>0</v>
      </c>
      <c r="V22" s="62">
        <f t="shared" si="1"/>
        <v>61733</v>
      </c>
    </row>
    <row r="23" spans="2:22" ht="15.75" customHeight="1">
      <c r="B23" s="160" t="s">
        <v>25</v>
      </c>
      <c r="C23" s="46" t="s">
        <v>552</v>
      </c>
      <c r="D23" s="56"/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-119421</v>
      </c>
      <c r="S23" s="62">
        <v>0</v>
      </c>
      <c r="T23" s="205">
        <v>-119421</v>
      </c>
      <c r="U23" s="62">
        <v>0</v>
      </c>
      <c r="V23" s="62">
        <f t="shared" si="1"/>
        <v>-119421</v>
      </c>
    </row>
    <row r="24" spans="2:22" ht="15.75" customHeight="1">
      <c r="B24" s="160" t="s">
        <v>26</v>
      </c>
      <c r="C24" s="46" t="s">
        <v>553</v>
      </c>
      <c r="D24" s="56"/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2">
        <v>0</v>
      </c>
      <c r="T24" s="205">
        <v>0</v>
      </c>
      <c r="U24" s="62">
        <v>0</v>
      </c>
      <c r="V24" s="62">
        <f t="shared" si="1"/>
        <v>0</v>
      </c>
    </row>
    <row r="25" spans="2:22" ht="15.75" customHeight="1">
      <c r="B25" s="160" t="s">
        <v>27</v>
      </c>
      <c r="C25" s="46" t="s">
        <v>494</v>
      </c>
      <c r="D25" s="56"/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205">
        <v>0</v>
      </c>
      <c r="U25" s="62">
        <v>0</v>
      </c>
      <c r="V25" s="62">
        <f t="shared" si="1"/>
        <v>0</v>
      </c>
    </row>
    <row r="26" spans="2:22" ht="15.75" customHeight="1">
      <c r="B26" s="160" t="s">
        <v>28</v>
      </c>
      <c r="C26" s="46" t="s">
        <v>554</v>
      </c>
      <c r="D26" s="56"/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236</v>
      </c>
      <c r="R26" s="62">
        <v>0</v>
      </c>
      <c r="S26" s="62">
        <v>0</v>
      </c>
      <c r="T26" s="205">
        <v>236</v>
      </c>
      <c r="U26" s="62">
        <v>0</v>
      </c>
      <c r="V26" s="62">
        <f t="shared" si="1"/>
        <v>236</v>
      </c>
    </row>
    <row r="27" spans="2:22" ht="15.75" customHeight="1">
      <c r="B27" s="160" t="s">
        <v>29</v>
      </c>
      <c r="C27" s="46" t="s">
        <v>260</v>
      </c>
      <c r="D27" s="56"/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194051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205">
        <v>194051</v>
      </c>
      <c r="U27" s="62">
        <v>0</v>
      </c>
      <c r="V27" s="62">
        <f t="shared" si="1"/>
        <v>194051</v>
      </c>
    </row>
    <row r="28" spans="2:22" ht="15.75" customHeight="1">
      <c r="B28" s="160" t="s">
        <v>30</v>
      </c>
      <c r="C28" s="46" t="s">
        <v>440</v>
      </c>
      <c r="D28" s="56"/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205">
        <v>0</v>
      </c>
      <c r="U28" s="62">
        <v>0</v>
      </c>
      <c r="V28" s="62">
        <f t="shared" si="1"/>
        <v>0</v>
      </c>
    </row>
    <row r="29" spans="2:22" ht="15.75" customHeight="1">
      <c r="B29" s="160" t="s">
        <v>31</v>
      </c>
      <c r="C29" s="46" t="s">
        <v>441</v>
      </c>
      <c r="D29" s="56"/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2">
        <v>0</v>
      </c>
      <c r="P29" s="62">
        <v>0</v>
      </c>
      <c r="Q29" s="62">
        <v>0</v>
      </c>
      <c r="R29" s="62">
        <v>0</v>
      </c>
      <c r="S29" s="62">
        <v>0</v>
      </c>
      <c r="T29" s="205">
        <v>0</v>
      </c>
      <c r="U29" s="62">
        <v>0</v>
      </c>
      <c r="V29" s="62">
        <f t="shared" si="1"/>
        <v>0</v>
      </c>
    </row>
    <row r="30" spans="2:22" ht="15.75" customHeight="1">
      <c r="B30" s="160" t="s">
        <v>32</v>
      </c>
      <c r="C30" s="46" t="s">
        <v>442</v>
      </c>
      <c r="D30" s="56"/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205">
        <v>0</v>
      </c>
      <c r="U30" s="62">
        <v>0</v>
      </c>
      <c r="V30" s="62">
        <f t="shared" si="1"/>
        <v>0</v>
      </c>
    </row>
    <row r="31" spans="2:22" ht="15.75" customHeight="1">
      <c r="B31" s="160" t="s">
        <v>33</v>
      </c>
      <c r="C31" s="46" t="s">
        <v>257</v>
      </c>
      <c r="D31" s="56"/>
      <c r="E31" s="62">
        <f>+SUM(E32:E33)</f>
        <v>0</v>
      </c>
      <c r="F31" s="62">
        <f>+SUM(F32:F33)</f>
        <v>0</v>
      </c>
      <c r="G31" s="62">
        <f aca="true" t="shared" si="4" ref="G31:P31">+SUM(G32:G33)</f>
        <v>0</v>
      </c>
      <c r="H31" s="62">
        <f t="shared" si="4"/>
        <v>0</v>
      </c>
      <c r="I31" s="62">
        <f t="shared" si="4"/>
        <v>0</v>
      </c>
      <c r="J31" s="62">
        <f t="shared" si="4"/>
        <v>0</v>
      </c>
      <c r="K31" s="62">
        <f t="shared" si="4"/>
        <v>0</v>
      </c>
      <c r="L31" s="62">
        <f t="shared" si="4"/>
        <v>0</v>
      </c>
      <c r="M31" s="62">
        <f t="shared" si="4"/>
        <v>0</v>
      </c>
      <c r="N31" s="62">
        <f t="shared" si="4"/>
        <v>0</v>
      </c>
      <c r="O31" s="62">
        <f t="shared" si="4"/>
        <v>0</v>
      </c>
      <c r="P31" s="62">
        <f t="shared" si="4"/>
        <v>0</v>
      </c>
      <c r="Q31" s="62">
        <f>+SUM(Q32:Q33)</f>
        <v>0</v>
      </c>
      <c r="R31" s="62">
        <f>+SUM(R32:R33)</f>
        <v>0</v>
      </c>
      <c r="S31" s="62">
        <f>+SUM(S32:S33)</f>
        <v>0</v>
      </c>
      <c r="T31" s="205">
        <f>+SUM(E31:S31)</f>
        <v>0</v>
      </c>
      <c r="U31" s="62">
        <f>+SUM(U32:U33)</f>
        <v>0</v>
      </c>
      <c r="V31" s="62">
        <f t="shared" si="1"/>
        <v>0</v>
      </c>
    </row>
    <row r="32" spans="2:22" ht="15.75" customHeight="1">
      <c r="B32" s="160" t="s">
        <v>490</v>
      </c>
      <c r="C32" s="46" t="s">
        <v>258</v>
      </c>
      <c r="D32" s="56"/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205">
        <v>0</v>
      </c>
      <c r="U32" s="62">
        <v>0</v>
      </c>
      <c r="V32" s="62">
        <f t="shared" si="1"/>
        <v>0</v>
      </c>
    </row>
    <row r="33" spans="2:22" ht="15.75" customHeight="1">
      <c r="B33" s="160" t="s">
        <v>491</v>
      </c>
      <c r="C33" s="46" t="s">
        <v>555</v>
      </c>
      <c r="D33" s="56"/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2">
        <v>0</v>
      </c>
      <c r="P33" s="62">
        <v>0</v>
      </c>
      <c r="Q33" s="62">
        <v>0</v>
      </c>
      <c r="R33" s="62">
        <v>0</v>
      </c>
      <c r="S33" s="62">
        <v>0</v>
      </c>
      <c r="T33" s="205">
        <v>0</v>
      </c>
      <c r="U33" s="62">
        <v>0</v>
      </c>
      <c r="V33" s="62">
        <f t="shared" si="1"/>
        <v>0</v>
      </c>
    </row>
    <row r="34" spans="2:22" ht="15.75" customHeight="1">
      <c r="B34" s="160" t="s">
        <v>34</v>
      </c>
      <c r="C34" s="46" t="s">
        <v>259</v>
      </c>
      <c r="D34" s="56"/>
      <c r="E34" s="62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2">
        <v>0</v>
      </c>
      <c r="S34" s="62">
        <v>0</v>
      </c>
      <c r="T34" s="205">
        <v>0</v>
      </c>
      <c r="U34" s="62">
        <v>0</v>
      </c>
      <c r="V34" s="62">
        <f t="shared" si="1"/>
        <v>0</v>
      </c>
    </row>
    <row r="35" spans="2:22" ht="15.75" customHeight="1">
      <c r="B35" s="160" t="s">
        <v>35</v>
      </c>
      <c r="C35" s="46" t="s">
        <v>365</v>
      </c>
      <c r="D35" s="56"/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205">
        <v>0</v>
      </c>
      <c r="U35" s="62">
        <v>0</v>
      </c>
      <c r="V35" s="62">
        <f t="shared" si="1"/>
        <v>0</v>
      </c>
    </row>
    <row r="36" spans="2:22" ht="15.75" customHeight="1">
      <c r="B36" s="160" t="s">
        <v>36</v>
      </c>
      <c r="C36" s="46" t="s">
        <v>170</v>
      </c>
      <c r="D36" s="56"/>
      <c r="E36" s="62">
        <v>0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205">
        <v>0</v>
      </c>
      <c r="U36" s="62">
        <v>0</v>
      </c>
      <c r="V36" s="62">
        <f t="shared" si="1"/>
        <v>0</v>
      </c>
    </row>
    <row r="37" spans="2:22" ht="15.75" customHeight="1">
      <c r="B37" s="160" t="s">
        <v>37</v>
      </c>
      <c r="C37" s="46" t="s">
        <v>13</v>
      </c>
      <c r="D37" s="56"/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205">
        <v>0</v>
      </c>
      <c r="U37" s="62">
        <v>0</v>
      </c>
      <c r="V37" s="62">
        <f t="shared" si="1"/>
        <v>0</v>
      </c>
    </row>
    <row r="38" spans="2:22" ht="15.75" customHeight="1">
      <c r="B38" s="160"/>
      <c r="C38" s="46"/>
      <c r="D38" s="56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6"/>
      <c r="U38" s="62"/>
      <c r="V38" s="62"/>
    </row>
    <row r="39" spans="2:22" ht="15.75" customHeight="1">
      <c r="B39" s="160" t="s">
        <v>485</v>
      </c>
      <c r="C39" s="46" t="s">
        <v>438</v>
      </c>
      <c r="D39" s="56"/>
      <c r="E39" s="62">
        <v>0</v>
      </c>
      <c r="F39" s="62">
        <v>0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1961340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205">
        <v>1961340</v>
      </c>
      <c r="U39" s="62">
        <v>-963</v>
      </c>
      <c r="V39" s="62">
        <f t="shared" si="1"/>
        <v>1960377</v>
      </c>
    </row>
    <row r="40" spans="2:22" ht="15.75" customHeight="1">
      <c r="B40" s="160" t="s">
        <v>519</v>
      </c>
      <c r="C40" s="46" t="s">
        <v>439</v>
      </c>
      <c r="D40" s="56"/>
      <c r="E40" s="62">
        <f>+SUM(E41:E43)</f>
        <v>0</v>
      </c>
      <c r="F40" s="62">
        <f aca="true" t="shared" si="5" ref="F40:S40">+SUM(F41:F43)</f>
        <v>0</v>
      </c>
      <c r="G40" s="62">
        <f t="shared" si="5"/>
        <v>0</v>
      </c>
      <c r="H40" s="62">
        <f t="shared" si="5"/>
        <v>0</v>
      </c>
      <c r="I40" s="62">
        <f t="shared" si="5"/>
        <v>185819</v>
      </c>
      <c r="J40" s="62">
        <f t="shared" si="5"/>
        <v>0</v>
      </c>
      <c r="K40" s="62">
        <f t="shared" si="5"/>
        <v>2061833</v>
      </c>
      <c r="L40" s="62">
        <f t="shared" si="5"/>
        <v>0</v>
      </c>
      <c r="M40" s="62">
        <f t="shared" si="5"/>
        <v>-3008809</v>
      </c>
      <c r="N40" s="62">
        <f t="shared" si="5"/>
        <v>146350</v>
      </c>
      <c r="O40" s="62">
        <f t="shared" si="5"/>
        <v>0</v>
      </c>
      <c r="P40" s="62">
        <f t="shared" si="5"/>
        <v>44187</v>
      </c>
      <c r="Q40" s="62">
        <f t="shared" si="5"/>
        <v>0</v>
      </c>
      <c r="R40" s="62">
        <f t="shared" si="5"/>
        <v>0</v>
      </c>
      <c r="S40" s="62">
        <f t="shared" si="5"/>
        <v>0</v>
      </c>
      <c r="T40" s="205">
        <f>+SUM(E40:S40)</f>
        <v>-570620</v>
      </c>
      <c r="U40" s="62">
        <f>+SUM(U41:U43)</f>
        <v>-1922</v>
      </c>
      <c r="V40" s="62">
        <f t="shared" si="1"/>
        <v>-572542</v>
      </c>
    </row>
    <row r="41" spans="2:22" ht="15.75" customHeight="1">
      <c r="B41" s="160" t="s">
        <v>556</v>
      </c>
      <c r="C41" s="46" t="s">
        <v>254</v>
      </c>
      <c r="D41" s="56"/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-570620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205">
        <v>-570620</v>
      </c>
      <c r="U41" s="62">
        <v>-1922</v>
      </c>
      <c r="V41" s="62">
        <f t="shared" si="1"/>
        <v>-572542</v>
      </c>
    </row>
    <row r="42" spans="2:22" ht="15.75" customHeight="1">
      <c r="B42" s="160" t="s">
        <v>557</v>
      </c>
      <c r="C42" s="46" t="s">
        <v>255</v>
      </c>
      <c r="D42" s="56"/>
      <c r="E42" s="62">
        <v>0</v>
      </c>
      <c r="F42" s="62">
        <v>0</v>
      </c>
      <c r="G42" s="62">
        <v>0</v>
      </c>
      <c r="H42" s="62">
        <v>0</v>
      </c>
      <c r="I42" s="62">
        <v>185819</v>
      </c>
      <c r="J42" s="62"/>
      <c r="K42" s="62">
        <v>2061833</v>
      </c>
      <c r="L42" s="62">
        <v>0</v>
      </c>
      <c r="M42" s="62">
        <v>-2438189</v>
      </c>
      <c r="N42" s="62">
        <v>146350</v>
      </c>
      <c r="O42" s="62">
        <v>0</v>
      </c>
      <c r="P42" s="62">
        <v>44187</v>
      </c>
      <c r="Q42" s="62">
        <v>0</v>
      </c>
      <c r="R42" s="62">
        <v>0</v>
      </c>
      <c r="S42" s="62">
        <v>0</v>
      </c>
      <c r="T42" s="205">
        <v>0</v>
      </c>
      <c r="U42" s="62">
        <v>0</v>
      </c>
      <c r="V42" s="62">
        <f t="shared" si="1"/>
        <v>0</v>
      </c>
    </row>
    <row r="43" spans="2:22" ht="15.75" customHeight="1">
      <c r="B43" s="160" t="s">
        <v>558</v>
      </c>
      <c r="C43" s="46" t="s">
        <v>253</v>
      </c>
      <c r="D43" s="56"/>
      <c r="E43" s="62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205">
        <v>0</v>
      </c>
      <c r="U43" s="62">
        <v>0</v>
      </c>
      <c r="V43" s="62">
        <f t="shared" si="1"/>
        <v>0</v>
      </c>
    </row>
    <row r="44" spans="2:22" ht="15.75" customHeight="1">
      <c r="B44" s="164"/>
      <c r="C44" s="82"/>
      <c r="D44" s="80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6"/>
      <c r="U44" s="83"/>
      <c r="V44" s="83"/>
    </row>
    <row r="45" spans="2:22" s="118" customFormat="1" ht="16.5">
      <c r="B45" s="165"/>
      <c r="C45" s="166" t="s">
        <v>559</v>
      </c>
      <c r="D45" s="167"/>
      <c r="E45" s="168">
        <f aca="true" t="shared" si="6" ref="E45:V45">+E16+E19+E20+E21+E24+E25+E26+E27+E28+E29+E30+E34+E35+E36+E37+E39+E40+E31</f>
        <v>4000000</v>
      </c>
      <c r="F45" s="168">
        <f t="shared" si="6"/>
        <v>1411134</v>
      </c>
      <c r="G45" s="168">
        <f t="shared" si="6"/>
        <v>1700030</v>
      </c>
      <c r="H45" s="168">
        <f t="shared" si="6"/>
        <v>0</v>
      </c>
      <c r="I45" s="168">
        <f t="shared" si="6"/>
        <v>1131877</v>
      </c>
      <c r="J45" s="168">
        <f t="shared" si="6"/>
        <v>0</v>
      </c>
      <c r="K45" s="168">
        <f t="shared" si="6"/>
        <v>7316076</v>
      </c>
      <c r="L45" s="168">
        <f t="shared" si="6"/>
        <v>305976</v>
      </c>
      <c r="M45" s="168">
        <f t="shared" si="6"/>
        <v>1961340</v>
      </c>
      <c r="N45" s="168">
        <f t="shared" si="6"/>
        <v>208839</v>
      </c>
      <c r="O45" s="168">
        <f t="shared" si="6"/>
        <v>257364</v>
      </c>
      <c r="P45" s="168">
        <f t="shared" si="6"/>
        <v>47106</v>
      </c>
      <c r="Q45" s="168">
        <f t="shared" si="6"/>
        <v>236</v>
      </c>
      <c r="R45" s="168">
        <f t="shared" si="6"/>
        <v>-436941</v>
      </c>
      <c r="S45" s="168">
        <f t="shared" si="6"/>
        <v>0</v>
      </c>
      <c r="T45" s="208">
        <f t="shared" si="6"/>
        <v>17903037</v>
      </c>
      <c r="U45" s="168">
        <f t="shared" si="6"/>
        <v>10049</v>
      </c>
      <c r="V45" s="168">
        <f t="shared" si="6"/>
        <v>17913086</v>
      </c>
    </row>
    <row r="46" spans="3:22" ht="16.5">
      <c r="C46" s="47"/>
      <c r="D46" s="57"/>
      <c r="E46" s="204"/>
      <c r="F46" s="204"/>
      <c r="G46" s="204"/>
      <c r="H46" s="204"/>
      <c r="I46" s="204"/>
      <c r="J46" s="204"/>
      <c r="K46" s="204"/>
      <c r="L46" s="204"/>
      <c r="M46" s="209"/>
      <c r="N46" s="209"/>
      <c r="O46" s="204"/>
      <c r="P46" s="204"/>
      <c r="Q46" s="204"/>
      <c r="R46" s="204"/>
      <c r="S46" s="204"/>
      <c r="T46" s="206"/>
      <c r="U46" s="62"/>
      <c r="V46" s="62"/>
    </row>
    <row r="47" spans="2:22" ht="16.5">
      <c r="B47" s="160"/>
      <c r="C47" s="47"/>
      <c r="D47" s="57"/>
      <c r="E47" s="204"/>
      <c r="F47" s="204"/>
      <c r="G47" s="204"/>
      <c r="H47" s="204"/>
      <c r="I47" s="204"/>
      <c r="J47" s="204"/>
      <c r="K47" s="204"/>
      <c r="L47" s="204"/>
      <c r="M47" s="209"/>
      <c r="N47" s="209"/>
      <c r="O47" s="204"/>
      <c r="P47" s="204"/>
      <c r="Q47" s="204"/>
      <c r="R47" s="204"/>
      <c r="S47" s="204"/>
      <c r="T47" s="206"/>
      <c r="U47" s="62"/>
      <c r="V47" s="62"/>
    </row>
    <row r="48" spans="2:22" s="156" customFormat="1" ht="15.75" customHeight="1">
      <c r="B48" s="169"/>
      <c r="C48" s="156" t="s">
        <v>42</v>
      </c>
      <c r="D48" s="157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1"/>
      <c r="U48" s="170"/>
      <c r="V48" s="170"/>
    </row>
    <row r="49" spans="2:22" s="156" customFormat="1" ht="15.75" customHeight="1">
      <c r="B49" s="169"/>
      <c r="C49" s="156" t="s">
        <v>641</v>
      </c>
      <c r="D49" s="157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1"/>
      <c r="U49" s="170"/>
      <c r="V49" s="170"/>
    </row>
    <row r="50" spans="3:22" ht="9" customHeight="1">
      <c r="C50" s="44"/>
      <c r="D50" s="54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3"/>
      <c r="U50" s="51"/>
      <c r="V50" s="51"/>
    </row>
    <row r="51" spans="3:22" ht="9" customHeight="1">
      <c r="C51" s="44"/>
      <c r="D51" s="54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3"/>
      <c r="U51" s="51"/>
      <c r="V51" s="51"/>
    </row>
    <row r="52" spans="2:22" ht="15.75" customHeight="1">
      <c r="B52" s="160" t="s">
        <v>4</v>
      </c>
      <c r="C52" s="46" t="s">
        <v>467</v>
      </c>
      <c r="D52" s="55"/>
      <c r="E52" s="62">
        <v>4000000</v>
      </c>
      <c r="F52" s="62">
        <v>1411134</v>
      </c>
      <c r="G52" s="62">
        <v>1700030</v>
      </c>
      <c r="H52" s="62">
        <v>0</v>
      </c>
      <c r="I52" s="62">
        <v>1131877</v>
      </c>
      <c r="J52" s="62">
        <v>0</v>
      </c>
      <c r="K52" s="62">
        <v>7316076</v>
      </c>
      <c r="L52" s="62">
        <v>280787</v>
      </c>
      <c r="M52" s="62">
        <v>2536375</v>
      </c>
      <c r="N52" s="62">
        <v>208839</v>
      </c>
      <c r="O52" s="62">
        <v>-163311</v>
      </c>
      <c r="P52" s="62">
        <v>47106</v>
      </c>
      <c r="Q52" s="62">
        <v>236</v>
      </c>
      <c r="R52" s="62">
        <v>-347532</v>
      </c>
      <c r="S52" s="62">
        <v>0</v>
      </c>
      <c r="T52" s="205">
        <f>+SUM(E52:S52)</f>
        <v>18121617</v>
      </c>
      <c r="U52" s="62">
        <v>9762</v>
      </c>
      <c r="V52" s="62">
        <f>+T52+U52</f>
        <v>18131379</v>
      </c>
    </row>
    <row r="53" spans="2:22" ht="9" customHeight="1">
      <c r="B53" s="160"/>
      <c r="C53" s="46"/>
      <c r="D53" s="55"/>
      <c r="E53" s="204"/>
      <c r="F53" s="204"/>
      <c r="G53" s="204"/>
      <c r="H53" s="204"/>
      <c r="I53" s="204"/>
      <c r="J53" s="204"/>
      <c r="K53" s="204"/>
      <c r="L53" s="204"/>
      <c r="M53" s="209"/>
      <c r="N53" s="209"/>
      <c r="O53" s="204"/>
      <c r="P53" s="204"/>
      <c r="Q53" s="204"/>
      <c r="R53" s="204"/>
      <c r="S53" s="204"/>
      <c r="T53" s="206"/>
      <c r="U53" s="62"/>
      <c r="V53" s="62"/>
    </row>
    <row r="54" spans="2:22" s="132" customFormat="1" ht="15.75" customHeight="1">
      <c r="B54" s="148"/>
      <c r="C54" s="161" t="s">
        <v>436</v>
      </c>
      <c r="D54" s="171"/>
      <c r="E54" s="214"/>
      <c r="F54" s="214"/>
      <c r="G54" s="214"/>
      <c r="H54" s="214"/>
      <c r="I54" s="214"/>
      <c r="J54" s="214"/>
      <c r="K54" s="214"/>
      <c r="L54" s="214"/>
      <c r="M54" s="215"/>
      <c r="N54" s="215"/>
      <c r="O54" s="215"/>
      <c r="P54" s="215"/>
      <c r="Q54" s="215"/>
      <c r="R54" s="215"/>
      <c r="S54" s="215"/>
      <c r="T54" s="211"/>
      <c r="U54" s="134"/>
      <c r="V54" s="134"/>
    </row>
    <row r="55" spans="2:22" ht="15.75" customHeight="1">
      <c r="B55" s="160" t="s">
        <v>8</v>
      </c>
      <c r="C55" s="46" t="s">
        <v>437</v>
      </c>
      <c r="D55" s="55"/>
      <c r="E55" s="62">
        <v>0</v>
      </c>
      <c r="F55" s="62">
        <v>0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62">
        <v>0</v>
      </c>
      <c r="T55" s="205">
        <f>+SUM(E55:S55)</f>
        <v>0</v>
      </c>
      <c r="U55" s="62">
        <v>0</v>
      </c>
      <c r="V55" s="62">
        <f>+T55+U55</f>
        <v>0</v>
      </c>
    </row>
    <row r="56" spans="2:22" ht="15.75" customHeight="1">
      <c r="B56" s="160" t="s">
        <v>16</v>
      </c>
      <c r="C56" s="46" t="s">
        <v>492</v>
      </c>
      <c r="D56" s="138" t="s">
        <v>631</v>
      </c>
      <c r="E56" s="62">
        <v>0</v>
      </c>
      <c r="F56" s="62">
        <v>0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0">
        <v>1131636</v>
      </c>
      <c r="P56" s="62">
        <v>0</v>
      </c>
      <c r="Q56" s="62">
        <v>0</v>
      </c>
      <c r="R56" s="62">
        <v>0</v>
      </c>
      <c r="S56" s="62">
        <v>0</v>
      </c>
      <c r="T56" s="205">
        <f>+SUM(E56:S56)</f>
        <v>1131636</v>
      </c>
      <c r="U56" s="62">
        <v>0</v>
      </c>
      <c r="V56" s="62">
        <f>+T56+U56</f>
        <v>1131636</v>
      </c>
    </row>
    <row r="57" spans="2:22" ht="15.75" customHeight="1">
      <c r="B57" s="160" t="s">
        <v>17</v>
      </c>
      <c r="C57" s="46" t="s">
        <v>371</v>
      </c>
      <c r="D57" s="138"/>
      <c r="E57" s="62">
        <f aca="true" t="shared" si="7" ref="E57:P57">SUM(E58:E59)</f>
        <v>0</v>
      </c>
      <c r="F57" s="62">
        <f t="shared" si="7"/>
        <v>0</v>
      </c>
      <c r="G57" s="62">
        <f t="shared" si="7"/>
        <v>0</v>
      </c>
      <c r="H57" s="62">
        <f t="shared" si="7"/>
        <v>0</v>
      </c>
      <c r="I57" s="62">
        <f t="shared" si="7"/>
        <v>0</v>
      </c>
      <c r="J57" s="62">
        <f t="shared" si="7"/>
        <v>0</v>
      </c>
      <c r="K57" s="62">
        <f t="shared" si="7"/>
        <v>0</v>
      </c>
      <c r="L57" s="62">
        <f t="shared" si="7"/>
        <v>0</v>
      </c>
      <c r="M57" s="62">
        <f t="shared" si="7"/>
        <v>0</v>
      </c>
      <c r="N57" s="62">
        <f>SUM(N58:N59)</f>
        <v>0</v>
      </c>
      <c r="O57" s="62">
        <f t="shared" si="7"/>
        <v>0</v>
      </c>
      <c r="P57" s="62">
        <f t="shared" si="7"/>
        <v>0</v>
      </c>
      <c r="Q57" s="62">
        <f>SUM(Q58:Q59)</f>
        <v>0</v>
      </c>
      <c r="R57" s="62">
        <f>SUM(R58:R59)</f>
        <v>102405</v>
      </c>
      <c r="S57" s="62">
        <f>SUM(S58:S59)</f>
        <v>0</v>
      </c>
      <c r="T57" s="205">
        <f>+SUM(E57:S57)</f>
        <v>102405</v>
      </c>
      <c r="U57" s="62">
        <f>SUM(U58:U59)</f>
        <v>0</v>
      </c>
      <c r="V57" s="62">
        <f>+T57+U57</f>
        <v>102405</v>
      </c>
    </row>
    <row r="58" spans="2:22" ht="15.75" customHeight="1">
      <c r="B58" s="160" t="s">
        <v>18</v>
      </c>
      <c r="C58" s="46" t="s">
        <v>551</v>
      </c>
      <c r="D58" s="55"/>
      <c r="E58" s="62">
        <v>0</v>
      </c>
      <c r="F58" s="62">
        <v>0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62">
        <v>0</v>
      </c>
      <c r="Q58" s="62">
        <v>0</v>
      </c>
      <c r="R58" s="61">
        <v>-10378</v>
      </c>
      <c r="S58" s="62">
        <v>0</v>
      </c>
      <c r="T58" s="205">
        <f>+SUM(E58:S58)</f>
        <v>-10378</v>
      </c>
      <c r="U58" s="62">
        <v>0</v>
      </c>
      <c r="V58" s="62">
        <f aca="true" t="shared" si="8" ref="V58:V78">+T58+U58</f>
        <v>-10378</v>
      </c>
    </row>
    <row r="59" spans="2:22" ht="15.75" customHeight="1">
      <c r="B59" s="160" t="s">
        <v>19</v>
      </c>
      <c r="C59" s="46" t="s">
        <v>552</v>
      </c>
      <c r="D59" s="55"/>
      <c r="E59" s="62">
        <v>0</v>
      </c>
      <c r="F59" s="62">
        <v>0</v>
      </c>
      <c r="G59" s="62">
        <v>0</v>
      </c>
      <c r="H59" s="62">
        <v>0</v>
      </c>
      <c r="I59" s="62">
        <v>0</v>
      </c>
      <c r="J59" s="62">
        <v>0</v>
      </c>
      <c r="K59" s="62">
        <v>0</v>
      </c>
      <c r="L59" s="62">
        <v>0</v>
      </c>
      <c r="M59" s="62">
        <v>0</v>
      </c>
      <c r="N59" s="62">
        <v>0</v>
      </c>
      <c r="O59" s="62">
        <v>0</v>
      </c>
      <c r="P59" s="62">
        <v>0</v>
      </c>
      <c r="Q59" s="62">
        <v>0</v>
      </c>
      <c r="R59" s="62">
        <v>112783</v>
      </c>
      <c r="S59" s="62">
        <v>0</v>
      </c>
      <c r="T59" s="205">
        <f>+SUM(E59:S59)</f>
        <v>112783</v>
      </c>
      <c r="U59" s="62">
        <v>0</v>
      </c>
      <c r="V59" s="62">
        <f t="shared" si="8"/>
        <v>112783</v>
      </c>
    </row>
    <row r="60" spans="2:22" ht="15.75" customHeight="1">
      <c r="B60" s="160" t="s">
        <v>20</v>
      </c>
      <c r="C60" s="46" t="s">
        <v>553</v>
      </c>
      <c r="D60" s="55"/>
      <c r="E60" s="62">
        <v>0</v>
      </c>
      <c r="F60" s="62">
        <v>0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2">
        <v>0</v>
      </c>
      <c r="O60" s="62">
        <v>0</v>
      </c>
      <c r="P60" s="62">
        <v>0</v>
      </c>
      <c r="Q60" s="62">
        <v>0</v>
      </c>
      <c r="R60" s="62">
        <v>0</v>
      </c>
      <c r="S60" s="62">
        <v>0</v>
      </c>
      <c r="T60" s="205">
        <f aca="true" t="shared" si="9" ref="T60:T78">+SUM(E60:S60)</f>
        <v>0</v>
      </c>
      <c r="U60" s="62">
        <v>0</v>
      </c>
      <c r="V60" s="62">
        <f>+T60+U60</f>
        <v>0</v>
      </c>
    </row>
    <row r="61" spans="2:22" ht="15.75" customHeight="1">
      <c r="B61" s="160" t="s">
        <v>23</v>
      </c>
      <c r="C61" s="46" t="s">
        <v>494</v>
      </c>
      <c r="D61" s="55"/>
      <c r="E61" s="62">
        <v>0</v>
      </c>
      <c r="F61" s="62">
        <v>0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  <c r="Q61" s="62">
        <v>0</v>
      </c>
      <c r="R61" s="62">
        <v>0</v>
      </c>
      <c r="S61" s="62">
        <v>0</v>
      </c>
      <c r="T61" s="205">
        <f t="shared" si="9"/>
        <v>0</v>
      </c>
      <c r="U61" s="62">
        <v>0</v>
      </c>
      <c r="V61" s="62">
        <f t="shared" si="8"/>
        <v>0</v>
      </c>
    </row>
    <row r="62" spans="2:22" ht="15.75" customHeight="1">
      <c r="B62" s="160" t="s">
        <v>26</v>
      </c>
      <c r="C62" s="46" t="s">
        <v>554</v>
      </c>
      <c r="D62" s="55"/>
      <c r="E62" s="62">
        <v>0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2">
        <v>0</v>
      </c>
      <c r="Q62" s="60">
        <v>0</v>
      </c>
      <c r="R62" s="62">
        <v>0</v>
      </c>
      <c r="S62" s="62">
        <v>0</v>
      </c>
      <c r="T62" s="205">
        <f t="shared" si="9"/>
        <v>0</v>
      </c>
      <c r="U62" s="62">
        <v>0</v>
      </c>
      <c r="V62" s="62">
        <f t="shared" si="8"/>
        <v>0</v>
      </c>
    </row>
    <row r="63" spans="2:22" ht="15.75" customHeight="1">
      <c r="B63" s="160" t="s">
        <v>27</v>
      </c>
      <c r="C63" s="46" t="s">
        <v>260</v>
      </c>
      <c r="D63" s="55"/>
      <c r="E63" s="62">
        <v>0</v>
      </c>
      <c r="F63" s="62">
        <v>0</v>
      </c>
      <c r="G63" s="62">
        <v>0</v>
      </c>
      <c r="H63" s="62">
        <v>0</v>
      </c>
      <c r="I63" s="62">
        <v>0</v>
      </c>
      <c r="J63" s="62">
        <v>0</v>
      </c>
      <c r="K63" s="62">
        <v>0</v>
      </c>
      <c r="L63" s="62">
        <v>-145885</v>
      </c>
      <c r="M63" s="62">
        <v>0</v>
      </c>
      <c r="N63" s="62">
        <v>0</v>
      </c>
      <c r="O63" s="62">
        <v>0</v>
      </c>
      <c r="P63" s="62">
        <v>0</v>
      </c>
      <c r="Q63" s="62">
        <v>0</v>
      </c>
      <c r="R63" s="62">
        <v>0</v>
      </c>
      <c r="S63" s="62">
        <v>0</v>
      </c>
      <c r="T63" s="205">
        <f t="shared" si="9"/>
        <v>-145885</v>
      </c>
      <c r="U63" s="62">
        <v>0</v>
      </c>
      <c r="V63" s="62">
        <f t="shared" si="8"/>
        <v>-145885</v>
      </c>
    </row>
    <row r="64" spans="2:22" ht="15.75" customHeight="1">
      <c r="B64" s="160" t="s">
        <v>28</v>
      </c>
      <c r="C64" s="46" t="s">
        <v>652</v>
      </c>
      <c r="D64" s="55"/>
      <c r="E64" s="62">
        <v>0</v>
      </c>
      <c r="F64" s="62">
        <v>-5242</v>
      </c>
      <c r="G64" s="62">
        <v>-30</v>
      </c>
      <c r="H64" s="62">
        <v>0</v>
      </c>
      <c r="I64" s="62">
        <v>-1390</v>
      </c>
      <c r="J64" s="62">
        <v>0</v>
      </c>
      <c r="K64" s="62">
        <v>0</v>
      </c>
      <c r="L64" s="62">
        <v>0</v>
      </c>
      <c r="M64" s="62">
        <v>0</v>
      </c>
      <c r="N64" s="62">
        <v>-2236</v>
      </c>
      <c r="O64" s="62">
        <v>0</v>
      </c>
      <c r="P64" s="62">
        <v>0</v>
      </c>
      <c r="Q64" s="62">
        <v>0</v>
      </c>
      <c r="R64" s="62">
        <v>0</v>
      </c>
      <c r="S64" s="62">
        <v>0</v>
      </c>
      <c r="T64" s="205">
        <f t="shared" si="9"/>
        <v>-8898</v>
      </c>
      <c r="U64" s="62">
        <v>-9425</v>
      </c>
      <c r="V64" s="62">
        <f t="shared" si="8"/>
        <v>-18323</v>
      </c>
    </row>
    <row r="65" spans="2:22" ht="15.75" customHeight="1">
      <c r="B65" s="160" t="s">
        <v>29</v>
      </c>
      <c r="C65" s="46" t="s">
        <v>441</v>
      </c>
      <c r="D65" s="55"/>
      <c r="E65" s="62">
        <v>0</v>
      </c>
      <c r="F65" s="62">
        <v>0</v>
      </c>
      <c r="G65" s="62">
        <v>0</v>
      </c>
      <c r="H65" s="62">
        <v>0</v>
      </c>
      <c r="I65" s="62">
        <v>0</v>
      </c>
      <c r="J65" s="62">
        <v>0</v>
      </c>
      <c r="K65" s="62">
        <v>0</v>
      </c>
      <c r="L65" s="62">
        <v>0</v>
      </c>
      <c r="M65" s="62">
        <v>0</v>
      </c>
      <c r="N65" s="62">
        <v>0</v>
      </c>
      <c r="O65" s="62">
        <v>0</v>
      </c>
      <c r="P65" s="62">
        <v>0</v>
      </c>
      <c r="Q65" s="62">
        <v>0</v>
      </c>
      <c r="R65" s="62">
        <v>0</v>
      </c>
      <c r="S65" s="62">
        <v>0</v>
      </c>
      <c r="T65" s="205">
        <f t="shared" si="9"/>
        <v>0</v>
      </c>
      <c r="U65" s="62">
        <v>0</v>
      </c>
      <c r="V65" s="62">
        <f t="shared" si="8"/>
        <v>0</v>
      </c>
    </row>
    <row r="66" spans="2:22" ht="15.75" customHeight="1">
      <c r="B66" s="160" t="s">
        <v>30</v>
      </c>
      <c r="C66" s="46" t="s">
        <v>442</v>
      </c>
      <c r="D66" s="55"/>
      <c r="E66" s="62">
        <v>0</v>
      </c>
      <c r="F66" s="62">
        <v>0</v>
      </c>
      <c r="G66" s="62">
        <v>0</v>
      </c>
      <c r="H66" s="62">
        <v>0</v>
      </c>
      <c r="I66" s="62">
        <v>0</v>
      </c>
      <c r="J66" s="62">
        <v>0</v>
      </c>
      <c r="K66" s="62">
        <v>0</v>
      </c>
      <c r="L66" s="62">
        <v>0</v>
      </c>
      <c r="M66" s="62">
        <v>0</v>
      </c>
      <c r="N66" s="62">
        <v>0</v>
      </c>
      <c r="O66" s="62">
        <v>0</v>
      </c>
      <c r="P66" s="62">
        <v>0</v>
      </c>
      <c r="Q66" s="62">
        <v>0</v>
      </c>
      <c r="R66" s="62">
        <v>0</v>
      </c>
      <c r="S66" s="62">
        <v>0</v>
      </c>
      <c r="T66" s="205">
        <f t="shared" si="9"/>
        <v>0</v>
      </c>
      <c r="U66" s="62">
        <v>0</v>
      </c>
      <c r="V66" s="62">
        <f t="shared" si="8"/>
        <v>0</v>
      </c>
    </row>
    <row r="67" spans="2:22" ht="15.75" customHeight="1">
      <c r="B67" s="160" t="s">
        <v>31</v>
      </c>
      <c r="C67" s="46" t="s">
        <v>257</v>
      </c>
      <c r="D67" s="55"/>
      <c r="E67" s="62">
        <f>+SUM(E68:E69)</f>
        <v>0</v>
      </c>
      <c r="F67" s="62">
        <f aca="true" t="shared" si="10" ref="F67:P67">+SUM(F68:F69)</f>
        <v>0</v>
      </c>
      <c r="G67" s="62">
        <f t="shared" si="10"/>
        <v>0</v>
      </c>
      <c r="H67" s="62">
        <f t="shared" si="10"/>
        <v>0</v>
      </c>
      <c r="I67" s="62">
        <f t="shared" si="10"/>
        <v>0</v>
      </c>
      <c r="J67" s="62">
        <f t="shared" si="10"/>
        <v>0</v>
      </c>
      <c r="K67" s="62">
        <f t="shared" si="10"/>
        <v>0</v>
      </c>
      <c r="L67" s="62">
        <f t="shared" si="10"/>
        <v>0</v>
      </c>
      <c r="M67" s="62">
        <f t="shared" si="10"/>
        <v>0</v>
      </c>
      <c r="N67" s="62">
        <f>+SUM(N68:N69)</f>
        <v>0</v>
      </c>
      <c r="O67" s="62">
        <f t="shared" si="10"/>
        <v>0</v>
      </c>
      <c r="P67" s="62">
        <f t="shared" si="10"/>
        <v>0</v>
      </c>
      <c r="Q67" s="62">
        <f>+SUM(Q68:Q69)</f>
        <v>0</v>
      </c>
      <c r="R67" s="62">
        <f>+SUM(R68:R69)</f>
        <v>0</v>
      </c>
      <c r="S67" s="62">
        <f>+SUM(S68:S69)</f>
        <v>0</v>
      </c>
      <c r="T67" s="205">
        <f t="shared" si="9"/>
        <v>0</v>
      </c>
      <c r="U67" s="62">
        <f>+SUM(U68:U69)</f>
        <v>0</v>
      </c>
      <c r="V67" s="62">
        <f t="shared" si="8"/>
        <v>0</v>
      </c>
    </row>
    <row r="68" spans="2:22" ht="15.75" customHeight="1">
      <c r="B68" s="160" t="s">
        <v>120</v>
      </c>
      <c r="C68" s="46" t="s">
        <v>258</v>
      </c>
      <c r="D68" s="55"/>
      <c r="E68" s="62">
        <v>0</v>
      </c>
      <c r="F68" s="62">
        <v>0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2">
        <v>0</v>
      </c>
      <c r="O68" s="62">
        <v>0</v>
      </c>
      <c r="P68" s="62">
        <v>0</v>
      </c>
      <c r="Q68" s="62">
        <v>0</v>
      </c>
      <c r="R68" s="62">
        <v>0</v>
      </c>
      <c r="S68" s="62">
        <v>0</v>
      </c>
      <c r="T68" s="205">
        <f t="shared" si="9"/>
        <v>0</v>
      </c>
      <c r="U68" s="62">
        <v>0</v>
      </c>
      <c r="V68" s="62">
        <f t="shared" si="8"/>
        <v>0</v>
      </c>
    </row>
    <row r="69" spans="2:22" ht="15.75" customHeight="1">
      <c r="B69" s="160" t="s">
        <v>122</v>
      </c>
      <c r="C69" s="46" t="s">
        <v>555</v>
      </c>
      <c r="D69" s="55"/>
      <c r="E69" s="62">
        <v>0</v>
      </c>
      <c r="F69" s="62">
        <v>0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62">
        <v>0</v>
      </c>
      <c r="R69" s="62">
        <v>0</v>
      </c>
      <c r="S69" s="62">
        <v>0</v>
      </c>
      <c r="T69" s="205">
        <f t="shared" si="9"/>
        <v>0</v>
      </c>
      <c r="U69" s="62">
        <v>0</v>
      </c>
      <c r="V69" s="62">
        <f t="shared" si="8"/>
        <v>0</v>
      </c>
    </row>
    <row r="70" spans="2:22" ht="15.75" customHeight="1">
      <c r="B70" s="160" t="s">
        <v>32</v>
      </c>
      <c r="C70" s="46" t="s">
        <v>561</v>
      </c>
      <c r="D70" s="55"/>
      <c r="E70" s="62">
        <v>0</v>
      </c>
      <c r="F70" s="62">
        <v>0</v>
      </c>
      <c r="G70" s="62">
        <v>0</v>
      </c>
      <c r="H70" s="62">
        <v>0</v>
      </c>
      <c r="I70" s="62">
        <v>0</v>
      </c>
      <c r="J70" s="62">
        <v>0</v>
      </c>
      <c r="K70" s="62">
        <v>0</v>
      </c>
      <c r="L70" s="62">
        <v>0</v>
      </c>
      <c r="M70" s="62">
        <v>0</v>
      </c>
      <c r="N70" s="62">
        <v>0</v>
      </c>
      <c r="O70" s="62">
        <v>0</v>
      </c>
      <c r="P70" s="62">
        <v>0</v>
      </c>
      <c r="Q70" s="62">
        <v>0</v>
      </c>
      <c r="R70" s="62">
        <v>0</v>
      </c>
      <c r="S70" s="62">
        <v>0</v>
      </c>
      <c r="T70" s="205">
        <f t="shared" si="9"/>
        <v>0</v>
      </c>
      <c r="U70" s="62">
        <v>0</v>
      </c>
      <c r="V70" s="62">
        <f t="shared" si="8"/>
        <v>0</v>
      </c>
    </row>
    <row r="71" spans="2:22" ht="15.75" customHeight="1">
      <c r="B71" s="160" t="s">
        <v>33</v>
      </c>
      <c r="C71" s="46" t="s">
        <v>365</v>
      </c>
      <c r="D71" s="55"/>
      <c r="E71" s="62">
        <v>0</v>
      </c>
      <c r="F71" s="62">
        <v>0</v>
      </c>
      <c r="G71" s="62">
        <v>0</v>
      </c>
      <c r="H71" s="62">
        <v>0</v>
      </c>
      <c r="I71" s="62">
        <v>0</v>
      </c>
      <c r="J71" s="62">
        <v>0</v>
      </c>
      <c r="K71" s="62">
        <v>0</v>
      </c>
      <c r="L71" s="62">
        <v>0</v>
      </c>
      <c r="M71" s="62">
        <v>0</v>
      </c>
      <c r="N71" s="62">
        <v>0</v>
      </c>
      <c r="O71" s="62">
        <v>0</v>
      </c>
      <c r="P71" s="62">
        <v>0</v>
      </c>
      <c r="Q71" s="62">
        <v>0</v>
      </c>
      <c r="R71" s="62">
        <v>0</v>
      </c>
      <c r="S71" s="62">
        <v>0</v>
      </c>
      <c r="T71" s="205">
        <f t="shared" si="9"/>
        <v>0</v>
      </c>
      <c r="U71" s="62">
        <v>0</v>
      </c>
      <c r="V71" s="62">
        <f t="shared" si="8"/>
        <v>0</v>
      </c>
    </row>
    <row r="72" spans="2:22" ht="15.75" customHeight="1">
      <c r="B72" s="160" t="s">
        <v>34</v>
      </c>
      <c r="C72" s="46" t="s">
        <v>170</v>
      </c>
      <c r="D72" s="55"/>
      <c r="E72" s="62">
        <v>0</v>
      </c>
      <c r="F72" s="62">
        <v>0</v>
      </c>
      <c r="G72" s="62">
        <v>0</v>
      </c>
      <c r="H72" s="62">
        <v>0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2">
        <v>0</v>
      </c>
      <c r="O72" s="62">
        <v>0</v>
      </c>
      <c r="P72" s="62">
        <v>0</v>
      </c>
      <c r="Q72" s="62">
        <v>0</v>
      </c>
      <c r="R72" s="62">
        <v>0</v>
      </c>
      <c r="S72" s="62">
        <v>0</v>
      </c>
      <c r="T72" s="205">
        <f t="shared" si="9"/>
        <v>0</v>
      </c>
      <c r="U72" s="62">
        <v>0</v>
      </c>
      <c r="V72" s="62">
        <f t="shared" si="8"/>
        <v>0</v>
      </c>
    </row>
    <row r="73" spans="2:22" ht="15.75" customHeight="1">
      <c r="B73" s="160" t="s">
        <v>35</v>
      </c>
      <c r="C73" s="46" t="s">
        <v>13</v>
      </c>
      <c r="D73" s="55"/>
      <c r="E73" s="62">
        <v>0</v>
      </c>
      <c r="F73" s="62">
        <v>0</v>
      </c>
      <c r="G73" s="62">
        <v>0</v>
      </c>
      <c r="H73" s="62">
        <v>0</v>
      </c>
      <c r="I73" s="62">
        <v>0</v>
      </c>
      <c r="J73" s="62">
        <v>0</v>
      </c>
      <c r="K73" s="62">
        <v>-17593</v>
      </c>
      <c r="L73" s="62">
        <v>17593</v>
      </c>
      <c r="M73" s="62">
        <v>0</v>
      </c>
      <c r="N73" s="62">
        <v>0</v>
      </c>
      <c r="O73" s="62">
        <v>0</v>
      </c>
      <c r="P73" s="62">
        <v>0</v>
      </c>
      <c r="Q73" s="62">
        <v>0</v>
      </c>
      <c r="R73" s="62">
        <v>0</v>
      </c>
      <c r="S73" s="62">
        <v>0</v>
      </c>
      <c r="T73" s="205">
        <f t="shared" si="9"/>
        <v>0</v>
      </c>
      <c r="U73" s="62">
        <v>0</v>
      </c>
      <c r="V73" s="62">
        <f t="shared" si="8"/>
        <v>0</v>
      </c>
    </row>
    <row r="74" spans="2:22" ht="15.75" customHeight="1">
      <c r="B74" s="160" t="s">
        <v>36</v>
      </c>
      <c r="C74" s="46" t="s">
        <v>438</v>
      </c>
      <c r="D74" s="55"/>
      <c r="E74" s="62">
        <v>0</v>
      </c>
      <c r="F74" s="62">
        <v>0</v>
      </c>
      <c r="G74" s="62">
        <v>0</v>
      </c>
      <c r="H74" s="62">
        <v>0</v>
      </c>
      <c r="I74" s="62">
        <v>0</v>
      </c>
      <c r="J74" s="62">
        <v>0</v>
      </c>
      <c r="K74" s="62">
        <v>0</v>
      </c>
      <c r="L74" s="62">
        <v>0</v>
      </c>
      <c r="M74" s="61">
        <v>1906715</v>
      </c>
      <c r="N74" s="62">
        <v>0</v>
      </c>
      <c r="O74" s="62">
        <v>0</v>
      </c>
      <c r="P74" s="62">
        <v>0</v>
      </c>
      <c r="Q74" s="62">
        <v>0</v>
      </c>
      <c r="R74" s="62">
        <v>0</v>
      </c>
      <c r="S74" s="62">
        <v>0</v>
      </c>
      <c r="T74" s="205">
        <f t="shared" si="9"/>
        <v>1906715</v>
      </c>
      <c r="U74" s="62">
        <v>31</v>
      </c>
      <c r="V74" s="62">
        <f t="shared" si="8"/>
        <v>1906746</v>
      </c>
    </row>
    <row r="75" spans="2:22" ht="15.75" customHeight="1">
      <c r="B75" s="160" t="s">
        <v>37</v>
      </c>
      <c r="C75" s="46" t="s">
        <v>439</v>
      </c>
      <c r="D75" s="138"/>
      <c r="E75" s="62">
        <f>+SUM(E76:E78)</f>
        <v>0</v>
      </c>
      <c r="F75" s="62">
        <f aca="true" t="shared" si="11" ref="F75:P75">+SUM(F76:F78)</f>
        <v>0</v>
      </c>
      <c r="G75" s="62">
        <f t="shared" si="11"/>
        <v>0</v>
      </c>
      <c r="H75" s="62">
        <f t="shared" si="11"/>
        <v>0</v>
      </c>
      <c r="I75" s="62">
        <f t="shared" si="11"/>
        <v>83220</v>
      </c>
      <c r="J75" s="62">
        <f t="shared" si="11"/>
        <v>0</v>
      </c>
      <c r="K75" s="62">
        <f t="shared" si="11"/>
        <v>1817491</v>
      </c>
      <c r="L75" s="62">
        <f t="shared" si="11"/>
        <v>79408</v>
      </c>
      <c r="M75" s="62">
        <f t="shared" si="11"/>
        <v>-2536375</v>
      </c>
      <c r="N75" s="62">
        <f>+SUM(N76:N78)</f>
        <v>137661</v>
      </c>
      <c r="O75" s="62">
        <f t="shared" si="11"/>
        <v>0</v>
      </c>
      <c r="P75" s="62">
        <f t="shared" si="11"/>
        <v>0</v>
      </c>
      <c r="Q75" s="62">
        <f>+SUM(Q76:Q78)</f>
        <v>0</v>
      </c>
      <c r="R75" s="62">
        <f>+SUM(R76:R78)</f>
        <v>0</v>
      </c>
      <c r="S75" s="62">
        <f>+SUM(S76:S78)</f>
        <v>0</v>
      </c>
      <c r="T75" s="205">
        <f t="shared" si="9"/>
        <v>-418595</v>
      </c>
      <c r="U75" s="62">
        <f>+SUM(U76:U78)</f>
        <v>-44</v>
      </c>
      <c r="V75" s="62">
        <f t="shared" si="8"/>
        <v>-418639</v>
      </c>
    </row>
    <row r="76" spans="2:22" ht="15.75" customHeight="1">
      <c r="B76" s="160" t="s">
        <v>400</v>
      </c>
      <c r="C76" s="46" t="s">
        <v>254</v>
      </c>
      <c r="D76" s="55"/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>
        <v>0</v>
      </c>
      <c r="K76" s="62">
        <v>0</v>
      </c>
      <c r="L76" s="62">
        <v>0</v>
      </c>
      <c r="M76" s="60">
        <v>-418595</v>
      </c>
      <c r="N76" s="62">
        <v>0</v>
      </c>
      <c r="O76" s="62">
        <v>0</v>
      </c>
      <c r="P76" s="62">
        <v>0</v>
      </c>
      <c r="Q76" s="62">
        <v>0</v>
      </c>
      <c r="R76" s="62">
        <v>0</v>
      </c>
      <c r="S76" s="62">
        <v>0</v>
      </c>
      <c r="T76" s="205">
        <f t="shared" si="9"/>
        <v>-418595</v>
      </c>
      <c r="U76" s="62">
        <v>-44</v>
      </c>
      <c r="V76" s="62">
        <f t="shared" si="8"/>
        <v>-418639</v>
      </c>
    </row>
    <row r="77" spans="2:22" ht="15.75" customHeight="1">
      <c r="B77" s="160" t="s">
        <v>402</v>
      </c>
      <c r="C77" s="46" t="s">
        <v>255</v>
      </c>
      <c r="D77" s="55"/>
      <c r="E77" s="62">
        <v>0</v>
      </c>
      <c r="F77" s="62">
        <v>0</v>
      </c>
      <c r="G77" s="62">
        <v>0</v>
      </c>
      <c r="H77" s="62">
        <v>0</v>
      </c>
      <c r="I77" s="62">
        <v>83220</v>
      </c>
      <c r="J77" s="62"/>
      <c r="K77" s="62">
        <v>1817491</v>
      </c>
      <c r="L77" s="62">
        <f>97001-17593</f>
        <v>79408</v>
      </c>
      <c r="M77" s="60">
        <v>-2117780</v>
      </c>
      <c r="N77" s="62">
        <v>137661</v>
      </c>
      <c r="O77" s="62">
        <v>0</v>
      </c>
      <c r="P77" s="62">
        <v>0</v>
      </c>
      <c r="Q77" s="62">
        <v>0</v>
      </c>
      <c r="R77" s="62">
        <v>0</v>
      </c>
      <c r="S77" s="62">
        <v>0</v>
      </c>
      <c r="T77" s="205">
        <f t="shared" si="9"/>
        <v>0</v>
      </c>
      <c r="U77" s="62">
        <v>0</v>
      </c>
      <c r="V77" s="62">
        <f t="shared" si="8"/>
        <v>0</v>
      </c>
    </row>
    <row r="78" spans="2:22" ht="15.75" customHeight="1">
      <c r="B78" s="160" t="s">
        <v>510</v>
      </c>
      <c r="C78" s="46" t="s">
        <v>253</v>
      </c>
      <c r="D78" s="55"/>
      <c r="E78" s="62">
        <v>0</v>
      </c>
      <c r="F78" s="62">
        <v>0</v>
      </c>
      <c r="G78" s="62">
        <v>0</v>
      </c>
      <c r="H78" s="62">
        <v>0</v>
      </c>
      <c r="I78" s="62">
        <v>0</v>
      </c>
      <c r="J78" s="62">
        <v>0</v>
      </c>
      <c r="K78" s="62">
        <v>0</v>
      </c>
      <c r="L78" s="62">
        <v>0</v>
      </c>
      <c r="M78" s="62">
        <v>0</v>
      </c>
      <c r="N78" s="62">
        <v>0</v>
      </c>
      <c r="O78" s="62">
        <v>0</v>
      </c>
      <c r="P78" s="62">
        <v>0</v>
      </c>
      <c r="Q78" s="62">
        <v>0</v>
      </c>
      <c r="R78" s="62">
        <v>0</v>
      </c>
      <c r="S78" s="62">
        <v>0</v>
      </c>
      <c r="T78" s="205">
        <f t="shared" si="9"/>
        <v>0</v>
      </c>
      <c r="U78" s="62">
        <v>0</v>
      </c>
      <c r="V78" s="62">
        <f t="shared" si="8"/>
        <v>0</v>
      </c>
    </row>
    <row r="79" spans="3:22" ht="16.5">
      <c r="C79" s="46"/>
      <c r="D79" s="55"/>
      <c r="E79" s="204"/>
      <c r="F79" s="204"/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204"/>
      <c r="R79" s="204"/>
      <c r="S79" s="204"/>
      <c r="T79" s="206"/>
      <c r="U79" s="62"/>
      <c r="V79" s="62"/>
    </row>
    <row r="80" spans="2:22" ht="16.5">
      <c r="B80" s="160"/>
      <c r="C80" s="84"/>
      <c r="D80" s="55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204"/>
      <c r="R80" s="204"/>
      <c r="S80" s="204"/>
      <c r="T80" s="206"/>
      <c r="U80" s="62"/>
      <c r="V80" s="62"/>
    </row>
    <row r="81" spans="2:23" s="118" customFormat="1" ht="16.5">
      <c r="B81" s="165"/>
      <c r="C81" s="166" t="s">
        <v>562</v>
      </c>
      <c r="D81" s="167"/>
      <c r="E81" s="168">
        <f aca="true" t="shared" si="12" ref="E81:V81">+E52+E55+E56+E57+E60+E61+E62+E63+E64+E65+E66+E70+E71+E72+E73+E75+E67+E74</f>
        <v>4000000</v>
      </c>
      <c r="F81" s="168">
        <f t="shared" si="12"/>
        <v>1405892</v>
      </c>
      <c r="G81" s="168">
        <f t="shared" si="12"/>
        <v>1700000</v>
      </c>
      <c r="H81" s="168">
        <f t="shared" si="12"/>
        <v>0</v>
      </c>
      <c r="I81" s="168">
        <f t="shared" si="12"/>
        <v>1213707</v>
      </c>
      <c r="J81" s="168">
        <f t="shared" si="12"/>
        <v>0</v>
      </c>
      <c r="K81" s="168">
        <f t="shared" si="12"/>
        <v>9115974</v>
      </c>
      <c r="L81" s="168">
        <f t="shared" si="12"/>
        <v>231903</v>
      </c>
      <c r="M81" s="168">
        <f>+M52+M55+M56+M57+M60+M61+M62+M63+M64+M65+M66+M70+M71+M72+M73+M75+M67+M74</f>
        <v>1906715</v>
      </c>
      <c r="N81" s="168">
        <f>+N52+N55+N56+N57+N60+N61+N62+N63+N64+N65+N66+N70+N71+N72+N73+N75+N67+N74</f>
        <v>344264</v>
      </c>
      <c r="O81" s="168">
        <f t="shared" si="12"/>
        <v>968325</v>
      </c>
      <c r="P81" s="168">
        <f t="shared" si="12"/>
        <v>47106</v>
      </c>
      <c r="Q81" s="168">
        <f t="shared" si="12"/>
        <v>236</v>
      </c>
      <c r="R81" s="168">
        <f t="shared" si="12"/>
        <v>-245127</v>
      </c>
      <c r="S81" s="168">
        <f t="shared" si="12"/>
        <v>0</v>
      </c>
      <c r="T81" s="208">
        <f t="shared" si="12"/>
        <v>20688995</v>
      </c>
      <c r="U81" s="168">
        <f t="shared" si="12"/>
        <v>324</v>
      </c>
      <c r="V81" s="168">
        <f t="shared" si="12"/>
        <v>20689319</v>
      </c>
      <c r="W81" s="41"/>
    </row>
    <row r="82" spans="3:22" ht="16.5">
      <c r="C82" s="47"/>
      <c r="D82" s="54"/>
      <c r="E82" s="49"/>
      <c r="F82" s="49"/>
      <c r="G82" s="49"/>
      <c r="H82" s="49"/>
      <c r="I82" s="49"/>
      <c r="J82" s="49"/>
      <c r="K82" s="50"/>
      <c r="L82" s="50"/>
      <c r="M82" s="50"/>
      <c r="N82" s="50"/>
      <c r="O82" s="49"/>
      <c r="P82" s="49"/>
      <c r="Q82" s="49"/>
      <c r="R82" s="49"/>
      <c r="S82" s="49"/>
      <c r="T82" s="49"/>
      <c r="U82" s="49"/>
      <c r="V82" s="49"/>
    </row>
    <row r="83" ht="19.5" customHeight="1">
      <c r="B83" s="41" t="s">
        <v>638</v>
      </c>
    </row>
    <row r="84" ht="19.5" customHeight="1">
      <c r="B84" s="219" t="s">
        <v>653</v>
      </c>
    </row>
    <row r="85" spans="2:22" ht="19.5" customHeight="1">
      <c r="B85" s="219"/>
      <c r="E85" s="51"/>
      <c r="F85" s="51"/>
      <c r="G85" s="51"/>
      <c r="H85" s="51"/>
      <c r="I85" s="51"/>
      <c r="J85" s="51"/>
      <c r="K85" s="51"/>
      <c r="L85" s="51"/>
      <c r="M85" s="51"/>
      <c r="N85" s="51"/>
      <c r="V85" s="48"/>
    </row>
    <row r="86" spans="2:22" ht="19.5" customHeight="1">
      <c r="B86" s="229" t="s">
        <v>470</v>
      </c>
      <c r="C86" s="229"/>
      <c r="D86" s="229"/>
      <c r="E86" s="229"/>
      <c r="F86" s="229"/>
      <c r="G86" s="229"/>
      <c r="H86" s="229"/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229"/>
      <c r="U86" s="229"/>
      <c r="V86" s="229"/>
    </row>
    <row r="87" spans="1:22" ht="19.5" customHeight="1">
      <c r="A87" s="77"/>
      <c r="B87" s="173"/>
      <c r="C87" s="78"/>
      <c r="D87" s="75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</row>
    <row r="88" ht="8.25" customHeight="1"/>
  </sheetData>
  <sheetProtection/>
  <mergeCells count="1">
    <mergeCell ref="B86:V86"/>
  </mergeCells>
  <printOptions horizontalCentered="1" verticalCentered="1"/>
  <pageMargins left="0.1968503937007874" right="0.31496062992125984" top="0.5118110236220472" bottom="0.5511811023622047" header="0.4330708661417323" footer="0.5118110236220472"/>
  <pageSetup fitToHeight="1" fitToWidth="1" horizontalDpi="600" verticalDpi="600" orientation="landscape" paperSize="9" scale="29" r:id="rId1"/>
  <headerFooter alignWithMargins="0">
    <oddFooter xml:space="preserve">&amp;C&amp;"Times New Roman,Normal"&amp;14 
&amp;16
&amp;"DINPro-Medium,Regular" 9&amp;R&amp;"DINPro-Medium,Italic"    </oddFooter>
  </headerFooter>
  <ignoredErrors>
    <ignoredError sqref="G57:M57 E31:G31 H31:L31 Q31 U31 R31:S31 E57:F57 O67:R67 M31:O31 O57:Q57 S67 U67 P31 E67:M67 E21:Q21 U21 S21 S57" formulaRange="1"/>
    <ignoredError sqref="T75" formula="1"/>
    <ignoredError sqref="U57 T67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86"/>
  <sheetViews>
    <sheetView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E70" sqref="A1:IV16384"/>
      <selection pane="topRight" activeCell="E70" sqref="A1:IV16384"/>
      <selection pane="bottomLeft" activeCell="E70" sqref="A1:IV16384"/>
      <selection pane="bottomRight" activeCell="A1" sqref="A1"/>
    </sheetView>
  </sheetViews>
  <sheetFormatPr defaultColWidth="9.140625" defaultRowHeight="12.75"/>
  <cols>
    <col min="1" max="1" width="1.421875" style="42" customWidth="1"/>
    <col min="2" max="2" width="9.140625" style="42" customWidth="1"/>
    <col min="3" max="3" width="88.57421875" style="42" customWidth="1"/>
    <col min="4" max="4" width="17.8515625" style="42" customWidth="1"/>
    <col min="5" max="5" width="21.8515625" style="41" customWidth="1"/>
    <col min="6" max="6" width="23.7109375" style="42" customWidth="1"/>
    <col min="7" max="7" width="11.8515625" style="58" customWidth="1"/>
    <col min="8" max="8" width="9.8515625" style="58" bestFit="1" customWidth="1"/>
    <col min="9" max="10" width="9.140625" style="58" customWidth="1"/>
    <col min="11" max="16384" width="9.140625" style="42" customWidth="1"/>
  </cols>
  <sheetData>
    <row r="1" spans="1:10" s="3" customFormat="1" ht="18.75" customHeight="1">
      <c r="A1" s="1"/>
      <c r="B1" s="1"/>
      <c r="C1" s="1"/>
      <c r="D1" s="1"/>
      <c r="E1" s="1"/>
      <c r="F1" s="2"/>
      <c r="G1" s="58"/>
      <c r="H1" s="58"/>
      <c r="I1" s="58"/>
      <c r="J1" s="58"/>
    </row>
    <row r="2" spans="2:10" s="91" customFormat="1" ht="18.75" customHeight="1">
      <c r="B2" s="88" t="s">
        <v>0</v>
      </c>
      <c r="C2" s="89"/>
      <c r="D2" s="89"/>
      <c r="E2" s="89"/>
      <c r="F2" s="89"/>
      <c r="G2" s="119"/>
      <c r="H2" s="119"/>
      <c r="I2" s="119"/>
      <c r="J2" s="119"/>
    </row>
    <row r="3" spans="2:10" s="91" customFormat="1" ht="18.75" customHeight="1">
      <c r="B3" s="92" t="s">
        <v>650</v>
      </c>
      <c r="F3" s="120"/>
      <c r="G3" s="119"/>
      <c r="H3" s="119"/>
      <c r="I3" s="119"/>
      <c r="J3" s="119"/>
    </row>
    <row r="4" spans="1:10" s="125" customFormat="1" ht="18.75" customHeight="1">
      <c r="A4" s="121"/>
      <c r="B4" s="94" t="s">
        <v>614</v>
      </c>
      <c r="C4" s="94"/>
      <c r="D4" s="121"/>
      <c r="E4" s="122"/>
      <c r="F4" s="123"/>
      <c r="G4" s="124"/>
      <c r="H4" s="124"/>
      <c r="I4" s="124"/>
      <c r="J4" s="124"/>
    </row>
    <row r="5" spans="1:10" s="3" customFormat="1" ht="18.75" customHeight="1">
      <c r="A5" s="1"/>
      <c r="B5" s="1"/>
      <c r="C5" s="1"/>
      <c r="D5" s="26"/>
      <c r="E5" s="5"/>
      <c r="F5" s="5"/>
      <c r="G5" s="58"/>
      <c r="H5" s="58"/>
      <c r="I5" s="58"/>
      <c r="J5" s="58"/>
    </row>
    <row r="6" spans="1:10" s="129" customFormat="1" ht="18.75" customHeight="1">
      <c r="A6" s="126"/>
      <c r="B6" s="126"/>
      <c r="C6" s="126"/>
      <c r="D6" s="126" t="s">
        <v>1</v>
      </c>
      <c r="E6" s="127" t="s">
        <v>42</v>
      </c>
      <c r="F6" s="126" t="s">
        <v>43</v>
      </c>
      <c r="G6" s="128"/>
      <c r="H6" s="128"/>
      <c r="I6" s="128"/>
      <c r="J6" s="128"/>
    </row>
    <row r="7" spans="1:10" s="129" customFormat="1" ht="18.75" customHeight="1">
      <c r="A7" s="126"/>
      <c r="B7" s="130"/>
      <c r="C7" s="130"/>
      <c r="D7" s="130" t="s">
        <v>84</v>
      </c>
      <c r="E7" s="131" t="s">
        <v>641</v>
      </c>
      <c r="F7" s="131" t="s">
        <v>649</v>
      </c>
      <c r="G7" s="128"/>
      <c r="H7" s="128"/>
      <c r="I7" s="128"/>
      <c r="J7" s="128"/>
    </row>
    <row r="8" spans="1:6" ht="18.75" customHeight="1">
      <c r="A8" s="41"/>
      <c r="B8" s="41"/>
      <c r="C8" s="41"/>
      <c r="D8" s="39"/>
      <c r="E8" s="51"/>
      <c r="F8" s="51"/>
    </row>
    <row r="9" spans="1:10" s="136" customFormat="1" ht="16.5">
      <c r="A9" s="132"/>
      <c r="B9" s="118" t="s">
        <v>261</v>
      </c>
      <c r="C9" s="118" t="s">
        <v>262</v>
      </c>
      <c r="D9" s="133"/>
      <c r="E9" s="134"/>
      <c r="F9" s="135"/>
      <c r="G9" s="124"/>
      <c r="H9" s="124"/>
      <c r="I9" s="124"/>
      <c r="J9" s="124"/>
    </row>
    <row r="10" spans="1:6" ht="12.75" customHeight="1">
      <c r="A10" s="41"/>
      <c r="B10" s="118"/>
      <c r="C10" s="59"/>
      <c r="D10" s="40"/>
      <c r="E10" s="60"/>
      <c r="F10" s="51"/>
    </row>
    <row r="11" spans="1:6" ht="16.5">
      <c r="A11" s="41"/>
      <c r="B11" s="137" t="s">
        <v>5</v>
      </c>
      <c r="C11" s="41" t="s">
        <v>263</v>
      </c>
      <c r="D11" s="40"/>
      <c r="E11" s="61">
        <f>SUM(E13:E21)</f>
        <v>4214671</v>
      </c>
      <c r="F11" s="61">
        <f>SUM(F13:F21)</f>
        <v>1768073</v>
      </c>
    </row>
    <row r="12" spans="1:6" ht="12.75" customHeight="1">
      <c r="A12" s="41"/>
      <c r="B12" s="118"/>
      <c r="C12" s="41"/>
      <c r="D12" s="40"/>
      <c r="E12" s="60"/>
      <c r="F12" s="60"/>
    </row>
    <row r="13" spans="1:6" ht="16.5">
      <c r="A13" s="41"/>
      <c r="B13" s="137" t="s">
        <v>47</v>
      </c>
      <c r="C13" s="41" t="s">
        <v>264</v>
      </c>
      <c r="D13" s="40"/>
      <c r="E13" s="60">
        <v>9146151</v>
      </c>
      <c r="F13" s="60">
        <v>6734467</v>
      </c>
    </row>
    <row r="14" spans="1:6" ht="16.5">
      <c r="A14" s="41"/>
      <c r="B14" s="137" t="s">
        <v>48</v>
      </c>
      <c r="C14" s="41" t="s">
        <v>265</v>
      </c>
      <c r="D14" s="40"/>
      <c r="E14" s="60">
        <v>-4765587</v>
      </c>
      <c r="F14" s="60">
        <v>-3663895</v>
      </c>
    </row>
    <row r="15" spans="1:6" ht="16.5">
      <c r="A15" s="41"/>
      <c r="B15" s="137" t="s">
        <v>49</v>
      </c>
      <c r="C15" s="41" t="s">
        <v>266</v>
      </c>
      <c r="D15" s="40"/>
      <c r="E15" s="60">
        <v>726</v>
      </c>
      <c r="F15" s="60">
        <v>3596</v>
      </c>
    </row>
    <row r="16" spans="1:6" ht="16.5">
      <c r="A16" s="41"/>
      <c r="B16" s="137" t="s">
        <v>50</v>
      </c>
      <c r="C16" s="41" t="s">
        <v>66</v>
      </c>
      <c r="D16" s="40"/>
      <c r="E16" s="60">
        <v>1706588</v>
      </c>
      <c r="F16" s="60">
        <v>1445746</v>
      </c>
    </row>
    <row r="17" spans="1:6" ht="16.5">
      <c r="A17" s="41"/>
      <c r="B17" s="137" t="s">
        <v>267</v>
      </c>
      <c r="C17" s="41" t="s">
        <v>268</v>
      </c>
      <c r="D17" s="40"/>
      <c r="E17" s="60">
        <v>-35454</v>
      </c>
      <c r="F17" s="60">
        <v>292274</v>
      </c>
    </row>
    <row r="18" spans="1:6" ht="16.5">
      <c r="A18" s="41"/>
      <c r="B18" s="137" t="s">
        <v>269</v>
      </c>
      <c r="C18" s="41" t="s">
        <v>270</v>
      </c>
      <c r="D18" s="40"/>
      <c r="E18" s="60">
        <v>206396</v>
      </c>
      <c r="F18" s="60">
        <v>274686</v>
      </c>
    </row>
    <row r="19" spans="1:6" ht="16.5">
      <c r="A19" s="41"/>
      <c r="B19" s="137" t="s">
        <v>271</v>
      </c>
      <c r="C19" s="41" t="s">
        <v>272</v>
      </c>
      <c r="D19" s="40"/>
      <c r="E19" s="60">
        <v>-1928289</v>
      </c>
      <c r="F19" s="60">
        <v>-1628562</v>
      </c>
    </row>
    <row r="20" spans="1:6" ht="16.5">
      <c r="A20" s="41"/>
      <c r="B20" s="137" t="s">
        <v>273</v>
      </c>
      <c r="C20" s="41" t="s">
        <v>274</v>
      </c>
      <c r="D20" s="40"/>
      <c r="E20" s="60">
        <v>-674712</v>
      </c>
      <c r="F20" s="60">
        <v>-510911</v>
      </c>
    </row>
    <row r="21" spans="1:6" ht="16.5">
      <c r="A21" s="41"/>
      <c r="B21" s="137" t="s">
        <v>275</v>
      </c>
      <c r="C21" s="41" t="s">
        <v>253</v>
      </c>
      <c r="D21" s="138"/>
      <c r="E21" s="60">
        <v>558852</v>
      </c>
      <c r="F21" s="60">
        <v>-1179328</v>
      </c>
    </row>
    <row r="22" spans="1:6" ht="12.75" customHeight="1">
      <c r="A22" s="41"/>
      <c r="B22" s="132"/>
      <c r="C22" s="41"/>
      <c r="D22" s="40"/>
      <c r="E22" s="60"/>
      <c r="F22" s="60"/>
    </row>
    <row r="23" spans="1:6" ht="16.5">
      <c r="A23" s="41"/>
      <c r="B23" s="137" t="s">
        <v>6</v>
      </c>
      <c r="C23" s="41" t="s">
        <v>276</v>
      </c>
      <c r="D23" s="40"/>
      <c r="E23" s="61">
        <f>SUM(E25:E34)</f>
        <v>-2556497</v>
      </c>
      <c r="F23" s="61">
        <f>SUM(F25:F34)</f>
        <v>-7303109</v>
      </c>
    </row>
    <row r="24" spans="1:6" ht="12.75" customHeight="1">
      <c r="A24" s="41"/>
      <c r="B24" s="132"/>
      <c r="C24" s="41"/>
      <c r="D24" s="40"/>
      <c r="E24" s="216"/>
      <c r="F24" s="60"/>
    </row>
    <row r="25" spans="1:6" ht="16.5">
      <c r="A25" s="41"/>
      <c r="B25" s="137" t="s">
        <v>277</v>
      </c>
      <c r="C25" s="41" t="s">
        <v>454</v>
      </c>
      <c r="D25" s="40"/>
      <c r="E25" s="60">
        <v>140698</v>
      </c>
      <c r="F25" s="60">
        <v>393721</v>
      </c>
    </row>
    <row r="26" spans="1:6" ht="16.5">
      <c r="A26" s="41"/>
      <c r="B26" s="137" t="s">
        <v>278</v>
      </c>
      <c r="C26" s="41" t="s">
        <v>548</v>
      </c>
      <c r="D26" s="40"/>
      <c r="E26" s="60">
        <v>0</v>
      </c>
      <c r="F26" s="60">
        <v>0</v>
      </c>
    </row>
    <row r="27" spans="1:6" ht="16.5">
      <c r="A27" s="41"/>
      <c r="B27" s="137" t="s">
        <v>279</v>
      </c>
      <c r="C27" s="41" t="s">
        <v>455</v>
      </c>
      <c r="D27" s="40"/>
      <c r="E27" s="60">
        <v>-434921</v>
      </c>
      <c r="F27" s="60">
        <v>421877</v>
      </c>
    </row>
    <row r="28" spans="1:6" ht="16.5">
      <c r="A28" s="41"/>
      <c r="B28" s="137" t="s">
        <v>280</v>
      </c>
      <c r="C28" s="41" t="s">
        <v>456</v>
      </c>
      <c r="D28" s="40"/>
      <c r="E28" s="60">
        <v>-15107522</v>
      </c>
      <c r="F28" s="60">
        <v>-15120173</v>
      </c>
    </row>
    <row r="29" spans="1:6" ht="16.5">
      <c r="A29" s="41"/>
      <c r="B29" s="139" t="s">
        <v>281</v>
      </c>
      <c r="C29" s="41" t="s">
        <v>457</v>
      </c>
      <c r="D29" s="40"/>
      <c r="E29" s="60">
        <v>126054</v>
      </c>
      <c r="F29" s="60">
        <v>-11025217</v>
      </c>
    </row>
    <row r="30" spans="1:6" ht="16.5">
      <c r="A30" s="41"/>
      <c r="B30" s="137" t="s">
        <v>282</v>
      </c>
      <c r="C30" s="41" t="s">
        <v>458</v>
      </c>
      <c r="D30" s="40"/>
      <c r="E30" s="60">
        <v>5950005</v>
      </c>
      <c r="F30" s="60">
        <v>6149906</v>
      </c>
    </row>
    <row r="31" spans="1:6" ht="16.5">
      <c r="A31" s="41"/>
      <c r="B31" s="137" t="s">
        <v>283</v>
      </c>
      <c r="C31" s="41" t="s">
        <v>459</v>
      </c>
      <c r="D31" s="40"/>
      <c r="E31" s="60">
        <v>9232398</v>
      </c>
      <c r="F31" s="60">
        <v>5470316</v>
      </c>
    </row>
    <row r="32" spans="1:6" ht="16.5">
      <c r="A32" s="41"/>
      <c r="B32" s="137" t="s">
        <v>284</v>
      </c>
      <c r="C32" s="41" t="s">
        <v>460</v>
      </c>
      <c r="D32" s="40"/>
      <c r="E32" s="60">
        <v>-2706128</v>
      </c>
      <c r="F32" s="60">
        <v>5451698</v>
      </c>
    </row>
    <row r="33" spans="1:6" ht="16.5">
      <c r="A33" s="41"/>
      <c r="B33" s="137" t="s">
        <v>285</v>
      </c>
      <c r="C33" s="41" t="s">
        <v>461</v>
      </c>
      <c r="D33" s="40"/>
      <c r="E33" s="60">
        <v>0</v>
      </c>
      <c r="F33" s="60">
        <v>0</v>
      </c>
    </row>
    <row r="34" spans="1:6" ht="16.5">
      <c r="A34" s="41"/>
      <c r="B34" s="137" t="s">
        <v>443</v>
      </c>
      <c r="C34" s="41" t="s">
        <v>462</v>
      </c>
      <c r="D34" s="138"/>
      <c r="E34" s="60">
        <v>242919</v>
      </c>
      <c r="F34" s="60">
        <v>954763</v>
      </c>
    </row>
    <row r="35" spans="1:6" ht="12.75" customHeight="1">
      <c r="A35" s="41"/>
      <c r="B35" s="118"/>
      <c r="C35" s="41"/>
      <c r="D35" s="41"/>
      <c r="E35" s="51"/>
      <c r="F35" s="51"/>
    </row>
    <row r="36" spans="1:6" ht="16.5">
      <c r="A36" s="41"/>
      <c r="B36" s="118" t="s">
        <v>4</v>
      </c>
      <c r="C36" s="41" t="s">
        <v>286</v>
      </c>
      <c r="D36" s="40"/>
      <c r="E36" s="61">
        <f>E11+E23</f>
        <v>1658174</v>
      </c>
      <c r="F36" s="61">
        <f>F11+F23</f>
        <v>-5535036</v>
      </c>
    </row>
    <row r="37" spans="1:6" ht="12.75" customHeight="1">
      <c r="A37" s="41"/>
      <c r="B37" s="118"/>
      <c r="C37" s="41"/>
      <c r="D37" s="41"/>
      <c r="E37" s="217"/>
      <c r="F37" s="51"/>
    </row>
    <row r="38" spans="1:6" ht="16.5">
      <c r="A38" s="41"/>
      <c r="B38" s="118" t="s">
        <v>287</v>
      </c>
      <c r="C38" s="59" t="s">
        <v>288</v>
      </c>
      <c r="D38" s="41"/>
      <c r="E38" s="135"/>
      <c r="F38" s="51"/>
    </row>
    <row r="39" spans="1:6" ht="12.75" customHeight="1">
      <c r="A39" s="41"/>
      <c r="B39" s="132"/>
      <c r="C39" s="41"/>
      <c r="D39" s="41"/>
      <c r="E39" s="217"/>
      <c r="F39" s="51"/>
    </row>
    <row r="40" spans="1:6" ht="16.5">
      <c r="A40" s="41"/>
      <c r="B40" s="118" t="s">
        <v>8</v>
      </c>
      <c r="C40" s="41" t="s">
        <v>289</v>
      </c>
      <c r="D40" s="40"/>
      <c r="E40" s="60">
        <f>SUM(E42:E50)</f>
        <v>-1238622</v>
      </c>
      <c r="F40" s="61">
        <f>SUM(F42:F50)</f>
        <v>4928081</v>
      </c>
    </row>
    <row r="41" spans="1:6" ht="12.75" customHeight="1">
      <c r="A41" s="41"/>
      <c r="B41" s="132"/>
      <c r="C41" s="41"/>
      <c r="D41" s="41"/>
      <c r="E41" s="51"/>
      <c r="F41" s="51"/>
    </row>
    <row r="42" spans="1:6" ht="16.5">
      <c r="A42" s="41"/>
      <c r="B42" s="137" t="s">
        <v>9</v>
      </c>
      <c r="C42" s="41" t="s">
        <v>549</v>
      </c>
      <c r="D42" s="40"/>
      <c r="E42" s="61">
        <v>0</v>
      </c>
      <c r="F42" s="60">
        <v>0</v>
      </c>
    </row>
    <row r="43" spans="1:6" ht="16.5">
      <c r="A43" s="41"/>
      <c r="B43" s="137" t="s">
        <v>14</v>
      </c>
      <c r="C43" s="41" t="s">
        <v>550</v>
      </c>
      <c r="D43" s="40"/>
      <c r="E43" s="60">
        <v>28542</v>
      </c>
      <c r="F43" s="60">
        <v>0</v>
      </c>
    </row>
    <row r="44" spans="1:6" ht="16.5">
      <c r="A44" s="41"/>
      <c r="B44" s="137" t="s">
        <v>15</v>
      </c>
      <c r="C44" s="41" t="s">
        <v>290</v>
      </c>
      <c r="D44" s="40"/>
      <c r="E44" s="60">
        <v>-128908</v>
      </c>
      <c r="F44" s="60">
        <v>-60969</v>
      </c>
    </row>
    <row r="45" spans="1:6" ht="16.5">
      <c r="A45" s="41"/>
      <c r="B45" s="137" t="s">
        <v>63</v>
      </c>
      <c r="C45" s="41" t="s">
        <v>291</v>
      </c>
      <c r="D45" s="40"/>
      <c r="E45" s="60">
        <v>46031</v>
      </c>
      <c r="F45" s="60">
        <v>169595</v>
      </c>
    </row>
    <row r="46" spans="1:6" ht="16.5">
      <c r="A46" s="41"/>
      <c r="B46" s="137" t="s">
        <v>64</v>
      </c>
      <c r="C46" s="41" t="s">
        <v>444</v>
      </c>
      <c r="D46" s="40"/>
      <c r="E46" s="60">
        <v>-21579770</v>
      </c>
      <c r="F46" s="60">
        <v>-31028169</v>
      </c>
    </row>
    <row r="47" spans="1:6" ht="16.5">
      <c r="A47" s="41"/>
      <c r="B47" s="137" t="s">
        <v>292</v>
      </c>
      <c r="C47" s="41" t="s">
        <v>445</v>
      </c>
      <c r="D47" s="40"/>
      <c r="E47" s="60">
        <v>19360089</v>
      </c>
      <c r="F47" s="60">
        <v>33711160</v>
      </c>
    </row>
    <row r="48" spans="1:6" ht="16.5">
      <c r="A48" s="41"/>
      <c r="B48" s="137" t="s">
        <v>293</v>
      </c>
      <c r="C48" s="41" t="s">
        <v>294</v>
      </c>
      <c r="D48" s="40"/>
      <c r="E48" s="60">
        <v>0</v>
      </c>
      <c r="F48" s="60">
        <v>0</v>
      </c>
    </row>
    <row r="49" spans="1:6" ht="16.5">
      <c r="A49" s="41"/>
      <c r="B49" s="137" t="s">
        <v>295</v>
      </c>
      <c r="C49" s="41" t="s">
        <v>471</v>
      </c>
      <c r="D49" s="40"/>
      <c r="E49" s="60">
        <v>1097100</v>
      </c>
      <c r="F49" s="60">
        <v>1996980</v>
      </c>
    </row>
    <row r="50" spans="1:6" ht="16.5">
      <c r="A50" s="41"/>
      <c r="B50" s="137" t="s">
        <v>296</v>
      </c>
      <c r="C50" s="41" t="s">
        <v>253</v>
      </c>
      <c r="D50" s="40"/>
      <c r="E50" s="60">
        <v>-61706</v>
      </c>
      <c r="F50" s="60">
        <v>139484</v>
      </c>
    </row>
    <row r="51" spans="1:6" ht="16.5">
      <c r="A51" s="41"/>
      <c r="B51" s="137"/>
      <c r="C51" s="41"/>
      <c r="D51" s="40"/>
      <c r="E51" s="216"/>
      <c r="F51" s="60"/>
    </row>
    <row r="52" spans="1:6" ht="16.5">
      <c r="A52" s="41"/>
      <c r="B52" s="118" t="s">
        <v>297</v>
      </c>
      <c r="C52" s="59" t="s">
        <v>298</v>
      </c>
      <c r="D52" s="40"/>
      <c r="E52" s="134"/>
      <c r="F52" s="60"/>
    </row>
    <row r="53" spans="1:6" ht="12.75" customHeight="1">
      <c r="A53" s="41"/>
      <c r="B53" s="132"/>
      <c r="C53" s="41"/>
      <c r="D53" s="40"/>
      <c r="E53" s="216"/>
      <c r="F53" s="60"/>
    </row>
    <row r="54" spans="1:6" ht="16.5">
      <c r="A54" s="41"/>
      <c r="B54" s="118" t="s">
        <v>16</v>
      </c>
      <c r="C54" s="41" t="s">
        <v>299</v>
      </c>
      <c r="D54" s="40"/>
      <c r="E54" s="60">
        <f>SUM(E56:E61)</f>
        <v>-75587</v>
      </c>
      <c r="F54" s="60">
        <f>SUM(F56:F61)</f>
        <v>948102</v>
      </c>
    </row>
    <row r="55" spans="1:6" ht="12.75" customHeight="1">
      <c r="A55" s="41"/>
      <c r="B55" s="118"/>
      <c r="C55" s="41"/>
      <c r="D55" s="40"/>
      <c r="E55" s="60"/>
      <c r="F55" s="60"/>
    </row>
    <row r="56" spans="1:6" ht="15.75" customHeight="1">
      <c r="A56" s="41"/>
      <c r="B56" s="137" t="s">
        <v>91</v>
      </c>
      <c r="C56" s="41" t="s">
        <v>300</v>
      </c>
      <c r="D56" s="40"/>
      <c r="E56" s="60">
        <v>343052</v>
      </c>
      <c r="F56" s="60">
        <v>1520644</v>
      </c>
    </row>
    <row r="57" spans="1:6" ht="15.75" customHeight="1">
      <c r="A57" s="41"/>
      <c r="B57" s="137" t="s">
        <v>95</v>
      </c>
      <c r="C57" s="41" t="s">
        <v>301</v>
      </c>
      <c r="D57" s="40"/>
      <c r="E57" s="60">
        <v>0</v>
      </c>
      <c r="F57" s="60">
        <v>0</v>
      </c>
    </row>
    <row r="58" spans="1:6" ht="15.75" customHeight="1">
      <c r="A58" s="41"/>
      <c r="B58" s="137" t="s">
        <v>302</v>
      </c>
      <c r="C58" s="41" t="s">
        <v>446</v>
      </c>
      <c r="D58" s="40"/>
      <c r="E58" s="60">
        <v>0</v>
      </c>
      <c r="F58" s="60">
        <v>0</v>
      </c>
    </row>
    <row r="59" spans="1:6" ht="15.75" customHeight="1">
      <c r="A59" s="41"/>
      <c r="B59" s="137" t="s">
        <v>303</v>
      </c>
      <c r="C59" s="41" t="s">
        <v>447</v>
      </c>
      <c r="D59" s="40"/>
      <c r="E59" s="61">
        <v>-418639</v>
      </c>
      <c r="F59" s="60">
        <v>-572542</v>
      </c>
    </row>
    <row r="60" spans="1:6" ht="15.75" customHeight="1">
      <c r="A60" s="41"/>
      <c r="B60" s="137" t="s">
        <v>304</v>
      </c>
      <c r="C60" s="41" t="s">
        <v>305</v>
      </c>
      <c r="D60" s="40"/>
      <c r="E60" s="60">
        <v>0</v>
      </c>
      <c r="F60" s="60">
        <v>0</v>
      </c>
    </row>
    <row r="61" spans="1:6" ht="15.75" customHeight="1">
      <c r="A61" s="41"/>
      <c r="B61" s="137" t="s">
        <v>306</v>
      </c>
      <c r="C61" s="41" t="s">
        <v>253</v>
      </c>
      <c r="D61" s="40"/>
      <c r="E61" s="60">
        <v>0</v>
      </c>
      <c r="F61" s="60">
        <v>0</v>
      </c>
    </row>
    <row r="62" spans="1:6" ht="12.75" customHeight="1">
      <c r="A62" s="41"/>
      <c r="B62" s="137"/>
      <c r="C62" s="41"/>
      <c r="D62" s="40"/>
      <c r="E62" s="60"/>
      <c r="F62" s="60"/>
    </row>
    <row r="63" spans="1:6" ht="16.5">
      <c r="A63" s="41"/>
      <c r="B63" s="118" t="s">
        <v>17</v>
      </c>
      <c r="C63" s="41" t="s">
        <v>307</v>
      </c>
      <c r="D63" s="138"/>
      <c r="E63" s="60">
        <v>-159704</v>
      </c>
      <c r="F63" s="60">
        <v>399761</v>
      </c>
    </row>
    <row r="64" spans="1:6" ht="12.75" customHeight="1">
      <c r="A64" s="41"/>
      <c r="B64" s="132"/>
      <c r="C64" s="41"/>
      <c r="D64" s="41"/>
      <c r="E64" s="51"/>
      <c r="F64" s="51"/>
    </row>
    <row r="65" spans="1:6" ht="16.5">
      <c r="A65" s="41"/>
      <c r="B65" s="118" t="s">
        <v>20</v>
      </c>
      <c r="C65" s="41" t="s">
        <v>463</v>
      </c>
      <c r="D65" s="138"/>
      <c r="E65" s="60">
        <f>+E36+E40+E54+E63</f>
        <v>184261</v>
      </c>
      <c r="F65" s="60">
        <f>+F36+F40+F54+F63</f>
        <v>740908</v>
      </c>
    </row>
    <row r="66" spans="1:6" ht="12.75" customHeight="1">
      <c r="A66" s="41"/>
      <c r="B66" s="118"/>
      <c r="C66" s="59"/>
      <c r="D66" s="138"/>
      <c r="E66" s="60"/>
      <c r="F66" s="60"/>
    </row>
    <row r="67" spans="1:6" ht="20.25">
      <c r="A67" s="41"/>
      <c r="B67" s="118" t="s">
        <v>23</v>
      </c>
      <c r="C67" s="41" t="s">
        <v>615</v>
      </c>
      <c r="D67" s="138" t="s">
        <v>637</v>
      </c>
      <c r="E67" s="60">
        <v>3702574</v>
      </c>
      <c r="F67" s="60">
        <v>2511715</v>
      </c>
    </row>
    <row r="68" spans="1:6" ht="12.75" customHeight="1">
      <c r="A68" s="41"/>
      <c r="B68" s="118"/>
      <c r="C68" s="41"/>
      <c r="D68" s="40"/>
      <c r="E68" s="60"/>
      <c r="F68" s="60"/>
    </row>
    <row r="69" spans="1:6" ht="16.5">
      <c r="A69" s="41"/>
      <c r="B69" s="118" t="s">
        <v>26</v>
      </c>
      <c r="C69" s="41" t="s">
        <v>308</v>
      </c>
      <c r="D69" s="138" t="s">
        <v>637</v>
      </c>
      <c r="E69" s="60">
        <f>E65+E67</f>
        <v>3886835</v>
      </c>
      <c r="F69" s="60">
        <f>F65+F67</f>
        <v>3252623</v>
      </c>
    </row>
    <row r="70" spans="1:10" s="18" customFormat="1" ht="16.5">
      <c r="A70" s="2"/>
      <c r="B70" s="63"/>
      <c r="C70" s="64"/>
      <c r="D70" s="76"/>
      <c r="E70" s="218"/>
      <c r="F70" s="71"/>
      <c r="G70" s="58"/>
      <c r="H70" s="58"/>
      <c r="I70" s="58"/>
      <c r="J70" s="58"/>
    </row>
    <row r="71" spans="1:10" s="18" customFormat="1" ht="16.5">
      <c r="A71" s="2"/>
      <c r="B71" s="2"/>
      <c r="C71" s="8"/>
      <c r="D71" s="21"/>
      <c r="E71" s="3"/>
      <c r="F71" s="15"/>
      <c r="G71" s="58"/>
      <c r="H71" s="58"/>
      <c r="I71" s="58"/>
      <c r="J71" s="58"/>
    </row>
    <row r="72" spans="1:10" s="18" customFormat="1" ht="16.5">
      <c r="A72" s="2"/>
      <c r="B72" s="2"/>
      <c r="C72" s="8"/>
      <c r="D72" s="21"/>
      <c r="E72" s="60"/>
      <c r="F72" s="60"/>
      <c r="G72" s="58"/>
      <c r="H72" s="58"/>
      <c r="I72" s="58"/>
      <c r="J72" s="58"/>
    </row>
    <row r="73" spans="1:10" s="18" customFormat="1" ht="16.5">
      <c r="A73" s="2"/>
      <c r="B73" s="2"/>
      <c r="C73" s="8"/>
      <c r="D73" s="21"/>
      <c r="E73" s="60"/>
      <c r="F73" s="60"/>
      <c r="G73" s="58"/>
      <c r="H73" s="58"/>
      <c r="I73" s="58"/>
      <c r="J73" s="58"/>
    </row>
    <row r="74" spans="1:10" s="18" customFormat="1" ht="16.5">
      <c r="A74" s="2"/>
      <c r="B74" s="2"/>
      <c r="C74" s="8"/>
      <c r="D74" s="21"/>
      <c r="E74" s="60"/>
      <c r="F74" s="60"/>
      <c r="G74" s="58"/>
      <c r="H74" s="58"/>
      <c r="I74" s="58"/>
      <c r="J74" s="58"/>
    </row>
    <row r="75" spans="1:10" s="18" customFormat="1" ht="16.5">
      <c r="A75" s="2"/>
      <c r="B75" s="2"/>
      <c r="C75" s="8"/>
      <c r="D75" s="21"/>
      <c r="E75" s="3"/>
      <c r="F75" s="33"/>
      <c r="G75" s="58"/>
      <c r="H75" s="58"/>
      <c r="I75" s="58"/>
      <c r="J75" s="58"/>
    </row>
    <row r="76" spans="1:10" s="18" customFormat="1" ht="16.5">
      <c r="A76" s="2"/>
      <c r="B76" s="2"/>
      <c r="C76" s="8"/>
      <c r="D76" s="21"/>
      <c r="E76" s="3"/>
      <c r="F76" s="3"/>
      <c r="G76" s="58"/>
      <c r="H76" s="58"/>
      <c r="I76" s="58"/>
      <c r="J76" s="58"/>
    </row>
    <row r="77" spans="1:6" ht="15.75">
      <c r="A77" s="229" t="s">
        <v>470</v>
      </c>
      <c r="B77" s="227"/>
      <c r="C77" s="227"/>
      <c r="D77" s="227"/>
      <c r="E77" s="227"/>
      <c r="F77" s="227"/>
    </row>
    <row r="78" spans="1:10" s="18" customFormat="1" ht="16.5">
      <c r="A78" s="2"/>
      <c r="B78" s="2"/>
      <c r="C78" s="8"/>
      <c r="D78" s="21"/>
      <c r="E78" s="3"/>
      <c r="F78" s="3"/>
      <c r="G78" s="58"/>
      <c r="H78" s="58"/>
      <c r="I78" s="58"/>
      <c r="J78" s="58"/>
    </row>
    <row r="79" spans="1:10" s="18" customFormat="1" ht="16.5">
      <c r="A79" s="2"/>
      <c r="B79" s="2"/>
      <c r="C79" s="8"/>
      <c r="D79" s="21"/>
      <c r="E79" s="3"/>
      <c r="F79" s="3"/>
      <c r="G79" s="58"/>
      <c r="H79" s="58"/>
      <c r="I79" s="58"/>
      <c r="J79" s="58"/>
    </row>
    <row r="80" spans="1:10" s="18" customFormat="1" ht="16.5">
      <c r="A80" s="2"/>
      <c r="B80" s="2"/>
      <c r="C80" s="8"/>
      <c r="D80" s="21"/>
      <c r="E80" s="3"/>
      <c r="F80" s="3"/>
      <c r="G80" s="58"/>
      <c r="H80" s="58"/>
      <c r="I80" s="58"/>
      <c r="J80" s="58"/>
    </row>
    <row r="81" spans="1:10" s="18" customFormat="1" ht="16.5">
      <c r="A81" s="2"/>
      <c r="B81" s="2"/>
      <c r="C81" s="8"/>
      <c r="D81" s="21"/>
      <c r="E81" s="3"/>
      <c r="F81" s="3"/>
      <c r="G81" s="58"/>
      <c r="H81" s="58"/>
      <c r="I81" s="58"/>
      <c r="J81" s="58"/>
    </row>
    <row r="82" spans="1:10" s="18" customFormat="1" ht="16.5">
      <c r="A82" s="2"/>
      <c r="B82" s="2"/>
      <c r="C82" s="8"/>
      <c r="D82" s="21"/>
      <c r="E82" s="3"/>
      <c r="F82" s="3"/>
      <c r="G82" s="58"/>
      <c r="H82" s="58"/>
      <c r="I82" s="58"/>
      <c r="J82" s="58"/>
    </row>
    <row r="83" spans="1:10" s="18" customFormat="1" ht="16.5">
      <c r="A83" s="2"/>
      <c r="B83" s="2"/>
      <c r="C83" s="8"/>
      <c r="D83" s="21"/>
      <c r="E83" s="3"/>
      <c r="F83" s="3"/>
      <c r="G83" s="58"/>
      <c r="H83" s="58"/>
      <c r="I83" s="58"/>
      <c r="J83" s="58"/>
    </row>
    <row r="84" spans="1:10" s="18" customFormat="1" ht="16.5">
      <c r="A84" s="2"/>
      <c r="B84" s="2"/>
      <c r="C84" s="8"/>
      <c r="D84" s="21"/>
      <c r="E84" s="3"/>
      <c r="F84" s="3"/>
      <c r="G84" s="58"/>
      <c r="H84" s="58"/>
      <c r="I84" s="58"/>
      <c r="J84" s="58"/>
    </row>
    <row r="85" spans="1:10" s="18" customFormat="1" ht="16.5">
      <c r="A85" s="2"/>
      <c r="B85" s="2"/>
      <c r="C85" s="8"/>
      <c r="D85" s="21"/>
      <c r="E85" s="3"/>
      <c r="F85" s="3"/>
      <c r="G85" s="58"/>
      <c r="H85" s="58"/>
      <c r="I85" s="58"/>
      <c r="J85" s="58"/>
    </row>
    <row r="86" spans="1:10" s="18" customFormat="1" ht="16.5">
      <c r="A86" s="63"/>
      <c r="B86" s="63"/>
      <c r="C86" s="64"/>
      <c r="D86" s="76"/>
      <c r="E86" s="71"/>
      <c r="F86" s="71"/>
      <c r="G86" s="58"/>
      <c r="H86" s="58"/>
      <c r="I86" s="58"/>
      <c r="J86" s="58"/>
    </row>
  </sheetData>
  <sheetProtection/>
  <mergeCells count="1">
    <mergeCell ref="A77:F77"/>
  </mergeCells>
  <printOptions horizontalCentered="1"/>
  <pageMargins left="0.2755905511811024" right="0.2362204724409449" top="0.6692913385826772" bottom="0.5905511811023623" header="0.5118110236220472" footer="0.5905511811023623"/>
  <pageSetup horizontalDpi="600" verticalDpi="600" orientation="portrait" paperSize="9" scale="55" r:id="rId1"/>
  <headerFooter alignWithMargins="0">
    <oddFooter>&amp;C&amp;"DINPro-Medium,Regular"&amp;12 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31536</dc:creator>
  <cp:keywords/>
  <dc:description/>
  <cp:lastModifiedBy>Mehmet Kocakoç</cp:lastModifiedBy>
  <cp:lastPrinted>2012-11-03T15:41:06Z</cp:lastPrinted>
  <dcterms:created xsi:type="dcterms:W3CDTF">2003-03-28T08:44:38Z</dcterms:created>
  <dcterms:modified xsi:type="dcterms:W3CDTF">2019-12-24T10:15:25Z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