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60" windowWidth="10140" windowHeight="5145" tabRatio="713" activeTab="0"/>
  </bookViews>
  <sheets>
    <sheet name="Aktif" sheetId="1" r:id="rId1"/>
    <sheet name="Pasif" sheetId="2" r:id="rId2"/>
    <sheet name="Nazım Hesaplar" sheetId="3" r:id="rId3"/>
    <sheet name="Gelir Tablosu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3">'Gelir Tablosu'!$B$1:$H$82</definedName>
    <definedName name="_xlnm.Print_Area" localSheetId="6">'Nakit Akım'!$A$1:$F$86</definedName>
    <definedName name="_xlnm.Print_Area" localSheetId="2">'Nazım Hesaplar'!$A$1:$K$106</definedName>
    <definedName name="_xlnm.Print_Area" localSheetId="4">'ÖMGG'!$A$1:$E$82</definedName>
    <definedName name="_xlnm.Print_Area" localSheetId="5">'Özkaynak '!$A$1:$V$86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<sst xmlns="http://schemas.openxmlformats.org/spreadsheetml/2006/main" count="957" uniqueCount="655">
  <si>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</si>
  <si>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</si>
  <si>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</si>
  <si>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</si>
  <si>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</si>
  <si>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</si>
  <si>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</si>
  <si>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</si>
  <si>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</si>
  <si>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</si>
  <si>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</si>
  <si>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</si>
  <si>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</si>
  <si>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</si>
  <si>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</si>
  <si>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</si>
  <si>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</si>
  <si>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</si>
  <si>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</si>
  <si>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</si>
  <si>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</si>
  <si>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</si>
  <si>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</si>
  <si>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</si>
  <si>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</si>
  <si>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</si>
  <si>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</si>
  <si>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</si>
  <si>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</si>
  <si>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</si>
  <si>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</si>
  <si>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</si>
  <si>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</si>
  <si>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</si>
  <si>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</si>
  <si>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</si>
  <si>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</si>
  <si>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</si>
  <si>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</si>
  <si>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</si>
  <si>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</si>
  <si>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</si>
  <si>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</si>
  <si>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</si>
  <si>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</si>
  <si>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</si>
  <si>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</si>
  <si>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</si>
  <si>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</si>
  <si>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</si>
  <si>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</si>
  <si>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</si>
  <si>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</si>
  <si>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</si>
  <si>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</si>
  <si>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</si>
  <si>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</si>
  <si>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</si>
  <si>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</si>
  <si>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</si>
  <si>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</si>
  <si>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</si>
  <si>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</si>
  <si>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</si>
  <si>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</si>
  <si>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</si>
  <si>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</si>
  <si>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</si>
  <si>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</si>
  <si>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</si>
  <si>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</si>
  <si>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</si>
  <si>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</si>
  <si>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DİĞER FAALİYET GİDERLERİ (-)</t>
  </si>
  <si>
    <t xml:space="preserve">(Beşinci Bölüm) </t>
  </si>
  <si>
    <t>İhraç Edilen Menkul Kıymetlere Verilen Faizler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</si>
  <si>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</si>
  <si>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</si>
  <si>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</si>
  <si>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</si>
  <si>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</si>
  <si>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</si>
  <si>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</si>
  <si>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</si>
  <si>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</si>
  <si>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</si>
  <si>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</si>
  <si>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</si>
  <si>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</si>
  <si>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</si>
  <si>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</si>
  <si>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</si>
  <si>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</si>
  <si>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</si>
  <si>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</si>
  <si>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</si>
  <si>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</si>
  <si>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</si>
  <si>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</si>
  <si>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</si>
  <si>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</si>
  <si>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</si>
  <si>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</si>
  <si>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</si>
  <si>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</si>
  <si>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</si>
  <si>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</si>
  <si>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</si>
  <si>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</si>
  <si>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</si>
  <si>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</si>
  <si>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</si>
  <si>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</si>
  <si>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</si>
  <si>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</si>
  <si>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</si>
  <si>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</si>
  <si>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</si>
  <si>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</si>
  <si>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</si>
  <si>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</si>
  <si>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</si>
  <si>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</si>
  <si>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</si>
  <si>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</si>
  <si>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</si>
  <si>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</si>
  <si>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</si>
  <si>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</si>
  <si>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</si>
  <si>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</si>
  <si>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</si>
  <si>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</si>
  <si>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</si>
  <si>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</si>
  <si>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</si>
  <si>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</si>
  <si>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</si>
  <si>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</si>
  <si>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</si>
  <si>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</si>
  <si>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</si>
  <si>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</si>
  <si>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</si>
  <si>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</si>
  <si>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</si>
  <si>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</si>
  <si>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</si>
  <si>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</si>
  <si>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</si>
  <si>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</si>
  <si>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</si>
  <si>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</si>
  <si>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</si>
  <si>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</si>
  <si>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</si>
  <si>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</si>
  <si>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</si>
  <si>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</si>
  <si>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</si>
  <si>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</si>
  <si>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</si>
  <si>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</si>
  <si>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</si>
  <si>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</si>
  <si>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</si>
  <si>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</si>
  <si>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</si>
  <si>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</si>
  <si>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</si>
  <si>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</si>
  <si>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</si>
  <si>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</si>
  <si>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</si>
  <si>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</si>
  <si>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</si>
  <si>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</si>
  <si>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</si>
  <si>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</si>
  <si>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</si>
  <si>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</si>
  <si>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</si>
  <si>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</si>
  <si>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</si>
  <si>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</si>
  <si>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</si>
  <si>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</si>
  <si>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</si>
  <si>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</si>
  <si>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</si>
  <si>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</si>
  <si>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</si>
  <si>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</si>
  <si>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</si>
  <si>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</si>
  <si>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</si>
  <si>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</si>
  <si>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</si>
  <si>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</si>
  <si>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</si>
  <si>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</si>
  <si>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</si>
  <si>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</si>
  <si>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</si>
  <si>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</si>
  <si>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</si>
  <si>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</si>
  <si>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</si>
  <si>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</si>
  <si>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</si>
  <si>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</si>
  <si>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</si>
  <si>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</si>
  <si>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</si>
  <si>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</si>
  <si>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</si>
  <si>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</si>
  <si>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</si>
  <si>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</si>
  <si>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</si>
  <si>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</si>
  <si>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</si>
  <si>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</si>
  <si>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</si>
  <si>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</si>
  <si>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</si>
  <si>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</si>
  <si>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</si>
  <si>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</si>
  <si>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</si>
  <si>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</si>
  <si>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</si>
  <si>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</si>
  <si>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</si>
  <si>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</si>
  <si>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</si>
  <si>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</si>
  <si>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</si>
  <si>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</si>
  <si>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</si>
  <si>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</si>
  <si>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</si>
  <si>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</si>
  <si>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</si>
  <si>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</si>
  <si>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</si>
  <si>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</si>
  <si>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</si>
  <si>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</si>
  <si>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</si>
  <si>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</si>
  <si>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</si>
  <si>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</si>
  <si>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</si>
  <si>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</si>
  <si>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</si>
  <si>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</si>
  <si>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</si>
  <si>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</si>
  <si>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</si>
  <si>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</si>
  <si>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</si>
  <si>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</si>
  <si>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</si>
  <si>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</si>
  <si>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</si>
  <si>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</si>
  <si>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</si>
  <si>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</si>
  <si>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</si>
  <si>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</si>
  <si>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</si>
  <si>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</si>
  <si>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</si>
  <si>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</si>
  <si>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</si>
  <si>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</si>
  <si>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</si>
  <si>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</si>
  <si>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</si>
  <si>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</si>
  <si>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</si>
  <si>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</si>
  <si>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</si>
  <si>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</si>
  <si>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</si>
  <si>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</si>
  <si>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</si>
  <si>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</si>
  <si>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</si>
  <si>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</si>
  <si>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</si>
  <si>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</si>
  <si>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</si>
  <si>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</si>
  <si>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</si>
  <si>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</si>
  <si>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</si>
  <si>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</si>
  <si>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</si>
  <si>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</si>
  <si>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</si>
  <si>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</si>
  <si>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</si>
  <si>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</si>
  <si>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</si>
  <si>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</si>
  <si>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</si>
  <si>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</si>
  <si>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</si>
  <si>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</si>
  <si>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</si>
  <si>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</si>
  <si>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</si>
  <si>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</si>
  <si>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</si>
  <si>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</si>
  <si>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</si>
  <si>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</si>
  <si>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</si>
  <si>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</si>
  <si>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</si>
  <si>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</si>
  <si>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</si>
  <si>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</si>
  <si>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</si>
  <si>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</si>
  <si>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</si>
  <si>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</si>
  <si>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</si>
  <si>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</si>
  <si>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</si>
  <si>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</si>
  <si>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</si>
  <si>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</si>
  <si>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</si>
  <si>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</si>
  <si>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</si>
  <si>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</si>
  <si>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</si>
  <si>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</si>
  <si>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</si>
  <si>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</si>
  <si>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</si>
  <si>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</si>
  <si>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</si>
  <si>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</si>
  <si>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</si>
  <si>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</si>
  <si>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</si>
  <si>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</si>
  <si>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</si>
  <si>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</si>
  <si>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</si>
  <si>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</si>
  <si>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</si>
  <si>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</si>
  <si>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</si>
  <si>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</si>
  <si>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</si>
  <si>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</si>
  <si>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</si>
  <si>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</si>
  <si>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</si>
  <si>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</si>
  <si>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</si>
  <si>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</si>
  <si>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</si>
  <si>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</si>
  <si>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</si>
  <si>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</si>
  <si>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</si>
  <si>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</si>
  <si>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</si>
  <si>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</si>
  <si>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</si>
  <si>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</si>
  <si>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</si>
  <si>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</si>
  <si>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</si>
  <si>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</si>
  <si>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</si>
  <si>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</si>
  <si>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</si>
  <si>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</si>
  <si>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</si>
  <si>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</si>
  <si>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</si>
  <si>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</si>
  <si>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</si>
  <si>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</si>
  <si>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</si>
  <si>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</si>
  <si>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</si>
  <si>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</si>
  <si>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</si>
  <si>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</si>
  <si>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</si>
  <si>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</si>
  <si>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</si>
  <si>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</si>
  <si>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</si>
  <si>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</si>
  <si>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</si>
  <si>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</si>
  <si>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</si>
  <si>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</si>
  <si>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</si>
  <si>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</si>
  <si>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</si>
  <si>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</si>
  <si>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</si>
  <si>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</si>
  <si>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</si>
  <si>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</si>
  <si>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</si>
  <si>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</si>
  <si>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</si>
  <si>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</si>
  <si>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</si>
  <si>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</si>
  <si>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</si>
  <si>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</si>
  <si>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</si>
  <si>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</si>
  <si>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</si>
  <si>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</si>
  <si>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</si>
  <si>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</si>
  <si>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</si>
  <si>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</si>
  <si>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</si>
  <si>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</si>
  <si>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</si>
  <si>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</si>
  <si>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</si>
  <si>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</si>
  <si>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</si>
  <si>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</si>
  <si>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</si>
  <si>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</si>
  <si>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</si>
  <si>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</si>
  <si>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</si>
  <si>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</si>
  <si>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</si>
  <si>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</si>
  <si>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</si>
  <si>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</si>
  <si>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</si>
  <si>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</si>
  <si>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</si>
  <si>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</si>
  <si>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</si>
  <si>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</si>
  <si>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</si>
  <si>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</si>
  <si>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</si>
  <si>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</si>
  <si>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</si>
  <si>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</si>
  <si>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</si>
  <si>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</si>
  <si>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</si>
  <si>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</si>
  <si>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</si>
  <si>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</si>
  <si>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</si>
  <si>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</si>
  <si>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</si>
  <si>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</si>
  <si>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</si>
  <si>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</si>
  <si>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</si>
  <si>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</si>
  <si>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</si>
  <si>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</si>
  <si>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</si>
  <si>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</si>
  <si>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</si>
  <si>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</si>
  <si>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</si>
  <si>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</si>
  <si>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</si>
  <si>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</si>
  <si>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</si>
  <si>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</si>
  <si>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</si>
  <si>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</si>
  <si>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</si>
  <si>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</si>
  <si>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</si>
  <si>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</si>
  <si>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</si>
  <si>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</si>
  <si>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</si>
  <si>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</si>
  <si>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</si>
  <si>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</si>
  <si>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</si>
  <si>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</si>
  <si>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</si>
  <si>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</si>
  <si>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</si>
  <si>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</si>
  <si>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</si>
  <si>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</si>
  <si>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</si>
  <si>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</si>
  <si>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</si>
  <si>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</si>
  <si>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</si>
  <si>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</si>
  <si>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</si>
  <si>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</si>
  <si>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</si>
  <si>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</si>
  <si>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</si>
  <si>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</si>
  <si>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</si>
  <si>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</si>
  <si>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</si>
  <si>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</si>
  <si>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</si>
  <si>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</si>
  <si>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</si>
  <si>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</si>
  <si>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</si>
  <si>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</si>
  <si>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</si>
  <si>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</si>
  <si>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</si>
  <si>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</si>
  <si>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</si>
  <si>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</si>
  <si>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</si>
  <si>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</si>
  <si>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</si>
  <si>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</si>
  <si>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</si>
  <si>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</si>
  <si>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</si>
  <si>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</si>
  <si>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</si>
  <si>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</si>
  <si>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</si>
  <si>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</si>
  <si>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</si>
  <si>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</si>
  <si>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</si>
  <si>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</si>
  <si>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</si>
  <si>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</si>
  <si>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</si>
  <si>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</si>
  <si>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</si>
  <si>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</si>
  <si>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</si>
  <si>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</si>
  <si>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</si>
  <si>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</si>
  <si>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</si>
  <si>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</si>
  <si>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</si>
  <si>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</si>
  <si>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</si>
  <si>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</si>
  <si>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</si>
  <si>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</si>
  <si>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</si>
  <si>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</si>
  <si>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</si>
  <si>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</si>
  <si>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</si>
  <si>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</si>
  <si>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</si>
  <si>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</si>
  <si>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</si>
  <si>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</si>
  <si>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</si>
  <si>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</si>
  <si>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</si>
  <si>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</si>
  <si>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</si>
  <si>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</si>
  <si>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</si>
  <si>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</si>
  <si>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</si>
  <si>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</si>
  <si>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</si>
  <si>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</si>
  <si>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</si>
  <si>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</si>
  <si>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</si>
  <si>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</si>
  <si>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</si>
  <si>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</si>
  <si>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</si>
  <si>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</si>
  <si>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</si>
  <si>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</si>
  <si>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</si>
  <si>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</si>
  <si>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</si>
  <si>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</si>
  <si>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</si>
  <si>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</si>
  <si>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</si>
  <si>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</si>
  <si>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</si>
  <si>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</si>
  <si>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</si>
  <si>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</si>
  <si>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 xml:space="preserve">(II-d) </t>
  </si>
  <si>
    <t>11.4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</si>
  <si>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</si>
  <si>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GERÇEĞE UYGUN DEĞER FARKI KÂR/ZARARA YANSITILAN FV (Net)</t>
  </si>
  <si>
    <t>Ertelenmiş Finansal Kiralama Giderleri (-)</t>
  </si>
  <si>
    <t>Gerçeğe Uygun Değer Farkı Kâr/ Zarara Yansıtılan Olarak Sınıflandırılan FV</t>
  </si>
  <si>
    <t>(31/12/2016)</t>
  </si>
  <si>
    <t>(II-k)</t>
  </si>
  <si>
    <t>(VI)</t>
  </si>
  <si>
    <t>(V)</t>
  </si>
  <si>
    <t>(I-o)</t>
  </si>
  <si>
    <t>(II-k-8)</t>
  </si>
  <si>
    <t>(III-2, 3)</t>
  </si>
  <si>
    <t xml:space="preserve">(III-1) </t>
  </si>
  <si>
    <t>(IV-a)</t>
  </si>
  <si>
    <t>(IV-a-1)</t>
  </si>
  <si>
    <t>(IV-a-2)</t>
  </si>
  <si>
    <t>(IV-a-3)</t>
  </si>
  <si>
    <t>(IV-h)</t>
  </si>
  <si>
    <t>(IV-i)</t>
  </si>
  <si>
    <t>(IV-g)</t>
  </si>
  <si>
    <t>(IV-c)</t>
  </si>
  <si>
    <t>(IV-d)</t>
  </si>
  <si>
    <t>(IV-e)</t>
  </si>
  <si>
    <t>(IV-f)</t>
  </si>
  <si>
    <t>(IV-b)</t>
  </si>
  <si>
    <t>(IV-b-4)</t>
  </si>
  <si>
    <t>(IV-b-1)</t>
  </si>
  <si>
    <t>(IV-b-3)</t>
  </si>
  <si>
    <t>I. 30 EYLÜL 2017 TARİHİ İTİBARIYLA KONSOLİDE BİLANÇO (FİNANSAL DURUM TABLOLARI)</t>
  </si>
  <si>
    <t>(30/09/2017)</t>
  </si>
  <si>
    <t>I. 30 EYLÜL  2017 TARİHİ İTİBARIYLA KONSOLİDE BİLANÇO (FİNANSAL DURUM TABLOLARI)</t>
  </si>
  <si>
    <t>II. 30 EYLÜL 2017 TARİHİ İTİBARIYLA KONSOLİDE NAZIM HESAPLAR TABLOSU</t>
  </si>
  <si>
    <t>III. 30 EYLÜL  2017 TARİHİNDE SONA EREN DÖNEME İLİŞKİN KONSOLİDE GELİR TABLOSU</t>
  </si>
  <si>
    <t>(30/09/2016)</t>
  </si>
  <si>
    <t>IV. 30 EYLÜL 2017 TARİHİNDE SONA EREN DÖNEME İLİŞKİN KONSOLİDE</t>
  </si>
  <si>
    <t>V. 30 EYLÜL 2017 TARİHİNDE SONA EREN DÖNEME İLİŞKİN KONSOLİDE ÖZKAYNAK DEĞİŞİM TABLOSU</t>
  </si>
  <si>
    <t>VI. 30 EYLÜL 2017 TARİHİNDE SONA EREN DÖNEME İLİŞKİN KONSOLİDE NAKİT AKIŞ TABLOSU</t>
  </si>
  <si>
    <t>(01/01-30/09/2017)</t>
  </si>
  <si>
    <t>(01/01-30/09/2016)</t>
  </si>
  <si>
    <t>(01/07-30/09/2016)</t>
  </si>
  <si>
    <t>(01/07-30/09/2017)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</si>
</sst>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2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justify" vertical="justify"/>
      <protection/>
    </xf>
    <xf numFmtId="0" fontId="6" fillId="0" borderId="0" xfId="61" applyFont="1" applyFill="1" applyBorder="1" applyAlignment="1" quotePrefix="1">
      <alignment vertical="justify"/>
      <protection/>
    </xf>
    <xf numFmtId="200" fontId="5" fillId="0" borderId="0" xfId="61" applyNumberFormat="1" applyFont="1" applyFill="1" applyBorder="1">
      <alignment/>
      <protection/>
    </xf>
    <xf numFmtId="197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197" fontId="5" fillId="0" borderId="0" xfId="61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61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61" applyFont="1" applyFill="1" applyBorder="1" applyAlignment="1">
      <alignment horizontal="centerContinuous"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/>
      <protection/>
    </xf>
    <xf numFmtId="0" fontId="5" fillId="0" borderId="10" xfId="6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61" applyFont="1" applyFill="1" applyBorder="1" applyAlignment="1">
      <alignment horizontal="justify" vertical="justify"/>
      <protection/>
    </xf>
    <xf numFmtId="210" fontId="6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197" fontId="14" fillId="0" borderId="11" xfId="0" applyNumberFormat="1" applyFont="1" applyFill="1" applyBorder="1" applyAlignment="1">
      <alignment/>
    </xf>
    <xf numFmtId="0" fontId="14" fillId="0" borderId="0" xfId="61" applyFont="1" applyFill="1" applyBorder="1">
      <alignment/>
      <protection/>
    </xf>
    <xf numFmtId="0" fontId="11" fillId="0" borderId="0" xfId="6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0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4" fillId="0" borderId="0" xfId="61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61" applyNumberFormat="1" applyFont="1" applyFill="1" applyBorder="1" quotePrefix="1">
      <alignment/>
      <protection/>
    </xf>
    <xf numFmtId="0" fontId="19" fillId="0" borderId="0" xfId="61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61" applyFont="1" applyFill="1" applyBorder="1" applyAlignment="1">
      <alignment horizontal="right" vertical="justify"/>
      <protection/>
    </xf>
    <xf numFmtId="0" fontId="21" fillId="0" borderId="0" xfId="61" applyFont="1" applyFill="1" applyBorder="1" applyAlignment="1">
      <alignment vertical="justify"/>
      <protection/>
    </xf>
    <xf numFmtId="0" fontId="21" fillId="0" borderId="0" xfId="61" applyFont="1" applyFill="1" applyBorder="1">
      <alignment/>
      <protection/>
    </xf>
    <xf numFmtId="0" fontId="20" fillId="0" borderId="0" xfId="61" applyFont="1" applyFill="1" applyBorder="1" applyAlignment="1">
      <alignment horizontal="right" vertical="justify"/>
      <protection/>
    </xf>
    <xf numFmtId="0" fontId="20" fillId="0" borderId="0" xfId="61" applyFont="1" applyFill="1" applyBorder="1" applyAlignment="1">
      <alignment vertical="justify"/>
      <protection/>
    </xf>
    <xf numFmtId="0" fontId="20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 horizontal="left" vertical="justify"/>
      <protection/>
    </xf>
    <xf numFmtId="0" fontId="13" fillId="0" borderId="0" xfId="61" applyFont="1" applyFill="1" applyBorder="1" applyAlignment="1">
      <alignment vertical="justify"/>
      <protection/>
    </xf>
    <xf numFmtId="0" fontId="13" fillId="0" borderId="0" xfId="61" applyFont="1" applyFill="1" applyBorder="1" applyAlignment="1">
      <alignment horizontal="right" vertical="justify"/>
      <protection/>
    </xf>
    <xf numFmtId="0" fontId="13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 horizontal="right" vertical="justify"/>
      <protection/>
    </xf>
    <xf numFmtId="0" fontId="15" fillId="0" borderId="0" xfId="61" applyFont="1" applyFill="1" applyBorder="1" applyAlignment="1">
      <alignment horizontal="right"/>
      <protection/>
    </xf>
    <xf numFmtId="0" fontId="15" fillId="0" borderId="0" xfId="61" applyFont="1" applyFill="1" applyBorder="1" applyAlignment="1">
      <alignment horizontal="right" wrapText="1"/>
      <protection/>
    </xf>
    <xf numFmtId="0" fontId="14" fillId="0" borderId="10" xfId="61" applyFont="1" applyFill="1" applyBorder="1" applyAlignment="1">
      <alignment horizontal="left" vertical="justify"/>
      <protection/>
    </xf>
    <xf numFmtId="0" fontId="16" fillId="0" borderId="0" xfId="61" applyFont="1" applyFill="1" applyBorder="1" applyAlignment="1">
      <alignment horizontal="left"/>
      <protection/>
    </xf>
    <xf numFmtId="0" fontId="15" fillId="0" borderId="0" xfId="61" applyFont="1" applyFill="1" applyBorder="1" applyAlignment="1">
      <alignment horizontal="left"/>
      <protection/>
    </xf>
    <xf numFmtId="0" fontId="14" fillId="0" borderId="0" xfId="61" applyFont="1" applyFill="1" applyBorder="1" applyAlignment="1" quotePrefix="1">
      <alignment horizontal="left" vertical="justify"/>
      <protection/>
    </xf>
    <xf numFmtId="0" fontId="14" fillId="0" borderId="0" xfId="61" applyFont="1" applyFill="1" applyBorder="1" applyAlignment="1">
      <alignment horizontal="justify" vertical="justify"/>
      <protection/>
    </xf>
    <xf numFmtId="0" fontId="14" fillId="0" borderId="10" xfId="61" applyFont="1" applyFill="1" applyBorder="1" applyAlignment="1" quotePrefix="1">
      <alignment horizontal="left" vertical="justify"/>
      <protection/>
    </xf>
    <xf numFmtId="0" fontId="14" fillId="0" borderId="11" xfId="61" applyFont="1" applyFill="1" applyBorder="1" applyAlignment="1">
      <alignment horizontal="left" vertical="justify"/>
      <protection/>
    </xf>
    <xf numFmtId="0" fontId="14" fillId="0" borderId="11" xfId="61" applyFont="1" applyFill="1" applyBorder="1" applyAlignment="1">
      <alignment vertical="justify"/>
      <protection/>
    </xf>
    <xf numFmtId="0" fontId="14" fillId="0" borderId="10" xfId="61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0" fontId="5" fillId="0" borderId="0" xfId="61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14" fontId="16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 vertical="justify"/>
    </xf>
    <xf numFmtId="0" fontId="16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7" fillId="0" borderId="0" xfId="61" applyNumberFormat="1" applyFont="1" applyFill="1" applyBorder="1">
      <alignment/>
      <protection/>
    </xf>
    <xf numFmtId="0" fontId="16" fillId="0" borderId="0" xfId="61" applyFont="1" applyFill="1" applyBorder="1" applyAlignment="1">
      <alignment horizontal="left" vertical="justify"/>
      <protection/>
    </xf>
    <xf numFmtId="0" fontId="5" fillId="0" borderId="0" xfId="61" applyFont="1" applyFill="1" applyBorder="1" applyAlignment="1">
      <alignment horizontal="justify" vertical="justify" wrapText="1"/>
      <protection/>
    </xf>
    <xf numFmtId="0" fontId="5" fillId="0" borderId="0" xfId="61" applyFont="1" applyFill="1" applyBorder="1" applyAlignment="1">
      <alignment horizontal="center"/>
      <protection/>
    </xf>
    <xf numFmtId="197" fontId="13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/>
      <protection/>
    </xf>
    <xf numFmtId="207" fontId="13" fillId="0" borderId="0" xfId="0" applyNumberFormat="1" applyFont="1" applyFill="1" applyBorder="1" applyAlignment="1">
      <alignment horizontal="right"/>
    </xf>
    <xf numFmtId="197" fontId="14" fillId="0" borderId="0" xfId="61" applyNumberFormat="1" applyFont="1" applyFill="1" applyBorder="1" applyAlignment="1" quotePrefix="1">
      <alignment horizontal="center"/>
      <protection/>
    </xf>
    <xf numFmtId="197" fontId="5" fillId="0" borderId="0" xfId="61" applyNumberFormat="1" applyFont="1" applyFill="1" applyBorder="1" applyAlignment="1" quotePrefix="1">
      <alignment horizontal="center"/>
      <protection/>
    </xf>
    <xf numFmtId="197" fontId="25" fillId="0" borderId="0" xfId="61" applyNumberFormat="1" applyFont="1" applyFill="1" applyBorder="1" applyAlignment="1" quotePrefix="1">
      <alignment horizontal="center"/>
      <protection/>
    </xf>
    <xf numFmtId="197" fontId="14" fillId="0" borderId="11" xfId="61" applyNumberFormat="1" applyFont="1" applyFill="1" applyBorder="1" applyAlignment="1" quotePrefix="1">
      <alignment horizontal="center"/>
      <protection/>
    </xf>
    <xf numFmtId="0" fontId="16" fillId="0" borderId="0" xfId="61" applyFont="1" applyFill="1" applyBorder="1" applyAlignment="1">
      <alignment horizontal="right"/>
      <protection/>
    </xf>
    <xf numFmtId="3" fontId="15" fillId="0" borderId="0" xfId="61" applyNumberFormat="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right" vertical="justify"/>
      <protection/>
    </xf>
    <xf numFmtId="3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right" vertical="justify"/>
      <protection/>
    </xf>
    <xf numFmtId="197" fontId="5" fillId="0" borderId="0" xfId="61" applyNumberFormat="1" applyFont="1" applyFill="1" applyBorder="1" applyAlignment="1" quotePrefix="1">
      <alignment horizontal="right"/>
      <protection/>
    </xf>
    <xf numFmtId="0" fontId="5" fillId="0" borderId="0" xfId="61" applyFont="1" applyFill="1" applyBorder="1" applyAlignment="1">
      <alignment horizontal="right" wrapText="1"/>
      <protection/>
    </xf>
    <xf numFmtId="0" fontId="14" fillId="0" borderId="0" xfId="61" applyFont="1" applyFill="1" applyBorder="1" applyAlignment="1">
      <alignment horizontal="right" wrapText="1"/>
      <protection/>
    </xf>
    <xf numFmtId="197" fontId="13" fillId="0" borderId="0" xfId="61" applyNumberFormat="1" applyFont="1" applyFill="1" applyBorder="1" applyAlignment="1" quotePrefix="1">
      <alignment horizontal="center"/>
      <protection/>
    </xf>
    <xf numFmtId="197" fontId="13" fillId="0" borderId="0" xfId="61" applyNumberFormat="1" applyFont="1" applyFill="1" applyBorder="1" applyAlignment="1">
      <alignment horizontal="center"/>
      <protection/>
    </xf>
    <xf numFmtId="0" fontId="14" fillId="0" borderId="11" xfId="61" applyFont="1" applyFill="1" applyBorder="1" applyAlignment="1">
      <alignment horizontal="right" vertical="justify"/>
      <protection/>
    </xf>
    <xf numFmtId="0" fontId="6" fillId="0" borderId="0" xfId="61" applyFont="1" applyFill="1" applyBorder="1" applyAlignment="1">
      <alignment horizontal="right"/>
      <protection/>
    </xf>
    <xf numFmtId="197" fontId="13" fillId="0" borderId="0" xfId="61" applyNumberFormat="1" applyFont="1" applyFill="1" applyBorder="1">
      <alignment/>
      <protection/>
    </xf>
    <xf numFmtId="197" fontId="5" fillId="0" borderId="0" xfId="61" applyNumberFormat="1" applyFont="1" applyFill="1" applyBorder="1" applyAlignment="1">
      <alignment horizontal="right"/>
      <protection/>
    </xf>
    <xf numFmtId="197" fontId="27" fillId="0" borderId="0" xfId="61" applyNumberFormat="1" applyFont="1" applyFill="1" applyBorder="1" applyAlignment="1">
      <alignment horizontal="center"/>
      <protection/>
    </xf>
    <xf numFmtId="197" fontId="27" fillId="0" borderId="0" xfId="61" applyNumberFormat="1" applyFont="1" applyFill="1" applyBorder="1">
      <alignment/>
      <protection/>
    </xf>
    <xf numFmtId="197" fontId="15" fillId="0" borderId="0" xfId="61" applyNumberFormat="1" applyFont="1" applyFill="1" applyBorder="1">
      <alignment/>
      <protection/>
    </xf>
    <xf numFmtId="197" fontId="25" fillId="0" borderId="0" xfId="61" applyNumberFormat="1" applyFont="1" applyFill="1" applyBorder="1">
      <alignment/>
      <protection/>
    </xf>
    <xf numFmtId="197" fontId="15" fillId="0" borderId="0" xfId="61" applyNumberFormat="1" applyFont="1" applyFill="1" applyBorder="1" applyAlignment="1" quotePrefix="1">
      <alignment horizontal="center"/>
      <protection/>
    </xf>
    <xf numFmtId="0" fontId="13" fillId="0" borderId="0" xfId="61" applyFont="1" applyFill="1" applyBorder="1" applyAlignment="1" quotePrefix="1">
      <alignment horizontal="right" vertical="justify"/>
      <protection/>
    </xf>
    <xf numFmtId="197" fontId="14" fillId="0" borderId="11" xfId="61" applyNumberFormat="1" applyFont="1" applyFill="1" applyBorder="1" applyAlignment="1" quotePrefix="1">
      <alignment horizontal="right"/>
      <protection/>
    </xf>
    <xf numFmtId="197" fontId="25" fillId="0" borderId="0" xfId="61" applyNumberFormat="1" applyFont="1" applyFill="1" applyBorder="1" applyAlignment="1">
      <alignment horizontal="center"/>
      <protection/>
    </xf>
    <xf numFmtId="197" fontId="25" fillId="0" borderId="0" xfId="61" applyNumberFormat="1" applyFont="1" applyFill="1" applyBorder="1" applyAlignment="1" quotePrefix="1">
      <alignment horizontal="right"/>
      <protection/>
    </xf>
    <xf numFmtId="197" fontId="15" fillId="0" borderId="0" xfId="61" applyNumberFormat="1" applyFont="1" applyFill="1" applyBorder="1" applyAlignment="1">
      <alignment horizontal="right"/>
      <protection/>
    </xf>
    <xf numFmtId="197" fontId="16" fillId="0" borderId="0" xfId="61" applyNumberFormat="1" applyFont="1" applyFill="1" applyBorder="1" applyAlignment="1">
      <alignment horizontal="left"/>
      <protection/>
    </xf>
    <xf numFmtId="197" fontId="25" fillId="0" borderId="0" xfId="61" applyNumberFormat="1" applyFont="1" applyFill="1" applyBorder="1" applyAlignment="1">
      <alignment horizontal="right"/>
      <protection/>
    </xf>
    <xf numFmtId="197" fontId="15" fillId="0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 applyAlignment="1" quotePrefix="1">
      <alignment horizontal="center" vertical="justify"/>
      <protection/>
    </xf>
    <xf numFmtId="3" fontId="5" fillId="0" borderId="0" xfId="61" applyNumberFormat="1" applyFont="1" applyFill="1" applyBorder="1" applyAlignment="1">
      <alignment horizontal="center" vertical="justify"/>
      <protection/>
    </xf>
    <xf numFmtId="0" fontId="14" fillId="0" borderId="0" xfId="59" applyFont="1" applyFill="1" applyBorder="1" applyAlignment="1" quotePrefix="1">
      <alignment horizontal="right" vertical="justify"/>
      <protection/>
    </xf>
    <xf numFmtId="197" fontId="24" fillId="0" borderId="0" xfId="0" applyNumberFormat="1" applyFont="1" applyFill="1" applyBorder="1" applyAlignment="1">
      <alignment/>
    </xf>
    <xf numFmtId="204" fontId="24" fillId="0" borderId="0" xfId="42" applyNumberFormat="1" applyFont="1" applyFill="1" applyBorder="1" applyAlignment="1">
      <alignment/>
    </xf>
    <xf numFmtId="204" fontId="7" fillId="0" borderId="0" xfId="42" applyNumberFormat="1" applyFont="1" applyFill="1" applyBorder="1" applyAlignment="1">
      <alignment/>
    </xf>
    <xf numFmtId="204" fontId="8" fillId="0" borderId="0" xfId="42" applyNumberFormat="1" applyFont="1" applyFill="1" applyBorder="1" applyAlignment="1">
      <alignment/>
    </xf>
    <xf numFmtId="204" fontId="24" fillId="0" borderId="0" xfId="0" applyNumberFormat="1" applyFont="1" applyFill="1" applyBorder="1" applyAlignment="1">
      <alignment/>
    </xf>
    <xf numFmtId="171" fontId="5" fillId="0" borderId="0" xfId="42" applyFont="1" applyFill="1" applyBorder="1" applyAlignment="1">
      <alignment/>
    </xf>
    <xf numFmtId="171" fontId="11" fillId="0" borderId="0" xfId="42" applyFont="1" applyFill="1" applyBorder="1" applyAlignment="1">
      <alignment/>
    </xf>
    <xf numFmtId="171" fontId="15" fillId="0" borderId="0" xfId="42" applyFont="1" applyFill="1" applyBorder="1" applyAlignment="1">
      <alignment/>
    </xf>
    <xf numFmtId="171" fontId="14" fillId="0" borderId="0" xfId="42" applyFont="1" applyFill="1" applyBorder="1" applyAlignment="1">
      <alignment/>
    </xf>
    <xf numFmtId="204" fontId="17" fillId="0" borderId="0" xfId="42" applyNumberFormat="1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204" fontId="7" fillId="0" borderId="0" xfId="61" applyNumberFormat="1" applyFont="1" applyFill="1" applyBorder="1">
      <alignment/>
      <protection/>
    </xf>
    <xf numFmtId="0" fontId="13" fillId="0" borderId="11" xfId="61" applyFont="1" applyFill="1" applyBorder="1" applyAlignment="1">
      <alignment horizontal="right" vertical="justify"/>
      <protection/>
    </xf>
    <xf numFmtId="0" fontId="5" fillId="0" borderId="0" xfId="61" applyFont="1" applyFill="1" applyBorder="1" applyAlignment="1" quotePrefix="1">
      <alignment horizontal="right" vertical="justify"/>
      <protection/>
    </xf>
    <xf numFmtId="0" fontId="13" fillId="0" borderId="0" xfId="0" applyFont="1" applyFill="1" applyBorder="1" applyAlignment="1">
      <alignment horizontal="right" vertical="center"/>
    </xf>
    <xf numFmtId="43" fontId="7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akbnk-enf 31.12.20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52" sqref="C51:C52"/>
      <selection pane="topRight" activeCell="C52" sqref="C51:C52"/>
      <selection pane="bottomLeft" activeCell="C52" sqref="C51:C52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1" bestFit="1" customWidth="1"/>
    <col min="5" max="7" width="20.140625" style="1" bestFit="1" customWidth="1"/>
    <col min="8" max="8" width="1.7109375" style="1" customWidth="1"/>
    <col min="9" max="11" width="20.140625" style="1" bestFit="1" customWidth="1"/>
    <col min="12" max="13" width="23.7109375" style="219" bestFit="1" customWidth="1"/>
    <col min="14" max="14" width="16.57421875" style="1" bestFit="1" customWidth="1"/>
    <col min="15" max="15" width="9.140625" style="1" customWidth="1"/>
    <col min="16" max="16" width="14.421875" style="1" bestFit="1" customWidth="1"/>
    <col min="17" max="17" width="9.7109375" style="1" bestFit="1" customWidth="1"/>
    <col min="18" max="16384" width="9.140625" style="1" customWidth="1"/>
  </cols>
  <sheetData>
    <row r="1" ht="17.25" customHeight="1">
      <c r="F1" s="2"/>
    </row>
    <row r="2" spans="2:13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  <c r="L2" s="220"/>
      <c r="M2" s="220"/>
    </row>
    <row r="3" spans="2:13" s="69" customFormat="1" ht="17.25" customHeight="1">
      <c r="B3" s="70" t="s">
        <v>642</v>
      </c>
      <c r="D3" s="71"/>
      <c r="L3" s="220"/>
      <c r="M3" s="220"/>
    </row>
    <row r="4" spans="2:11" ht="17.25" customHeight="1">
      <c r="B4" s="72" t="s">
        <v>599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3" s="73" customFormat="1" ht="15.75" customHeight="1">
      <c r="D6" s="74"/>
      <c r="E6" s="75"/>
      <c r="F6" s="75" t="s">
        <v>76</v>
      </c>
      <c r="G6" s="76"/>
      <c r="H6" s="77"/>
      <c r="I6" s="76"/>
      <c r="J6" s="75" t="s">
        <v>77</v>
      </c>
      <c r="K6" s="76"/>
      <c r="L6" s="221"/>
      <c r="M6" s="221"/>
    </row>
    <row r="7" spans="3:13" s="73" customFormat="1" ht="15.75" customHeight="1">
      <c r="C7" s="78" t="s">
        <v>78</v>
      </c>
      <c r="D7" s="74" t="s">
        <v>1</v>
      </c>
      <c r="E7" s="75"/>
      <c r="F7" s="75" t="s">
        <v>643</v>
      </c>
      <c r="G7" s="160"/>
      <c r="H7" s="79"/>
      <c r="I7" s="76"/>
      <c r="J7" s="75" t="s">
        <v>619</v>
      </c>
      <c r="K7" s="76"/>
      <c r="L7" s="221"/>
      <c r="M7" s="221"/>
    </row>
    <row r="8" spans="2:13" s="73" customFormat="1" ht="15.75" customHeight="1">
      <c r="B8" s="80"/>
      <c r="C8" s="81"/>
      <c r="D8" s="82" t="s">
        <v>79</v>
      </c>
      <c r="E8" s="83" t="s">
        <v>2</v>
      </c>
      <c r="F8" s="83" t="s">
        <v>3</v>
      </c>
      <c r="G8" s="83" t="s">
        <v>80</v>
      </c>
      <c r="H8" s="84"/>
      <c r="I8" s="83" t="s">
        <v>2</v>
      </c>
      <c r="J8" s="83" t="s">
        <v>3</v>
      </c>
      <c r="K8" s="83" t="s">
        <v>80</v>
      </c>
      <c r="L8" s="221"/>
      <c r="M8" s="221"/>
    </row>
    <row r="9" spans="2:18" s="85" customFormat="1" ht="16.5">
      <c r="B9" s="85" t="s">
        <v>4</v>
      </c>
      <c r="C9" s="85" t="s">
        <v>81</v>
      </c>
      <c r="D9" s="86" t="s">
        <v>82</v>
      </c>
      <c r="E9" s="87">
        <v>4086430</v>
      </c>
      <c r="F9" s="87">
        <v>30814207</v>
      </c>
      <c r="G9" s="87">
        <f aca="true" t="shared" si="0" ref="G9:G68">E9+F9</f>
        <v>34900637</v>
      </c>
      <c r="H9" s="88"/>
      <c r="I9" s="87">
        <v>5363604</v>
      </c>
      <c r="J9" s="87">
        <v>29648681</v>
      </c>
      <c r="K9" s="87">
        <f aca="true" t="shared" si="1" ref="K9:K34">I9+J9</f>
        <v>35012285</v>
      </c>
      <c r="L9" s="222"/>
      <c r="M9" s="222"/>
      <c r="N9" s="87"/>
      <c r="O9" s="87"/>
      <c r="P9" s="87"/>
      <c r="Q9" s="87"/>
      <c r="R9" s="87"/>
    </row>
    <row r="10" spans="2:18" s="85" customFormat="1" ht="16.5">
      <c r="B10" s="85" t="s">
        <v>8</v>
      </c>
      <c r="C10" s="89" t="s">
        <v>616</v>
      </c>
      <c r="D10" s="86" t="s">
        <v>83</v>
      </c>
      <c r="E10" s="87">
        <f>E11+E16</f>
        <v>4889198</v>
      </c>
      <c r="F10" s="87">
        <f>F11+F16</f>
        <v>2783204</v>
      </c>
      <c r="G10" s="87">
        <f t="shared" si="0"/>
        <v>7672402</v>
      </c>
      <c r="H10" s="88"/>
      <c r="I10" s="87">
        <f>I11+I16</f>
        <v>4264928</v>
      </c>
      <c r="J10" s="87">
        <f>J11+J16</f>
        <v>3419931</v>
      </c>
      <c r="K10" s="87">
        <f t="shared" si="1"/>
        <v>7684859</v>
      </c>
      <c r="L10" s="222"/>
      <c r="M10" s="222"/>
      <c r="N10" s="87"/>
      <c r="O10" s="87"/>
      <c r="P10" s="87"/>
      <c r="Q10" s="87"/>
      <c r="R10" s="87"/>
    </row>
    <row r="11" spans="2:18" ht="16.5">
      <c r="B11" s="9" t="s">
        <v>9</v>
      </c>
      <c r="C11" s="1" t="s">
        <v>316</v>
      </c>
      <c r="E11" s="10">
        <f>+SUM(E12:E15)</f>
        <v>4889198</v>
      </c>
      <c r="F11" s="10">
        <f>+SUM(F12:F15)</f>
        <v>2783204</v>
      </c>
      <c r="G11" s="10">
        <f t="shared" si="0"/>
        <v>7672402</v>
      </c>
      <c r="H11" s="7"/>
      <c r="I11" s="10">
        <f>SUM(I12:I15)</f>
        <v>4264928</v>
      </c>
      <c r="J11" s="10">
        <f>SUM(J12:J15)</f>
        <v>3419931</v>
      </c>
      <c r="K11" s="10">
        <f t="shared" si="1"/>
        <v>7684859</v>
      </c>
      <c r="L11" s="222"/>
      <c r="M11" s="222"/>
      <c r="N11" s="87"/>
      <c r="O11" s="87"/>
      <c r="P11" s="87"/>
      <c r="Q11" s="87"/>
      <c r="R11" s="87"/>
    </row>
    <row r="12" spans="2:18" ht="16.5">
      <c r="B12" s="9" t="s">
        <v>10</v>
      </c>
      <c r="C12" s="1" t="s">
        <v>84</v>
      </c>
      <c r="E12" s="10">
        <v>9360</v>
      </c>
      <c r="F12" s="10">
        <v>0</v>
      </c>
      <c r="G12" s="10">
        <f t="shared" si="0"/>
        <v>9360</v>
      </c>
      <c r="H12" s="7"/>
      <c r="I12" s="10">
        <v>9865</v>
      </c>
      <c r="J12" s="10">
        <v>0</v>
      </c>
      <c r="K12" s="10">
        <f t="shared" si="1"/>
        <v>9865</v>
      </c>
      <c r="L12" s="222"/>
      <c r="M12" s="222"/>
      <c r="N12" s="87"/>
      <c r="O12" s="87"/>
      <c r="P12" s="87"/>
      <c r="Q12" s="87"/>
      <c r="R12" s="87"/>
    </row>
    <row r="13" spans="2:18" ht="16.5">
      <c r="B13" s="9" t="s">
        <v>11</v>
      </c>
      <c r="C13" s="1" t="s">
        <v>317</v>
      </c>
      <c r="E13" s="10">
        <v>29591</v>
      </c>
      <c r="F13" s="10">
        <v>0</v>
      </c>
      <c r="G13" s="10">
        <f t="shared" si="0"/>
        <v>29591</v>
      </c>
      <c r="H13" s="7"/>
      <c r="I13" s="10">
        <v>7268</v>
      </c>
      <c r="J13" s="10">
        <v>0</v>
      </c>
      <c r="K13" s="10">
        <f t="shared" si="1"/>
        <v>7268</v>
      </c>
      <c r="L13" s="222"/>
      <c r="M13" s="222"/>
      <c r="N13" s="87"/>
      <c r="O13" s="87"/>
      <c r="P13" s="87"/>
      <c r="Q13" s="87"/>
      <c r="R13" s="87"/>
    </row>
    <row r="14" spans="2:18" ht="16.5">
      <c r="B14" s="9" t="s">
        <v>12</v>
      </c>
      <c r="C14" s="1" t="s">
        <v>321</v>
      </c>
      <c r="E14" s="10">
        <v>4833880</v>
      </c>
      <c r="F14" s="10">
        <v>2783204</v>
      </c>
      <c r="G14" s="10">
        <f t="shared" si="0"/>
        <v>7617084</v>
      </c>
      <c r="H14" s="7"/>
      <c r="I14" s="10">
        <v>4201007</v>
      </c>
      <c r="J14" s="10">
        <v>3419931</v>
      </c>
      <c r="K14" s="10">
        <f t="shared" si="1"/>
        <v>7620938</v>
      </c>
      <c r="L14" s="222"/>
      <c r="M14" s="222"/>
      <c r="N14" s="87"/>
      <c r="O14" s="87"/>
      <c r="P14" s="87"/>
      <c r="Q14" s="87"/>
      <c r="R14" s="87"/>
    </row>
    <row r="15" spans="2:18" ht="16.5">
      <c r="B15" s="9" t="s">
        <v>576</v>
      </c>
      <c r="C15" s="1" t="s">
        <v>85</v>
      </c>
      <c r="E15" s="10">
        <v>16367</v>
      </c>
      <c r="F15" s="10">
        <v>0</v>
      </c>
      <c r="G15" s="10">
        <f t="shared" si="0"/>
        <v>16367</v>
      </c>
      <c r="H15" s="7"/>
      <c r="I15" s="10">
        <v>46788</v>
      </c>
      <c r="J15" s="10">
        <v>0</v>
      </c>
      <c r="K15" s="10">
        <f t="shared" si="1"/>
        <v>46788</v>
      </c>
      <c r="L15" s="222"/>
      <c r="M15" s="222"/>
      <c r="N15" s="87"/>
      <c r="O15" s="87"/>
      <c r="P15" s="87"/>
      <c r="Q15" s="87"/>
      <c r="R15" s="87"/>
    </row>
    <row r="16" spans="2:18" ht="16.5">
      <c r="B16" s="9" t="s">
        <v>14</v>
      </c>
      <c r="C16" s="1" t="s">
        <v>608</v>
      </c>
      <c r="E16" s="10">
        <f>SUM(E17:E20)</f>
        <v>0</v>
      </c>
      <c r="F16" s="10">
        <f>SUM(F17:F20)</f>
        <v>0</v>
      </c>
      <c r="G16" s="10">
        <f t="shared" si="0"/>
        <v>0</v>
      </c>
      <c r="H16" s="7"/>
      <c r="I16" s="10">
        <f>SUM(I17:I20)</f>
        <v>0</v>
      </c>
      <c r="J16" s="10">
        <f>SUM(J17:J20)</f>
        <v>0</v>
      </c>
      <c r="K16" s="10">
        <f t="shared" si="1"/>
        <v>0</v>
      </c>
      <c r="L16" s="222"/>
      <c r="M16" s="222"/>
      <c r="N16" s="87"/>
      <c r="O16" s="87"/>
      <c r="P16" s="87"/>
      <c r="Q16" s="87"/>
      <c r="R16" s="87"/>
    </row>
    <row r="17" spans="2:18" ht="16.5">
      <c r="B17" s="9" t="s">
        <v>318</v>
      </c>
      <c r="C17" s="1" t="s">
        <v>84</v>
      </c>
      <c r="E17" s="10">
        <v>0</v>
      </c>
      <c r="F17" s="10">
        <v>0</v>
      </c>
      <c r="G17" s="10">
        <f t="shared" si="0"/>
        <v>0</v>
      </c>
      <c r="H17" s="7"/>
      <c r="I17" s="10">
        <v>0</v>
      </c>
      <c r="J17" s="10">
        <v>0</v>
      </c>
      <c r="K17" s="10">
        <f t="shared" si="1"/>
        <v>0</v>
      </c>
      <c r="L17" s="222"/>
      <c r="M17" s="222"/>
      <c r="N17" s="87"/>
      <c r="O17" s="87"/>
      <c r="P17" s="87"/>
      <c r="Q17" s="87"/>
      <c r="R17" s="87"/>
    </row>
    <row r="18" spans="2:18" ht="16.5">
      <c r="B18" s="9" t="s">
        <v>319</v>
      </c>
      <c r="C18" s="1" t="s">
        <v>317</v>
      </c>
      <c r="E18" s="10">
        <v>0</v>
      </c>
      <c r="F18" s="10">
        <v>0</v>
      </c>
      <c r="G18" s="10">
        <f t="shared" si="0"/>
        <v>0</v>
      </c>
      <c r="H18" s="7"/>
      <c r="I18" s="10">
        <v>0</v>
      </c>
      <c r="J18" s="10">
        <v>0</v>
      </c>
      <c r="K18" s="10">
        <f t="shared" si="1"/>
        <v>0</v>
      </c>
      <c r="L18" s="222"/>
      <c r="M18" s="222"/>
      <c r="N18" s="87"/>
      <c r="O18" s="87"/>
      <c r="P18" s="87"/>
      <c r="Q18" s="87"/>
      <c r="R18" s="87"/>
    </row>
    <row r="19" spans="2:18" ht="16.5">
      <c r="B19" s="9" t="s">
        <v>320</v>
      </c>
      <c r="C19" s="1" t="s">
        <v>324</v>
      </c>
      <c r="E19" s="10">
        <v>0</v>
      </c>
      <c r="F19" s="10">
        <v>0</v>
      </c>
      <c r="G19" s="10">
        <f t="shared" si="0"/>
        <v>0</v>
      </c>
      <c r="H19" s="7"/>
      <c r="I19" s="10">
        <v>0</v>
      </c>
      <c r="J19" s="10">
        <v>0</v>
      </c>
      <c r="K19" s="10">
        <f t="shared" si="1"/>
        <v>0</v>
      </c>
      <c r="L19" s="222"/>
      <c r="M19" s="222"/>
      <c r="N19" s="87"/>
      <c r="O19" s="87"/>
      <c r="P19" s="87"/>
      <c r="Q19" s="87"/>
      <c r="R19" s="87"/>
    </row>
    <row r="20" spans="2:18" ht="16.5">
      <c r="B20" s="9" t="s">
        <v>601</v>
      </c>
      <c r="C20" s="1" t="s">
        <v>85</v>
      </c>
      <c r="E20" s="10">
        <v>0</v>
      </c>
      <c r="F20" s="10">
        <v>0</v>
      </c>
      <c r="G20" s="10">
        <f t="shared" si="0"/>
        <v>0</v>
      </c>
      <c r="H20" s="7"/>
      <c r="I20" s="10">
        <v>0</v>
      </c>
      <c r="J20" s="10">
        <v>0</v>
      </c>
      <c r="K20" s="10">
        <f t="shared" si="1"/>
        <v>0</v>
      </c>
      <c r="L20" s="222"/>
      <c r="M20" s="222"/>
      <c r="N20" s="87"/>
      <c r="O20" s="87"/>
      <c r="P20" s="87"/>
      <c r="Q20" s="87"/>
      <c r="R20" s="87"/>
    </row>
    <row r="21" spans="2:18" s="85" customFormat="1" ht="16.5">
      <c r="B21" s="85" t="s">
        <v>16</v>
      </c>
      <c r="C21" s="89" t="s">
        <v>464</v>
      </c>
      <c r="D21" s="86" t="s">
        <v>95</v>
      </c>
      <c r="E21" s="87">
        <v>21070</v>
      </c>
      <c r="F21" s="87">
        <v>6470094</v>
      </c>
      <c r="G21" s="87">
        <f t="shared" si="0"/>
        <v>6491164</v>
      </c>
      <c r="H21" s="88"/>
      <c r="I21" s="87">
        <v>150527</v>
      </c>
      <c r="J21" s="87">
        <v>10235651</v>
      </c>
      <c r="K21" s="87">
        <f t="shared" si="1"/>
        <v>10386178</v>
      </c>
      <c r="L21" s="222"/>
      <c r="M21" s="222"/>
      <c r="N21" s="87"/>
      <c r="O21" s="87"/>
      <c r="P21" s="87"/>
      <c r="Q21" s="87"/>
      <c r="R21" s="87"/>
    </row>
    <row r="22" spans="2:18" s="85" customFormat="1" ht="16.5">
      <c r="B22" s="85" t="s">
        <v>17</v>
      </c>
      <c r="C22" s="89" t="s">
        <v>322</v>
      </c>
      <c r="D22" s="86"/>
      <c r="E22" s="87">
        <f>SUM(E23:E25)</f>
        <v>483199</v>
      </c>
      <c r="F22" s="87">
        <f>SUM(F23:F25)</f>
        <v>0</v>
      </c>
      <c r="G22" s="87">
        <f t="shared" si="0"/>
        <v>483199</v>
      </c>
      <c r="H22" s="88"/>
      <c r="I22" s="87">
        <f>SUM(I23:I25)</f>
        <v>37</v>
      </c>
      <c r="J22" s="87">
        <f>SUM(J23:J25)</f>
        <v>0</v>
      </c>
      <c r="K22" s="87">
        <f t="shared" si="1"/>
        <v>37</v>
      </c>
      <c r="L22" s="222"/>
      <c r="M22" s="222"/>
      <c r="N22" s="87"/>
      <c r="O22" s="87"/>
      <c r="P22" s="87"/>
      <c r="Q22" s="87"/>
      <c r="R22" s="87"/>
    </row>
    <row r="23" spans="1:18" ht="16.5">
      <c r="A23" s="2"/>
      <c r="B23" s="11" t="s">
        <v>18</v>
      </c>
      <c r="C23" s="12" t="s">
        <v>91</v>
      </c>
      <c r="D23" s="166"/>
      <c r="E23" s="10">
        <v>1832</v>
      </c>
      <c r="F23" s="10">
        <v>0</v>
      </c>
      <c r="G23" s="10">
        <f t="shared" si="0"/>
        <v>1832</v>
      </c>
      <c r="H23" s="7"/>
      <c r="I23" s="10">
        <v>37</v>
      </c>
      <c r="J23" s="10">
        <v>0</v>
      </c>
      <c r="K23" s="10">
        <f t="shared" si="1"/>
        <v>37</v>
      </c>
      <c r="L23" s="222"/>
      <c r="M23" s="222"/>
      <c r="N23" s="87"/>
      <c r="O23" s="87"/>
      <c r="P23" s="87"/>
      <c r="Q23" s="87"/>
      <c r="R23" s="87"/>
    </row>
    <row r="24" spans="1:18" ht="16.5">
      <c r="A24" s="2"/>
      <c r="B24" s="13" t="s">
        <v>19</v>
      </c>
      <c r="C24" s="12" t="s">
        <v>92</v>
      </c>
      <c r="D24" s="166"/>
      <c r="E24" s="10">
        <v>481367</v>
      </c>
      <c r="F24" s="10">
        <v>0</v>
      </c>
      <c r="G24" s="10">
        <f t="shared" si="0"/>
        <v>481367</v>
      </c>
      <c r="H24" s="7"/>
      <c r="I24" s="10">
        <v>0</v>
      </c>
      <c r="J24" s="10">
        <v>0</v>
      </c>
      <c r="K24" s="10">
        <f t="shared" si="1"/>
        <v>0</v>
      </c>
      <c r="L24" s="222"/>
      <c r="M24" s="222"/>
      <c r="N24" s="87"/>
      <c r="O24" s="87"/>
      <c r="P24" s="87"/>
      <c r="Q24" s="87"/>
      <c r="R24" s="87"/>
    </row>
    <row r="25" spans="1:18" ht="16.5">
      <c r="A25" s="2"/>
      <c r="B25" s="9" t="s">
        <v>93</v>
      </c>
      <c r="C25" s="12" t="s">
        <v>94</v>
      </c>
      <c r="D25" s="166"/>
      <c r="E25" s="10">
        <v>0</v>
      </c>
      <c r="F25" s="10">
        <v>0</v>
      </c>
      <c r="G25" s="10">
        <f t="shared" si="0"/>
        <v>0</v>
      </c>
      <c r="H25" s="7"/>
      <c r="I25" s="10">
        <v>0</v>
      </c>
      <c r="J25" s="10">
        <v>0</v>
      </c>
      <c r="K25" s="10">
        <f t="shared" si="1"/>
        <v>0</v>
      </c>
      <c r="L25" s="222"/>
      <c r="M25" s="222"/>
      <c r="N25" s="87"/>
      <c r="O25" s="87"/>
      <c r="P25" s="87"/>
      <c r="Q25" s="87"/>
      <c r="R25" s="87"/>
    </row>
    <row r="26" spans="2:18" s="85" customFormat="1" ht="16.5">
      <c r="B26" s="85" t="s">
        <v>20</v>
      </c>
      <c r="C26" s="89" t="s">
        <v>323</v>
      </c>
      <c r="D26" s="86" t="s">
        <v>97</v>
      </c>
      <c r="E26" s="87">
        <f>SUM(E27:E29)</f>
        <v>21013581</v>
      </c>
      <c r="F26" s="87">
        <f>SUM(F27:F29)</f>
        <v>18419281</v>
      </c>
      <c r="G26" s="87">
        <f t="shared" si="0"/>
        <v>39432862</v>
      </c>
      <c r="H26" s="88"/>
      <c r="I26" s="87">
        <f>SUM(I27:I29)</f>
        <v>18145438</v>
      </c>
      <c r="J26" s="87">
        <f>SUM(J27:J29)</f>
        <v>16661619</v>
      </c>
      <c r="K26" s="87">
        <f t="shared" si="1"/>
        <v>34807057</v>
      </c>
      <c r="L26" s="222"/>
      <c r="M26" s="222"/>
      <c r="N26" s="87"/>
      <c r="O26" s="87"/>
      <c r="P26" s="87"/>
      <c r="Q26" s="87"/>
      <c r="R26" s="87"/>
    </row>
    <row r="27" spans="1:18" ht="16.5">
      <c r="A27" s="2"/>
      <c r="B27" s="9" t="s">
        <v>21</v>
      </c>
      <c r="C27" s="12" t="s">
        <v>317</v>
      </c>
      <c r="D27" s="166"/>
      <c r="E27" s="10">
        <v>13013</v>
      </c>
      <c r="F27" s="10">
        <v>73884</v>
      </c>
      <c r="G27" s="10">
        <f t="shared" si="0"/>
        <v>86897</v>
      </c>
      <c r="H27" s="7"/>
      <c r="I27" s="10">
        <v>12836</v>
      </c>
      <c r="J27" s="10">
        <v>54505</v>
      </c>
      <c r="K27" s="10">
        <f t="shared" si="1"/>
        <v>67341</v>
      </c>
      <c r="L27" s="222"/>
      <c r="M27" s="222"/>
      <c r="N27" s="87"/>
      <c r="O27" s="87"/>
      <c r="P27" s="87"/>
      <c r="Q27" s="87"/>
      <c r="R27" s="87"/>
    </row>
    <row r="28" spans="1:18" ht="16.5">
      <c r="A28" s="2"/>
      <c r="B28" s="9" t="s">
        <v>22</v>
      </c>
      <c r="C28" s="12" t="s">
        <v>84</v>
      </c>
      <c r="D28" s="166"/>
      <c r="E28" s="10">
        <v>20718119</v>
      </c>
      <c r="F28" s="10">
        <v>12983564</v>
      </c>
      <c r="G28" s="10">
        <f t="shared" si="0"/>
        <v>33701683</v>
      </c>
      <c r="H28" s="7"/>
      <c r="I28" s="10">
        <v>17912731</v>
      </c>
      <c r="J28" s="10">
        <v>11328132</v>
      </c>
      <c r="K28" s="10">
        <f t="shared" si="1"/>
        <v>29240863</v>
      </c>
      <c r="L28" s="222"/>
      <c r="M28" s="222"/>
      <c r="N28" s="87"/>
      <c r="O28" s="87"/>
      <c r="P28" s="87"/>
      <c r="Q28" s="87"/>
      <c r="R28" s="87"/>
    </row>
    <row r="29" spans="2:18" ht="16.5">
      <c r="B29" s="9" t="s">
        <v>251</v>
      </c>
      <c r="C29" s="14" t="s">
        <v>96</v>
      </c>
      <c r="D29" s="166"/>
      <c r="E29" s="10">
        <v>282449</v>
      </c>
      <c r="F29" s="10">
        <v>5361833</v>
      </c>
      <c r="G29" s="10">
        <f t="shared" si="0"/>
        <v>5644282</v>
      </c>
      <c r="H29" s="7"/>
      <c r="I29" s="10">
        <v>219871</v>
      </c>
      <c r="J29" s="10">
        <v>5278982</v>
      </c>
      <c r="K29" s="10">
        <f t="shared" si="1"/>
        <v>5498853</v>
      </c>
      <c r="L29" s="222"/>
      <c r="M29" s="222"/>
      <c r="N29" s="87"/>
      <c r="O29" s="87"/>
      <c r="P29" s="87"/>
      <c r="Q29" s="87"/>
      <c r="R29" s="87"/>
    </row>
    <row r="30" spans="2:18" s="85" customFormat="1" ht="16.5">
      <c r="B30" s="85" t="s">
        <v>23</v>
      </c>
      <c r="C30" s="90" t="s">
        <v>602</v>
      </c>
      <c r="D30" s="86" t="s">
        <v>102</v>
      </c>
      <c r="E30" s="87">
        <f>+E31+E35-E36</f>
        <v>126120442</v>
      </c>
      <c r="F30" s="87">
        <f>+F31+F35-F36</f>
        <v>69339982</v>
      </c>
      <c r="G30" s="87">
        <f t="shared" si="0"/>
        <v>195460424</v>
      </c>
      <c r="H30" s="87"/>
      <c r="I30" s="87">
        <f>+I31+I35-I36</f>
        <v>108979221</v>
      </c>
      <c r="J30" s="87">
        <f>+J31+J35-J36</f>
        <v>69914012</v>
      </c>
      <c r="K30" s="87">
        <f t="shared" si="1"/>
        <v>178893233</v>
      </c>
      <c r="L30" s="222"/>
      <c r="M30" s="222"/>
      <c r="N30" s="87"/>
      <c r="O30" s="87"/>
      <c r="P30" s="87"/>
      <c r="Q30" s="87"/>
      <c r="R30" s="87"/>
    </row>
    <row r="31" spans="2:18" ht="16.5">
      <c r="B31" s="9" t="s">
        <v>24</v>
      </c>
      <c r="C31" s="1" t="s">
        <v>603</v>
      </c>
      <c r="E31" s="10">
        <f>+SUM(E32:E34)</f>
        <v>125968025</v>
      </c>
      <c r="F31" s="10">
        <f>+SUM(F32:F34)</f>
        <v>69339982</v>
      </c>
      <c r="G31" s="10">
        <f t="shared" si="0"/>
        <v>195308007</v>
      </c>
      <c r="H31" s="10"/>
      <c r="I31" s="10">
        <f>+SUM(I32:I34)</f>
        <v>108824251</v>
      </c>
      <c r="J31" s="10">
        <f>+SUM(J32:J34)</f>
        <v>69914012</v>
      </c>
      <c r="K31" s="10">
        <f t="shared" si="1"/>
        <v>178738263</v>
      </c>
      <c r="L31" s="222"/>
      <c r="M31" s="222"/>
      <c r="N31" s="87"/>
      <c r="O31" s="87"/>
      <c r="P31" s="87"/>
      <c r="Q31" s="87"/>
      <c r="R31" s="87"/>
    </row>
    <row r="32" spans="2:18" ht="16.5">
      <c r="B32" s="9" t="s">
        <v>465</v>
      </c>
      <c r="C32" s="1" t="s">
        <v>466</v>
      </c>
      <c r="D32" s="86" t="s">
        <v>621</v>
      </c>
      <c r="E32" s="10">
        <v>3058568</v>
      </c>
      <c r="F32" s="10">
        <v>1925548</v>
      </c>
      <c r="G32" s="10">
        <f t="shared" si="0"/>
        <v>4984116</v>
      </c>
      <c r="H32" s="10"/>
      <c r="I32" s="10">
        <v>3469677</v>
      </c>
      <c r="J32" s="10">
        <v>1122120</v>
      </c>
      <c r="K32" s="10">
        <f t="shared" si="1"/>
        <v>4591797</v>
      </c>
      <c r="L32" s="222"/>
      <c r="M32" s="222"/>
      <c r="N32" s="87"/>
      <c r="O32" s="87"/>
      <c r="P32" s="87"/>
      <c r="Q32" s="87"/>
      <c r="R32" s="87"/>
    </row>
    <row r="33" spans="2:18" ht="16.5">
      <c r="B33" s="9" t="s">
        <v>467</v>
      </c>
      <c r="C33" s="1" t="s">
        <v>84</v>
      </c>
      <c r="E33" s="10">
        <v>0</v>
      </c>
      <c r="F33" s="10">
        <v>0</v>
      </c>
      <c r="G33" s="10">
        <f t="shared" si="0"/>
        <v>0</v>
      </c>
      <c r="H33" s="10"/>
      <c r="I33" s="10">
        <v>0</v>
      </c>
      <c r="J33" s="10">
        <v>0</v>
      </c>
      <c r="K33" s="10">
        <f t="shared" si="1"/>
        <v>0</v>
      </c>
      <c r="L33" s="222"/>
      <c r="M33" s="222"/>
      <c r="N33" s="87"/>
      <c r="O33" s="87"/>
      <c r="P33" s="87"/>
      <c r="Q33" s="87"/>
      <c r="R33" s="87"/>
    </row>
    <row r="34" spans="2:18" ht="16.5">
      <c r="B34" s="9" t="s">
        <v>604</v>
      </c>
      <c r="C34" s="1" t="s">
        <v>13</v>
      </c>
      <c r="E34" s="10">
        <v>122909457</v>
      </c>
      <c r="F34" s="10">
        <v>67414434</v>
      </c>
      <c r="G34" s="10">
        <f t="shared" si="0"/>
        <v>190323891</v>
      </c>
      <c r="H34" s="10"/>
      <c r="I34" s="10">
        <v>105354574</v>
      </c>
      <c r="J34" s="10">
        <v>68791892</v>
      </c>
      <c r="K34" s="10">
        <f t="shared" si="1"/>
        <v>174146466</v>
      </c>
      <c r="L34" s="222"/>
      <c r="M34" s="222"/>
      <c r="N34" s="87"/>
      <c r="O34" s="87"/>
      <c r="P34" s="87"/>
      <c r="Q34" s="87"/>
      <c r="R34" s="87"/>
    </row>
    <row r="35" spans="2:18" ht="16.5">
      <c r="B35" s="9" t="s">
        <v>25</v>
      </c>
      <c r="C35" s="1" t="s">
        <v>99</v>
      </c>
      <c r="E35" s="10">
        <v>4140679</v>
      </c>
      <c r="F35" s="10">
        <v>0</v>
      </c>
      <c r="G35" s="10">
        <f t="shared" si="0"/>
        <v>4140679</v>
      </c>
      <c r="H35" s="10"/>
      <c r="I35" s="10">
        <v>4267191</v>
      </c>
      <c r="J35" s="10">
        <v>0</v>
      </c>
      <c r="K35" s="10">
        <f aca="true" t="shared" si="2" ref="K35:K66">I35+J35</f>
        <v>4267191</v>
      </c>
      <c r="L35" s="222"/>
      <c r="M35" s="222"/>
      <c r="N35" s="87"/>
      <c r="O35" s="87"/>
      <c r="P35" s="87"/>
      <c r="Q35" s="87"/>
      <c r="R35" s="87"/>
    </row>
    <row r="36" spans="2:18" ht="16.5">
      <c r="B36" s="9" t="s">
        <v>98</v>
      </c>
      <c r="C36" s="1" t="s">
        <v>100</v>
      </c>
      <c r="E36" s="10">
        <v>3988262</v>
      </c>
      <c r="F36" s="10">
        <v>0</v>
      </c>
      <c r="G36" s="10">
        <f t="shared" si="0"/>
        <v>3988262</v>
      </c>
      <c r="H36" s="10"/>
      <c r="I36" s="10">
        <v>4112221</v>
      </c>
      <c r="J36" s="10">
        <v>0</v>
      </c>
      <c r="K36" s="10">
        <f t="shared" si="2"/>
        <v>4112221</v>
      </c>
      <c r="L36" s="222"/>
      <c r="M36" s="222"/>
      <c r="N36" s="87"/>
      <c r="O36" s="87"/>
      <c r="P36" s="87"/>
      <c r="Q36" s="87"/>
      <c r="R36" s="87"/>
    </row>
    <row r="37" spans="2:18" s="85" customFormat="1" ht="16.5">
      <c r="B37" s="85" t="s">
        <v>26</v>
      </c>
      <c r="C37" s="85" t="s">
        <v>101</v>
      </c>
      <c r="D37" s="86"/>
      <c r="E37" s="149">
        <v>0</v>
      </c>
      <c r="F37" s="149">
        <v>0</v>
      </c>
      <c r="G37" s="6">
        <f t="shared" si="0"/>
        <v>0</v>
      </c>
      <c r="H37" s="87"/>
      <c r="I37" s="149">
        <v>0</v>
      </c>
      <c r="J37" s="149">
        <v>0</v>
      </c>
      <c r="K37" s="6">
        <f t="shared" si="2"/>
        <v>0</v>
      </c>
      <c r="L37" s="222"/>
      <c r="M37" s="222"/>
      <c r="N37" s="87"/>
      <c r="O37" s="87"/>
      <c r="P37" s="87"/>
      <c r="Q37" s="87"/>
      <c r="R37" s="87"/>
    </row>
    <row r="38" spans="2:18" s="85" customFormat="1" ht="16.5">
      <c r="B38" s="85" t="s">
        <v>27</v>
      </c>
      <c r="C38" s="89" t="s">
        <v>325</v>
      </c>
      <c r="D38" s="86" t="s">
        <v>106</v>
      </c>
      <c r="E38" s="87">
        <f>SUM(E39:E40)</f>
        <v>5755957</v>
      </c>
      <c r="F38" s="87">
        <f>SUM(F39:F40)</f>
        <v>12080614</v>
      </c>
      <c r="G38" s="87">
        <f t="shared" si="0"/>
        <v>17836571</v>
      </c>
      <c r="H38" s="87"/>
      <c r="I38" s="87">
        <f>SUM(I39:I40)</f>
        <v>5485602</v>
      </c>
      <c r="J38" s="87">
        <f>SUM(J39:J40)</f>
        <v>12491268</v>
      </c>
      <c r="K38" s="87">
        <f t="shared" si="2"/>
        <v>17976870</v>
      </c>
      <c r="L38" s="222"/>
      <c r="M38" s="222"/>
      <c r="N38" s="87"/>
      <c r="O38" s="87"/>
      <c r="P38" s="87"/>
      <c r="Q38" s="87"/>
      <c r="R38" s="87"/>
    </row>
    <row r="39" spans="2:18" ht="16.5">
      <c r="B39" s="9" t="s">
        <v>103</v>
      </c>
      <c r="C39" s="1" t="s">
        <v>84</v>
      </c>
      <c r="E39" s="10">
        <v>5755957</v>
      </c>
      <c r="F39" s="10">
        <v>9499549</v>
      </c>
      <c r="G39" s="10">
        <f t="shared" si="0"/>
        <v>15255506</v>
      </c>
      <c r="H39" s="10"/>
      <c r="I39" s="10">
        <v>5485602</v>
      </c>
      <c r="J39" s="10">
        <v>9976303</v>
      </c>
      <c r="K39" s="10">
        <f t="shared" si="2"/>
        <v>15461905</v>
      </c>
      <c r="L39" s="222"/>
      <c r="M39" s="222"/>
      <c r="N39" s="87"/>
      <c r="O39" s="87"/>
      <c r="P39" s="87"/>
      <c r="Q39" s="87"/>
      <c r="R39" s="87"/>
    </row>
    <row r="40" spans="2:18" ht="16.5">
      <c r="B40" s="9" t="s">
        <v>104</v>
      </c>
      <c r="C40" s="1" t="s">
        <v>85</v>
      </c>
      <c r="E40" s="10">
        <v>0</v>
      </c>
      <c r="F40" s="10">
        <v>2581065</v>
      </c>
      <c r="G40" s="10">
        <f t="shared" si="0"/>
        <v>2581065</v>
      </c>
      <c r="H40" s="10"/>
      <c r="I40" s="10">
        <v>0</v>
      </c>
      <c r="J40" s="10">
        <v>2514965</v>
      </c>
      <c r="K40" s="10">
        <f t="shared" si="2"/>
        <v>2514965</v>
      </c>
      <c r="L40" s="222"/>
      <c r="M40" s="222"/>
      <c r="N40" s="87"/>
      <c r="O40" s="87"/>
      <c r="P40" s="87"/>
      <c r="Q40" s="87"/>
      <c r="R40" s="87"/>
    </row>
    <row r="41" spans="2:18" s="85" customFormat="1" ht="16.5">
      <c r="B41" s="89" t="s">
        <v>28</v>
      </c>
      <c r="C41" s="89" t="s">
        <v>105</v>
      </c>
      <c r="D41" s="86" t="s">
        <v>109</v>
      </c>
      <c r="E41" s="87">
        <f>SUM(E42:E43)</f>
        <v>3923</v>
      </c>
      <c r="F41" s="87">
        <f>SUM(F42:F43)</f>
        <v>0</v>
      </c>
      <c r="G41" s="87">
        <f t="shared" si="0"/>
        <v>3923</v>
      </c>
      <c r="H41" s="87"/>
      <c r="I41" s="87">
        <f>SUM(I42:I43)</f>
        <v>3923</v>
      </c>
      <c r="J41" s="87">
        <f>SUM(J42:J43)</f>
        <v>0</v>
      </c>
      <c r="K41" s="87">
        <f t="shared" si="2"/>
        <v>3923</v>
      </c>
      <c r="L41" s="222"/>
      <c r="M41" s="222"/>
      <c r="N41" s="87"/>
      <c r="O41" s="87"/>
      <c r="P41" s="87"/>
      <c r="Q41" s="87"/>
      <c r="R41" s="87"/>
    </row>
    <row r="42" spans="2:18" ht="16.5">
      <c r="B42" s="9" t="s">
        <v>107</v>
      </c>
      <c r="C42" s="1" t="s">
        <v>557</v>
      </c>
      <c r="E42" s="10">
        <v>0</v>
      </c>
      <c r="F42" s="10">
        <v>0</v>
      </c>
      <c r="G42" s="10">
        <f t="shared" si="0"/>
        <v>0</v>
      </c>
      <c r="H42" s="10"/>
      <c r="I42" s="10">
        <v>0</v>
      </c>
      <c r="J42" s="10">
        <v>0</v>
      </c>
      <c r="K42" s="10">
        <f t="shared" si="2"/>
        <v>0</v>
      </c>
      <c r="L42" s="222"/>
      <c r="M42" s="222"/>
      <c r="N42" s="87"/>
      <c r="O42" s="87"/>
      <c r="P42" s="87"/>
      <c r="Q42" s="87"/>
      <c r="R42" s="87"/>
    </row>
    <row r="43" spans="2:18" ht="16.5">
      <c r="B43" s="9" t="s">
        <v>108</v>
      </c>
      <c r="C43" s="1" t="s">
        <v>326</v>
      </c>
      <c r="E43" s="10">
        <f>SUM(E44:E45)</f>
        <v>3923</v>
      </c>
      <c r="F43" s="10">
        <f>SUM(F44:F45)</f>
        <v>0</v>
      </c>
      <c r="G43" s="10">
        <f t="shared" si="0"/>
        <v>3923</v>
      </c>
      <c r="H43" s="10"/>
      <c r="I43" s="10">
        <f>SUM(I44:I45)</f>
        <v>3923</v>
      </c>
      <c r="J43" s="10">
        <f>SUM(J44:J45)</f>
        <v>0</v>
      </c>
      <c r="K43" s="10">
        <f t="shared" si="2"/>
        <v>3923</v>
      </c>
      <c r="L43" s="222"/>
      <c r="M43" s="222"/>
      <c r="N43" s="87"/>
      <c r="O43" s="87"/>
      <c r="P43" s="87"/>
      <c r="Q43" s="87"/>
      <c r="R43" s="87"/>
    </row>
    <row r="44" spans="2:18" ht="16.5">
      <c r="B44" s="9" t="s">
        <v>327</v>
      </c>
      <c r="C44" s="1" t="s">
        <v>328</v>
      </c>
      <c r="E44" s="10">
        <v>0</v>
      </c>
      <c r="F44" s="10">
        <v>0</v>
      </c>
      <c r="G44" s="10">
        <f t="shared" si="0"/>
        <v>0</v>
      </c>
      <c r="H44" s="10"/>
      <c r="I44" s="10">
        <v>0</v>
      </c>
      <c r="J44" s="10">
        <v>0</v>
      </c>
      <c r="K44" s="10">
        <f t="shared" si="2"/>
        <v>0</v>
      </c>
      <c r="L44" s="222"/>
      <c r="M44" s="222"/>
      <c r="N44" s="87"/>
      <c r="O44" s="87"/>
      <c r="P44" s="87"/>
      <c r="Q44" s="87"/>
      <c r="R44" s="87"/>
    </row>
    <row r="45" spans="2:18" ht="16.5">
      <c r="B45" s="9" t="s">
        <v>329</v>
      </c>
      <c r="C45" s="1" t="s">
        <v>330</v>
      </c>
      <c r="E45" s="10">
        <v>3923</v>
      </c>
      <c r="F45" s="10">
        <v>0</v>
      </c>
      <c r="G45" s="10">
        <f t="shared" si="0"/>
        <v>3923</v>
      </c>
      <c r="H45" s="10"/>
      <c r="I45" s="10">
        <v>3923</v>
      </c>
      <c r="J45" s="10">
        <v>0</v>
      </c>
      <c r="K45" s="10">
        <f t="shared" si="2"/>
        <v>3923</v>
      </c>
      <c r="L45" s="222"/>
      <c r="M45" s="222"/>
      <c r="N45" s="87"/>
      <c r="O45" s="87"/>
      <c r="P45" s="87"/>
      <c r="Q45" s="87"/>
      <c r="R45" s="87"/>
    </row>
    <row r="46" spans="2:18" s="85" customFormat="1" ht="16.5">
      <c r="B46" s="89" t="s">
        <v>29</v>
      </c>
      <c r="C46" s="89" t="s">
        <v>331</v>
      </c>
      <c r="D46" s="86" t="s">
        <v>114</v>
      </c>
      <c r="E46" s="87">
        <f>SUM(E47:E48)</f>
        <v>0</v>
      </c>
      <c r="F46" s="87">
        <f>SUM(F47:F48)</f>
        <v>0</v>
      </c>
      <c r="G46" s="87">
        <f t="shared" si="0"/>
        <v>0</v>
      </c>
      <c r="H46" s="87"/>
      <c r="I46" s="87">
        <f>SUM(I47:I48)</f>
        <v>0</v>
      </c>
      <c r="J46" s="87">
        <f>SUM(J47:J48)</f>
        <v>0</v>
      </c>
      <c r="K46" s="87">
        <f t="shared" si="2"/>
        <v>0</v>
      </c>
      <c r="L46" s="222"/>
      <c r="M46" s="222"/>
      <c r="N46" s="87"/>
      <c r="O46" s="87"/>
      <c r="P46" s="87"/>
      <c r="Q46" s="87"/>
      <c r="R46" s="87"/>
    </row>
    <row r="47" spans="2:18" ht="16.5">
      <c r="B47" s="9" t="s">
        <v>110</v>
      </c>
      <c r="C47" s="1" t="s">
        <v>453</v>
      </c>
      <c r="E47" s="10">
        <v>0</v>
      </c>
      <c r="F47" s="10">
        <v>0</v>
      </c>
      <c r="G47" s="10">
        <f t="shared" si="0"/>
        <v>0</v>
      </c>
      <c r="H47" s="10"/>
      <c r="I47" s="10">
        <v>0</v>
      </c>
      <c r="J47" s="10">
        <v>0</v>
      </c>
      <c r="K47" s="10">
        <f t="shared" si="2"/>
        <v>0</v>
      </c>
      <c r="L47" s="222"/>
      <c r="M47" s="222"/>
      <c r="N47" s="87"/>
      <c r="O47" s="87"/>
      <c r="P47" s="87"/>
      <c r="Q47" s="87"/>
      <c r="R47" s="87"/>
    </row>
    <row r="48" spans="2:18" ht="16.5">
      <c r="B48" s="9" t="s">
        <v>112</v>
      </c>
      <c r="C48" s="1" t="s">
        <v>454</v>
      </c>
      <c r="E48" s="10">
        <v>0</v>
      </c>
      <c r="F48" s="10">
        <v>0</v>
      </c>
      <c r="G48" s="10">
        <f t="shared" si="0"/>
        <v>0</v>
      </c>
      <c r="H48" s="10"/>
      <c r="I48" s="10">
        <v>0</v>
      </c>
      <c r="J48" s="10">
        <v>0</v>
      </c>
      <c r="K48" s="10">
        <f t="shared" si="2"/>
        <v>0</v>
      </c>
      <c r="L48" s="222"/>
      <c r="M48" s="222"/>
      <c r="N48" s="87"/>
      <c r="O48" s="87"/>
      <c r="P48" s="87"/>
      <c r="Q48" s="87"/>
      <c r="R48" s="87"/>
    </row>
    <row r="49" spans="2:18" s="85" customFormat="1" ht="16.5">
      <c r="B49" s="89" t="s">
        <v>30</v>
      </c>
      <c r="C49" s="89" t="s">
        <v>556</v>
      </c>
      <c r="D49" s="86"/>
      <c r="E49" s="87">
        <f>+E50+E51</f>
        <v>0</v>
      </c>
      <c r="F49" s="87">
        <f>+F50+F51</f>
        <v>0</v>
      </c>
      <c r="G49" s="87">
        <f t="shared" si="0"/>
        <v>0</v>
      </c>
      <c r="H49" s="87"/>
      <c r="I49" s="87">
        <f>SUM(I50:I51)</f>
        <v>0</v>
      </c>
      <c r="J49" s="87">
        <f>SUM(J50:J51)</f>
        <v>0</v>
      </c>
      <c r="K49" s="87">
        <f t="shared" si="2"/>
        <v>0</v>
      </c>
      <c r="L49" s="222"/>
      <c r="M49" s="222"/>
      <c r="N49" s="87"/>
      <c r="O49" s="87"/>
      <c r="P49" s="87"/>
      <c r="Q49" s="87"/>
      <c r="R49" s="87"/>
    </row>
    <row r="50" spans="2:18" ht="16.5">
      <c r="B50" s="9" t="s">
        <v>150</v>
      </c>
      <c r="C50" s="1" t="s">
        <v>557</v>
      </c>
      <c r="E50" s="10">
        <v>0</v>
      </c>
      <c r="F50" s="10">
        <v>0</v>
      </c>
      <c r="G50" s="10">
        <f t="shared" si="0"/>
        <v>0</v>
      </c>
      <c r="H50" s="10"/>
      <c r="I50" s="10">
        <v>0</v>
      </c>
      <c r="J50" s="10">
        <v>0</v>
      </c>
      <c r="K50" s="10">
        <f t="shared" si="2"/>
        <v>0</v>
      </c>
      <c r="L50" s="222"/>
      <c r="M50" s="222"/>
      <c r="N50" s="87"/>
      <c r="O50" s="87"/>
      <c r="P50" s="87"/>
      <c r="Q50" s="87"/>
      <c r="R50" s="87"/>
    </row>
    <row r="51" spans="2:18" ht="16.5">
      <c r="B51" s="9" t="s">
        <v>151</v>
      </c>
      <c r="C51" s="1" t="s">
        <v>326</v>
      </c>
      <c r="E51" s="10">
        <f>SUM(E52:E53)</f>
        <v>0</v>
      </c>
      <c r="F51" s="10">
        <f>SUM(F52:F53)</f>
        <v>0</v>
      </c>
      <c r="G51" s="10">
        <f t="shared" si="0"/>
        <v>0</v>
      </c>
      <c r="H51" s="10"/>
      <c r="I51" s="10">
        <f>+SUM(I52:I53)</f>
        <v>0</v>
      </c>
      <c r="J51" s="10">
        <f>+SUM(J52:J53)</f>
        <v>0</v>
      </c>
      <c r="K51" s="10">
        <f t="shared" si="2"/>
        <v>0</v>
      </c>
      <c r="L51" s="222"/>
      <c r="M51" s="222"/>
      <c r="N51" s="87"/>
      <c r="O51" s="87"/>
      <c r="P51" s="87"/>
      <c r="Q51" s="87"/>
      <c r="R51" s="87"/>
    </row>
    <row r="52" spans="2:18" ht="16.5">
      <c r="B52" s="9" t="s">
        <v>332</v>
      </c>
      <c r="C52" s="1" t="s">
        <v>111</v>
      </c>
      <c r="E52" s="10">
        <v>0</v>
      </c>
      <c r="F52" s="10">
        <v>0</v>
      </c>
      <c r="G52" s="10">
        <f t="shared" si="0"/>
        <v>0</v>
      </c>
      <c r="H52" s="10"/>
      <c r="I52" s="10">
        <v>0</v>
      </c>
      <c r="J52" s="10">
        <v>0</v>
      </c>
      <c r="K52" s="10">
        <f t="shared" si="2"/>
        <v>0</v>
      </c>
      <c r="L52" s="222"/>
      <c r="M52" s="222"/>
      <c r="N52" s="87"/>
      <c r="O52" s="87"/>
      <c r="P52" s="87"/>
      <c r="Q52" s="87"/>
      <c r="R52" s="87"/>
    </row>
    <row r="53" spans="2:18" ht="16.5">
      <c r="B53" s="9" t="s">
        <v>333</v>
      </c>
      <c r="C53" s="1" t="s">
        <v>113</v>
      </c>
      <c r="E53" s="10">
        <v>0</v>
      </c>
      <c r="F53" s="10">
        <v>0</v>
      </c>
      <c r="G53" s="10">
        <f t="shared" si="0"/>
        <v>0</v>
      </c>
      <c r="H53" s="10"/>
      <c r="I53" s="10">
        <v>0</v>
      </c>
      <c r="J53" s="10">
        <v>0</v>
      </c>
      <c r="K53" s="10">
        <f t="shared" si="2"/>
        <v>0</v>
      </c>
      <c r="L53" s="222"/>
      <c r="M53" s="222"/>
      <c r="N53" s="87"/>
      <c r="O53" s="87"/>
      <c r="P53" s="87"/>
      <c r="Q53" s="87"/>
      <c r="R53" s="87"/>
    </row>
    <row r="54" spans="2:18" s="85" customFormat="1" ht="16.5">
      <c r="B54" s="85" t="s">
        <v>31</v>
      </c>
      <c r="C54" s="89" t="s">
        <v>334</v>
      </c>
      <c r="D54" s="86" t="s">
        <v>118</v>
      </c>
      <c r="E54" s="87">
        <f>SUM(E55:E57)-E58</f>
        <v>1603408</v>
      </c>
      <c r="F54" s="87">
        <f>SUM(F55:F57)-F58</f>
        <v>4102426</v>
      </c>
      <c r="G54" s="87">
        <f t="shared" si="0"/>
        <v>5705834</v>
      </c>
      <c r="H54" s="87"/>
      <c r="I54" s="87">
        <f>SUM(I55:I57)-I58</f>
        <v>1202964</v>
      </c>
      <c r="J54" s="87">
        <f>SUM(J55:J57)-J58</f>
        <v>3805636</v>
      </c>
      <c r="K54" s="87">
        <f t="shared" si="2"/>
        <v>5008600</v>
      </c>
      <c r="L54" s="222"/>
      <c r="M54" s="222"/>
      <c r="N54" s="87"/>
      <c r="O54" s="87"/>
      <c r="P54" s="87"/>
      <c r="Q54" s="87"/>
      <c r="R54" s="87"/>
    </row>
    <row r="55" spans="2:18" ht="16.5">
      <c r="B55" s="9" t="s">
        <v>115</v>
      </c>
      <c r="C55" s="1" t="s">
        <v>116</v>
      </c>
      <c r="E55" s="10">
        <v>1968573</v>
      </c>
      <c r="F55" s="10">
        <v>4623615</v>
      </c>
      <c r="G55" s="10">
        <f t="shared" si="0"/>
        <v>6592188</v>
      </c>
      <c r="H55" s="10"/>
      <c r="I55" s="10">
        <v>1528271</v>
      </c>
      <c r="J55" s="10">
        <v>4334700</v>
      </c>
      <c r="K55" s="10">
        <f t="shared" si="2"/>
        <v>5862971</v>
      </c>
      <c r="L55" s="222"/>
      <c r="M55" s="222"/>
      <c r="N55" s="87"/>
      <c r="O55" s="87"/>
      <c r="P55" s="87"/>
      <c r="Q55" s="87"/>
      <c r="R55" s="87"/>
    </row>
    <row r="56" spans="2:18" ht="16.5">
      <c r="B56" s="9" t="s">
        <v>117</v>
      </c>
      <c r="C56" s="1" t="s">
        <v>335</v>
      </c>
      <c r="E56" s="10">
        <v>0</v>
      </c>
      <c r="F56" s="10">
        <v>0</v>
      </c>
      <c r="G56" s="10">
        <f t="shared" si="0"/>
        <v>0</v>
      </c>
      <c r="H56" s="10"/>
      <c r="I56" s="10">
        <v>0</v>
      </c>
      <c r="J56" s="10">
        <v>0</v>
      </c>
      <c r="K56" s="10">
        <f t="shared" si="2"/>
        <v>0</v>
      </c>
      <c r="L56" s="222"/>
      <c r="M56" s="222"/>
      <c r="N56" s="87"/>
      <c r="O56" s="87"/>
      <c r="P56" s="87"/>
      <c r="Q56" s="87"/>
      <c r="R56" s="87"/>
    </row>
    <row r="57" spans="2:18" ht="16.5">
      <c r="B57" s="9" t="s">
        <v>156</v>
      </c>
      <c r="C57" s="1" t="s">
        <v>248</v>
      </c>
      <c r="E57" s="10">
        <v>0</v>
      </c>
      <c r="F57" s="10">
        <v>0</v>
      </c>
      <c r="G57" s="10">
        <f t="shared" si="0"/>
        <v>0</v>
      </c>
      <c r="H57" s="10"/>
      <c r="I57" s="10">
        <v>0</v>
      </c>
      <c r="J57" s="10">
        <v>0</v>
      </c>
      <c r="K57" s="10">
        <f t="shared" si="2"/>
        <v>0</v>
      </c>
      <c r="L57" s="222"/>
      <c r="M57" s="222"/>
      <c r="N57" s="87"/>
      <c r="O57" s="87"/>
      <c r="P57" s="87"/>
      <c r="Q57" s="87"/>
      <c r="R57" s="87"/>
    </row>
    <row r="58" spans="2:18" ht="16.5">
      <c r="B58" s="9" t="s">
        <v>157</v>
      </c>
      <c r="C58" s="1" t="s">
        <v>315</v>
      </c>
      <c r="E58" s="10">
        <v>365165</v>
      </c>
      <c r="F58" s="10">
        <v>521189</v>
      </c>
      <c r="G58" s="10">
        <f t="shared" si="0"/>
        <v>886354</v>
      </c>
      <c r="H58" s="10"/>
      <c r="I58" s="10">
        <v>325307</v>
      </c>
      <c r="J58" s="10">
        <v>529064</v>
      </c>
      <c r="K58" s="10">
        <f t="shared" si="2"/>
        <v>854371</v>
      </c>
      <c r="L58" s="222"/>
      <c r="M58" s="222"/>
      <c r="N58" s="87"/>
      <c r="O58" s="87"/>
      <c r="P58" s="87"/>
      <c r="Q58" s="87"/>
      <c r="R58" s="87"/>
    </row>
    <row r="59" spans="2:18" s="85" customFormat="1" ht="16.5">
      <c r="B59" s="85" t="s">
        <v>32</v>
      </c>
      <c r="C59" s="89" t="s">
        <v>336</v>
      </c>
      <c r="D59" s="86" t="s">
        <v>125</v>
      </c>
      <c r="E59" s="87">
        <f>SUM(E60:E62)</f>
        <v>715220</v>
      </c>
      <c r="F59" s="87">
        <f>SUM(F60:F62)</f>
        <v>93434</v>
      </c>
      <c r="G59" s="87">
        <f t="shared" si="0"/>
        <v>808654</v>
      </c>
      <c r="H59" s="87"/>
      <c r="I59" s="87">
        <f>SUM(I60:I62)</f>
        <v>682966</v>
      </c>
      <c r="J59" s="87">
        <f>SUM(J60:J62)</f>
        <v>124908</v>
      </c>
      <c r="K59" s="87">
        <f t="shared" si="2"/>
        <v>807874</v>
      </c>
      <c r="L59" s="222"/>
      <c r="M59" s="222"/>
      <c r="N59" s="87"/>
      <c r="O59" s="87"/>
      <c r="P59" s="87"/>
      <c r="Q59" s="87"/>
      <c r="R59" s="87"/>
    </row>
    <row r="60" spans="1:18" ht="16.5">
      <c r="A60" s="2"/>
      <c r="B60" s="9" t="s">
        <v>337</v>
      </c>
      <c r="C60" s="1" t="s">
        <v>338</v>
      </c>
      <c r="E60" s="10">
        <v>715220</v>
      </c>
      <c r="F60" s="10">
        <v>19423</v>
      </c>
      <c r="G60" s="10">
        <f t="shared" si="0"/>
        <v>734643</v>
      </c>
      <c r="H60" s="10"/>
      <c r="I60" s="10">
        <v>682966</v>
      </c>
      <c r="J60" s="10">
        <v>30570</v>
      </c>
      <c r="K60" s="10">
        <f t="shared" si="2"/>
        <v>713536</v>
      </c>
      <c r="L60" s="222"/>
      <c r="M60" s="222"/>
      <c r="N60" s="87"/>
      <c r="O60" s="87"/>
      <c r="P60" s="87"/>
      <c r="Q60" s="87"/>
      <c r="R60" s="87"/>
    </row>
    <row r="61" spans="1:18" ht="16.5">
      <c r="A61" s="2"/>
      <c r="B61" s="9" t="s">
        <v>339</v>
      </c>
      <c r="C61" s="1" t="s">
        <v>340</v>
      </c>
      <c r="E61" s="10">
        <v>0</v>
      </c>
      <c r="F61" s="10">
        <v>74011</v>
      </c>
      <c r="G61" s="10">
        <f t="shared" si="0"/>
        <v>74011</v>
      </c>
      <c r="H61" s="10"/>
      <c r="I61" s="10">
        <v>0</v>
      </c>
      <c r="J61" s="10">
        <v>94338</v>
      </c>
      <c r="K61" s="10">
        <f t="shared" si="2"/>
        <v>94338</v>
      </c>
      <c r="L61" s="222"/>
      <c r="M61" s="222"/>
      <c r="N61" s="87"/>
      <c r="O61" s="87"/>
      <c r="P61" s="87"/>
      <c r="Q61" s="87"/>
      <c r="R61" s="87"/>
    </row>
    <row r="62" spans="1:18" ht="16.5">
      <c r="A62" s="2"/>
      <c r="B62" s="9" t="s">
        <v>341</v>
      </c>
      <c r="C62" s="1" t="s">
        <v>342</v>
      </c>
      <c r="D62" s="166"/>
      <c r="E62" s="10">
        <v>0</v>
      </c>
      <c r="F62" s="10">
        <v>0</v>
      </c>
      <c r="G62" s="10">
        <f t="shared" si="0"/>
        <v>0</v>
      </c>
      <c r="H62" s="10"/>
      <c r="I62" s="10">
        <v>0</v>
      </c>
      <c r="J62" s="10">
        <v>0</v>
      </c>
      <c r="K62" s="10">
        <f t="shared" si="2"/>
        <v>0</v>
      </c>
      <c r="L62" s="222"/>
      <c r="M62" s="222"/>
      <c r="N62" s="87"/>
      <c r="O62" s="87"/>
      <c r="P62" s="87"/>
      <c r="Q62" s="87"/>
      <c r="R62" s="87"/>
    </row>
    <row r="63" spans="2:18" s="85" customFormat="1" ht="16.5">
      <c r="B63" s="89" t="s">
        <v>33</v>
      </c>
      <c r="C63" s="89" t="s">
        <v>119</v>
      </c>
      <c r="D63" s="86" t="s">
        <v>460</v>
      </c>
      <c r="E63" s="87">
        <v>3290399</v>
      </c>
      <c r="F63" s="87">
        <v>7839</v>
      </c>
      <c r="G63" s="87">
        <f t="shared" si="0"/>
        <v>3298238</v>
      </c>
      <c r="H63" s="87"/>
      <c r="I63" s="87">
        <v>878932</v>
      </c>
      <c r="J63" s="87">
        <v>2428</v>
      </c>
      <c r="K63" s="87">
        <f t="shared" si="2"/>
        <v>881360</v>
      </c>
      <c r="L63" s="222"/>
      <c r="M63" s="222"/>
      <c r="N63" s="87"/>
      <c r="O63" s="87"/>
      <c r="P63" s="87"/>
      <c r="Q63" s="87"/>
      <c r="R63" s="87"/>
    </row>
    <row r="64" spans="2:18" s="85" customFormat="1" ht="16.5">
      <c r="B64" s="85" t="s">
        <v>34</v>
      </c>
      <c r="C64" s="89" t="s">
        <v>122</v>
      </c>
      <c r="D64" s="86"/>
      <c r="E64" s="87">
        <f>SUM(E65:E66)</f>
        <v>334969</v>
      </c>
      <c r="F64" s="87">
        <f>SUM(F65:F66)</f>
        <v>1649</v>
      </c>
      <c r="G64" s="87">
        <f t="shared" si="0"/>
        <v>336618</v>
      </c>
      <c r="H64" s="87"/>
      <c r="I64" s="87">
        <f>+SUM(I65:I66)</f>
        <v>360570</v>
      </c>
      <c r="J64" s="87">
        <f>+SUM(J65:J66)</f>
        <v>957</v>
      </c>
      <c r="K64" s="87">
        <f t="shared" si="2"/>
        <v>361527</v>
      </c>
      <c r="L64" s="222"/>
      <c r="M64" s="222"/>
      <c r="N64" s="87"/>
      <c r="O64" s="87"/>
      <c r="P64" s="87"/>
      <c r="Q64" s="87"/>
      <c r="R64" s="87"/>
    </row>
    <row r="65" spans="2:18" ht="16.5">
      <c r="B65" s="9" t="s">
        <v>421</v>
      </c>
      <c r="C65" s="12" t="s">
        <v>123</v>
      </c>
      <c r="E65" s="10">
        <v>0</v>
      </c>
      <c r="F65" s="10">
        <v>0</v>
      </c>
      <c r="G65" s="10">
        <f t="shared" si="0"/>
        <v>0</v>
      </c>
      <c r="H65" s="10"/>
      <c r="I65" s="10">
        <v>0</v>
      </c>
      <c r="J65" s="10">
        <v>0</v>
      </c>
      <c r="K65" s="10">
        <f t="shared" si="2"/>
        <v>0</v>
      </c>
      <c r="L65" s="222"/>
      <c r="M65" s="222"/>
      <c r="N65" s="87"/>
      <c r="O65" s="87"/>
      <c r="P65" s="87"/>
      <c r="Q65" s="87"/>
      <c r="R65" s="87"/>
    </row>
    <row r="66" spans="2:18" ht="16.5">
      <c r="B66" s="9" t="s">
        <v>422</v>
      </c>
      <c r="C66" s="12" t="s">
        <v>13</v>
      </c>
      <c r="E66" s="10">
        <v>334969</v>
      </c>
      <c r="F66" s="10">
        <v>1649</v>
      </c>
      <c r="G66" s="10">
        <f t="shared" si="0"/>
        <v>336618</v>
      </c>
      <c r="H66" s="10"/>
      <c r="I66" s="10">
        <v>360570</v>
      </c>
      <c r="J66" s="10">
        <v>957</v>
      </c>
      <c r="K66" s="10">
        <f t="shared" si="2"/>
        <v>361527</v>
      </c>
      <c r="L66" s="222"/>
      <c r="M66" s="222"/>
      <c r="N66" s="87"/>
      <c r="O66" s="87"/>
      <c r="P66" s="87"/>
      <c r="Q66" s="87"/>
      <c r="R66" s="87"/>
    </row>
    <row r="67" spans="2:18" s="85" customFormat="1" ht="16.5">
      <c r="B67" s="85" t="s">
        <v>35</v>
      </c>
      <c r="C67" s="89" t="s">
        <v>468</v>
      </c>
      <c r="D67" s="86" t="s">
        <v>569</v>
      </c>
      <c r="E67" s="149">
        <v>0</v>
      </c>
      <c r="F67" s="149">
        <v>0</v>
      </c>
      <c r="G67" s="87">
        <f t="shared" si="0"/>
        <v>0</v>
      </c>
      <c r="H67" s="87"/>
      <c r="I67" s="149">
        <v>0</v>
      </c>
      <c r="J67" s="149">
        <v>0</v>
      </c>
      <c r="K67" s="87">
        <f>+I67+J67</f>
        <v>0</v>
      </c>
      <c r="L67" s="222"/>
      <c r="M67" s="222"/>
      <c r="N67" s="87"/>
      <c r="O67" s="87"/>
      <c r="P67" s="87"/>
      <c r="Q67" s="87"/>
      <c r="R67" s="87"/>
    </row>
    <row r="68" spans="2:18" s="85" customFormat="1" ht="16.5">
      <c r="B68" s="85" t="s">
        <v>36</v>
      </c>
      <c r="C68" s="89" t="s">
        <v>343</v>
      </c>
      <c r="D68" s="86"/>
      <c r="E68" s="87">
        <f>SUM(E69:E70)</f>
        <v>11378</v>
      </c>
      <c r="F68" s="87">
        <f>SUM(F69:F70)</f>
        <v>110</v>
      </c>
      <c r="G68" s="87">
        <f t="shared" si="0"/>
        <v>11488</v>
      </c>
      <c r="H68" s="87"/>
      <c r="I68" s="87">
        <f>SUM(I69:I70)</f>
        <v>11942</v>
      </c>
      <c r="J68" s="87">
        <f>SUM(J69:J70)</f>
        <v>14392</v>
      </c>
      <c r="K68" s="87">
        <f>I68+J68</f>
        <v>26334</v>
      </c>
      <c r="L68" s="222"/>
      <c r="M68" s="222"/>
      <c r="N68" s="87"/>
      <c r="O68" s="87"/>
      <c r="P68" s="87"/>
      <c r="Q68" s="87"/>
      <c r="R68" s="87"/>
    </row>
    <row r="69" spans="2:18" ht="16.5">
      <c r="B69" s="9" t="s">
        <v>559</v>
      </c>
      <c r="C69" s="12" t="s">
        <v>344</v>
      </c>
      <c r="E69" s="10">
        <v>0</v>
      </c>
      <c r="F69" s="10">
        <v>0</v>
      </c>
      <c r="G69" s="10">
        <f>E69+F69</f>
        <v>0</v>
      </c>
      <c r="H69" s="10"/>
      <c r="I69" s="10">
        <v>2561</v>
      </c>
      <c r="J69" s="10">
        <v>0</v>
      </c>
      <c r="K69" s="10">
        <f>I69+J69</f>
        <v>2561</v>
      </c>
      <c r="L69" s="222"/>
      <c r="M69" s="222"/>
      <c r="N69" s="87"/>
      <c r="O69" s="87"/>
      <c r="P69" s="87"/>
      <c r="Q69" s="87"/>
      <c r="R69" s="87"/>
    </row>
    <row r="70" spans="2:18" ht="16.5">
      <c r="B70" s="9" t="s">
        <v>560</v>
      </c>
      <c r="C70" s="12" t="s">
        <v>345</v>
      </c>
      <c r="D70" s="86" t="s">
        <v>561</v>
      </c>
      <c r="E70" s="10">
        <v>11378</v>
      </c>
      <c r="F70" s="10">
        <v>110</v>
      </c>
      <c r="G70" s="10">
        <f>E70+F70</f>
        <v>11488</v>
      </c>
      <c r="H70" s="10"/>
      <c r="I70" s="10">
        <v>9381</v>
      </c>
      <c r="J70" s="10">
        <v>14392</v>
      </c>
      <c r="K70" s="10">
        <f>I70+J70</f>
        <v>23773</v>
      </c>
      <c r="L70" s="222"/>
      <c r="M70" s="222"/>
      <c r="N70" s="87"/>
      <c r="O70" s="87"/>
      <c r="P70" s="87"/>
      <c r="Q70" s="87"/>
      <c r="R70" s="87"/>
    </row>
    <row r="71" spans="2:18" s="85" customFormat="1" ht="16.5">
      <c r="B71" s="85" t="s">
        <v>37</v>
      </c>
      <c r="C71" s="89" t="s">
        <v>558</v>
      </c>
      <c r="D71" s="86"/>
      <c r="E71" s="149"/>
      <c r="F71" s="149"/>
      <c r="G71" s="149"/>
      <c r="H71" s="87"/>
      <c r="I71" s="149"/>
      <c r="J71" s="149"/>
      <c r="K71" s="149"/>
      <c r="L71" s="222"/>
      <c r="M71" s="222"/>
      <c r="N71" s="87"/>
      <c r="O71" s="87"/>
      <c r="P71" s="87"/>
      <c r="Q71" s="87"/>
      <c r="R71" s="87"/>
    </row>
    <row r="72" spans="3:18" s="85" customFormat="1" ht="16.5">
      <c r="C72" s="89" t="s">
        <v>469</v>
      </c>
      <c r="D72" s="86" t="s">
        <v>562</v>
      </c>
      <c r="E72" s="87">
        <f>+SUM(E73:E74)</f>
        <v>125004</v>
      </c>
      <c r="F72" s="87">
        <f>+SUM(F73:F74)</f>
        <v>0</v>
      </c>
      <c r="G72" s="87">
        <f>E72+F72</f>
        <v>125004</v>
      </c>
      <c r="H72" s="87"/>
      <c r="I72" s="87">
        <f>+SUM(I73:I74)</f>
        <v>74188</v>
      </c>
      <c r="J72" s="87">
        <f>+SUM(J73:J74)</f>
        <v>0</v>
      </c>
      <c r="K72" s="87">
        <f>I72+J72</f>
        <v>74188</v>
      </c>
      <c r="L72" s="222"/>
      <c r="M72" s="222"/>
      <c r="N72" s="87"/>
      <c r="O72" s="87"/>
      <c r="P72" s="87"/>
      <c r="Q72" s="87"/>
      <c r="R72" s="87"/>
    </row>
    <row r="73" spans="2:18" ht="16.5">
      <c r="B73" s="1" t="s">
        <v>392</v>
      </c>
      <c r="C73" s="12" t="s">
        <v>470</v>
      </c>
      <c r="D73" s="166"/>
      <c r="E73" s="10">
        <v>125004</v>
      </c>
      <c r="F73" s="10">
        <v>0</v>
      </c>
      <c r="G73" s="10">
        <f>E73+F73</f>
        <v>125004</v>
      </c>
      <c r="H73" s="6"/>
      <c r="I73" s="10">
        <v>74188</v>
      </c>
      <c r="J73" s="10">
        <v>0</v>
      </c>
      <c r="K73" s="10">
        <f>I73+J73</f>
        <v>74188</v>
      </c>
      <c r="L73" s="222"/>
      <c r="M73" s="222"/>
      <c r="N73" s="87"/>
      <c r="O73" s="87"/>
      <c r="P73" s="87"/>
      <c r="Q73" s="87"/>
      <c r="R73" s="87"/>
    </row>
    <row r="74" spans="2:18" ht="16.5">
      <c r="B74" s="1" t="s">
        <v>394</v>
      </c>
      <c r="C74" s="12" t="s">
        <v>471</v>
      </c>
      <c r="D74" s="166"/>
      <c r="E74" s="10">
        <v>0</v>
      </c>
      <c r="F74" s="10">
        <v>0</v>
      </c>
      <c r="G74" s="10">
        <f>E74+F74</f>
        <v>0</v>
      </c>
      <c r="H74" s="6"/>
      <c r="I74" s="10">
        <v>0</v>
      </c>
      <c r="J74" s="10">
        <v>0</v>
      </c>
      <c r="K74" s="10">
        <f>I74+J74</f>
        <v>0</v>
      </c>
      <c r="L74" s="222"/>
      <c r="M74" s="222"/>
      <c r="N74" s="87"/>
      <c r="O74" s="87"/>
      <c r="P74" s="87"/>
      <c r="Q74" s="87"/>
      <c r="R74" s="87"/>
    </row>
    <row r="75" spans="2:18" s="85" customFormat="1" ht="16.5">
      <c r="B75" s="89" t="s">
        <v>472</v>
      </c>
      <c r="C75" s="89" t="s">
        <v>124</v>
      </c>
      <c r="D75" s="86" t="s">
        <v>623</v>
      </c>
      <c r="E75" s="87">
        <v>1443871</v>
      </c>
      <c r="F75" s="87">
        <v>1463677</v>
      </c>
      <c r="G75" s="87">
        <f>E75+F75</f>
        <v>2907548</v>
      </c>
      <c r="H75" s="87"/>
      <c r="I75" s="87">
        <v>1186816</v>
      </c>
      <c r="J75" s="87">
        <v>1389682</v>
      </c>
      <c r="K75" s="87">
        <f>I75+J75</f>
        <v>2576498</v>
      </c>
      <c r="L75" s="222"/>
      <c r="M75" s="222"/>
      <c r="N75" s="87"/>
      <c r="O75" s="87"/>
      <c r="P75" s="87"/>
      <c r="Q75" s="87"/>
      <c r="R75" s="87"/>
    </row>
    <row r="76" spans="3:18" ht="16.5">
      <c r="C76" s="12"/>
      <c r="E76" s="10"/>
      <c r="F76" s="10"/>
      <c r="G76" s="10"/>
      <c r="H76" s="6"/>
      <c r="I76" s="10"/>
      <c r="J76" s="10"/>
      <c r="K76" s="10"/>
      <c r="L76" s="222"/>
      <c r="M76" s="222"/>
      <c r="N76" s="87"/>
      <c r="O76" s="87"/>
      <c r="P76" s="87"/>
      <c r="Q76" s="87"/>
      <c r="R76" s="87"/>
    </row>
    <row r="77" spans="2:18" s="85" customFormat="1" ht="16.5">
      <c r="B77" s="91"/>
      <c r="C77" s="92" t="s">
        <v>126</v>
      </c>
      <c r="D77" s="161"/>
      <c r="E77" s="93">
        <f>E75+E64+E63+E59+E54+E49+E46+E41+E38+E37+E30+E26+E22+E21+E10+E9+E68+E72+E67</f>
        <v>169898049</v>
      </c>
      <c r="F77" s="93">
        <f>F75+F64+F63+F59+F54+F49+F46+F41+F38+F37+F30+F26+F22+F21+F10+F9+F68+F72+F67</f>
        <v>145576517</v>
      </c>
      <c r="G77" s="93">
        <f>G75+G64+G63+G59+G54+G49+G46+G41+G38+G37+G30+G26+G22+G21+G10+G9+G68+G72+G67</f>
        <v>315474566</v>
      </c>
      <c r="H77" s="93"/>
      <c r="I77" s="93">
        <f>I75+I64+I63+I59+I54+I49+I46+I41+I38+I37+I30+I26+I22+I21+I10+I9+I68+I72+I67</f>
        <v>146791658</v>
      </c>
      <c r="J77" s="93">
        <f>J75+J64+J63+J59+J54+J49+J46+J41+J38+J37+J30+J26+J22+J21+J10+J9+J68+J72+J67</f>
        <v>147709165</v>
      </c>
      <c r="K77" s="93">
        <f>I77+J77</f>
        <v>294500823</v>
      </c>
      <c r="L77" s="222"/>
      <c r="M77" s="222"/>
      <c r="N77" s="87"/>
      <c r="O77" s="87"/>
      <c r="P77" s="87"/>
      <c r="Q77" s="87"/>
      <c r="R77" s="87"/>
    </row>
    <row r="78" spans="1:17" ht="15.75" customHeight="1">
      <c r="A78" s="2"/>
      <c r="B78" s="2"/>
      <c r="C78" s="8"/>
      <c r="D78" s="22"/>
      <c r="I78" s="20"/>
      <c r="J78" s="20"/>
      <c r="K78" s="20"/>
      <c r="L78" s="222"/>
      <c r="M78" s="222"/>
      <c r="N78" s="87"/>
      <c r="O78" s="87"/>
      <c r="P78" s="85"/>
      <c r="Q78" s="224"/>
    </row>
    <row r="79" spans="1:14" ht="15.75" customHeight="1">
      <c r="A79" s="2"/>
      <c r="B79" s="2"/>
      <c r="C79" s="8"/>
      <c r="D79" s="22"/>
      <c r="I79" s="20"/>
      <c r="J79" s="20"/>
      <c r="K79" s="20"/>
      <c r="L79" s="222"/>
      <c r="M79" s="222"/>
      <c r="N79" s="87"/>
    </row>
    <row r="80" spans="1:14" ht="15.75" customHeight="1">
      <c r="A80" s="2"/>
      <c r="B80" s="2"/>
      <c r="C80" s="8"/>
      <c r="D80" s="22"/>
      <c r="E80" s="10"/>
      <c r="F80" s="10"/>
      <c r="G80" s="10"/>
      <c r="I80" s="20"/>
      <c r="J80" s="20"/>
      <c r="K80" s="20"/>
      <c r="L80" s="222"/>
      <c r="M80" s="222"/>
      <c r="N80" s="87"/>
    </row>
    <row r="81" spans="1:14" ht="16.5">
      <c r="A81" s="2"/>
      <c r="B81" s="2"/>
      <c r="C81" s="8"/>
      <c r="D81" s="22"/>
      <c r="I81" s="20"/>
      <c r="J81" s="20"/>
      <c r="K81" s="20"/>
      <c r="N81" s="87"/>
    </row>
    <row r="82" spans="1:14" ht="16.5">
      <c r="A82" s="2"/>
      <c r="B82" s="2"/>
      <c r="C82" s="8"/>
      <c r="D82" s="22"/>
      <c r="I82" s="20"/>
      <c r="J82" s="20"/>
      <c r="K82" s="20"/>
      <c r="N82" s="87"/>
    </row>
    <row r="83" spans="1:13" ht="16.5">
      <c r="A83" s="2"/>
      <c r="B83" s="2"/>
      <c r="C83" s="8"/>
      <c r="D83" s="22"/>
      <c r="I83" s="20"/>
      <c r="J83" s="20"/>
      <c r="K83" s="20"/>
      <c r="L83" s="222"/>
      <c r="M83" s="222"/>
    </row>
    <row r="84" spans="1:11" ht="16.5">
      <c r="A84" s="2"/>
      <c r="B84" s="2"/>
      <c r="C84" s="8"/>
      <c r="D84" s="22"/>
      <c r="I84" s="20"/>
      <c r="J84" s="20"/>
      <c r="K84" s="20"/>
    </row>
    <row r="85" spans="1:13" ht="16.5">
      <c r="A85" s="2"/>
      <c r="B85" s="2"/>
      <c r="C85" s="8"/>
      <c r="D85" s="22"/>
      <c r="I85" s="20"/>
      <c r="J85" s="20"/>
      <c r="K85" s="20"/>
      <c r="L85" s="222"/>
      <c r="M85" s="222"/>
    </row>
    <row r="86" spans="1:11" ht="16.5">
      <c r="A86" s="2"/>
      <c r="B86" s="2"/>
      <c r="C86" s="8"/>
      <c r="D86" s="22"/>
      <c r="I86" s="20"/>
      <c r="J86" s="20"/>
      <c r="K86" s="20"/>
    </row>
    <row r="87" spans="1:11" ht="15.75">
      <c r="A87" s="230" t="s">
        <v>458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</row>
    <row r="88" spans="1:11" ht="16.5">
      <c r="A88" s="2"/>
      <c r="B88" s="2"/>
      <c r="C88" s="8"/>
      <c r="D88" s="22"/>
      <c r="I88" s="20"/>
      <c r="J88" s="20"/>
      <c r="K88" s="20"/>
    </row>
    <row r="89" spans="1:11" ht="16.5">
      <c r="A89" s="2"/>
      <c r="B89" s="2"/>
      <c r="C89" s="8"/>
      <c r="D89" s="22"/>
      <c r="I89" s="20"/>
      <c r="J89" s="20"/>
      <c r="K89" s="20"/>
    </row>
    <row r="90" spans="1:11" ht="16.5">
      <c r="A90" s="2"/>
      <c r="B90" s="2"/>
      <c r="C90" s="8"/>
      <c r="D90" s="22"/>
      <c r="I90" s="20"/>
      <c r="J90" s="20"/>
      <c r="K90" s="20"/>
    </row>
    <row r="91" spans="1:11" ht="16.5">
      <c r="A91" s="2"/>
      <c r="B91" s="2"/>
      <c r="C91" s="8"/>
      <c r="D91" s="22"/>
      <c r="I91" s="20"/>
      <c r="J91" s="20"/>
      <c r="K91" s="20"/>
    </row>
    <row r="92" spans="1:11" ht="16.5">
      <c r="A92" s="2"/>
      <c r="B92" s="2"/>
      <c r="C92" s="8"/>
      <c r="D92" s="22"/>
      <c r="I92" s="20"/>
      <c r="J92" s="20"/>
      <c r="K92" s="20"/>
    </row>
    <row r="93" spans="1:11" ht="16.5">
      <c r="A93" s="2"/>
      <c r="B93" s="2"/>
      <c r="C93" s="8"/>
      <c r="D93" s="22"/>
      <c r="I93" s="20"/>
      <c r="J93" s="20"/>
      <c r="K93" s="20"/>
    </row>
    <row r="94" spans="1:11" ht="16.5">
      <c r="A94" s="2"/>
      <c r="B94" s="2"/>
      <c r="C94" s="8"/>
      <c r="D94" s="22"/>
      <c r="I94" s="20"/>
      <c r="J94" s="20"/>
      <c r="K94" s="20"/>
    </row>
    <row r="95" spans="1:11" ht="16.5">
      <c r="A95" s="2"/>
      <c r="B95" s="2"/>
      <c r="C95" s="8"/>
      <c r="D95" s="22"/>
      <c r="I95" s="20"/>
      <c r="J95" s="20"/>
      <c r="K95" s="20"/>
    </row>
    <row r="96" spans="1:11" ht="16.5">
      <c r="A96" s="2"/>
      <c r="B96" s="2"/>
      <c r="C96" s="8"/>
      <c r="D96" s="22"/>
      <c r="I96" s="20"/>
      <c r="J96" s="20"/>
      <c r="K96" s="20"/>
    </row>
    <row r="97" spans="1:11" ht="16.5">
      <c r="A97" s="2"/>
      <c r="B97" s="2"/>
      <c r="C97" s="8"/>
      <c r="D97" s="22"/>
      <c r="I97" s="20"/>
      <c r="J97" s="20"/>
      <c r="K97" s="20"/>
    </row>
    <row r="100" spans="1:11" ht="15.75">
      <c r="A100" s="48"/>
      <c r="B100" s="48"/>
      <c r="C100" s="48"/>
      <c r="D100" s="49"/>
      <c r="E100" s="48"/>
      <c r="F100" s="48"/>
      <c r="G100" s="48"/>
      <c r="H100" s="48"/>
      <c r="I100" s="48"/>
      <c r="J100" s="48"/>
      <c r="K100" s="48"/>
    </row>
    <row r="106" spans="1:11" ht="15.75">
      <c r="A106" s="48"/>
      <c r="B106" s="48"/>
      <c r="C106" s="48"/>
      <c r="D106" s="49"/>
      <c r="E106" s="48"/>
      <c r="F106" s="48"/>
      <c r="G106" s="48"/>
      <c r="H106" s="48"/>
      <c r="I106" s="48"/>
      <c r="J106" s="48"/>
      <c r="K106" s="48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1" r:id="rId1"/>
  <headerFooter alignWithMargins="0">
    <oddHeader>&amp;C&amp;"DINPro-Medium,Bold"&amp;14İKİNCİ BÖLÜM
KONSOLİDE FİNANSAL TABLOLAR</oddHeader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B1" sqref="B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27" bestFit="1" customWidth="1"/>
    <col min="5" max="7" width="20.140625" style="3" bestFit="1" customWidth="1"/>
    <col min="8" max="8" width="1.28515625" style="3" customWidth="1"/>
    <col min="9" max="11" width="20.140625" style="3" bestFit="1" customWidth="1"/>
    <col min="12" max="13" width="19.421875" style="3" bestFit="1" customWidth="1"/>
    <col min="14" max="15" width="17.7109375" style="3" bestFit="1" customWidth="1"/>
    <col min="16" max="16" width="9.140625" style="3" customWidth="1"/>
    <col min="17" max="17" width="17.7109375" style="3" bestFit="1" customWidth="1"/>
    <col min="18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644</v>
      </c>
      <c r="D3" s="71"/>
    </row>
    <row r="4" spans="1:11" s="99" customFormat="1" ht="17.25" customHeight="1">
      <c r="A4" s="96"/>
      <c r="B4" s="72" t="s">
        <v>599</v>
      </c>
      <c r="C4" s="72"/>
      <c r="D4" s="137"/>
      <c r="E4" s="148"/>
      <c r="F4" s="148"/>
      <c r="G4" s="97"/>
      <c r="H4" s="97"/>
      <c r="I4" s="97"/>
      <c r="J4" s="97"/>
      <c r="K4" s="97"/>
    </row>
    <row r="5" spans="1:11" ht="17.25" customHeight="1">
      <c r="A5" s="1"/>
      <c r="B5" s="1"/>
      <c r="C5" s="1"/>
      <c r="D5" s="21"/>
      <c r="E5" s="5"/>
      <c r="F5" s="5"/>
      <c r="G5" s="5"/>
      <c r="H5" s="5"/>
      <c r="I5" s="5"/>
      <c r="J5" s="5"/>
      <c r="K5" s="5"/>
    </row>
    <row r="6" spans="1:11" s="139" customFormat="1" ht="15.75" customHeight="1">
      <c r="A6" s="73"/>
      <c r="B6" s="73"/>
      <c r="C6" s="73"/>
      <c r="D6" s="74"/>
      <c r="E6" s="76"/>
      <c r="F6" s="75" t="s">
        <v>76</v>
      </c>
      <c r="G6" s="76"/>
      <c r="H6" s="77"/>
      <c r="I6" s="76"/>
      <c r="J6" s="75" t="s">
        <v>77</v>
      </c>
      <c r="K6" s="76"/>
    </row>
    <row r="7" spans="1:11" s="139" customFormat="1" ht="15.75" customHeight="1">
      <c r="A7" s="73"/>
      <c r="B7" s="73"/>
      <c r="C7" s="78" t="s">
        <v>127</v>
      </c>
      <c r="D7" s="74" t="s">
        <v>1</v>
      </c>
      <c r="E7" s="76"/>
      <c r="F7" s="75" t="s">
        <v>643</v>
      </c>
      <c r="G7" s="160"/>
      <c r="H7" s="79"/>
      <c r="I7" s="76"/>
      <c r="J7" s="75" t="s">
        <v>619</v>
      </c>
      <c r="K7" s="76"/>
    </row>
    <row r="8" spans="1:11" s="139" customFormat="1" ht="15.75" customHeight="1">
      <c r="A8" s="73"/>
      <c r="B8" s="80"/>
      <c r="C8" s="81"/>
      <c r="D8" s="82" t="s">
        <v>79</v>
      </c>
      <c r="E8" s="83" t="s">
        <v>2</v>
      </c>
      <c r="F8" s="83" t="s">
        <v>3</v>
      </c>
      <c r="G8" s="83" t="s">
        <v>80</v>
      </c>
      <c r="H8" s="83"/>
      <c r="I8" s="83" t="s">
        <v>2</v>
      </c>
      <c r="J8" s="83" t="s">
        <v>3</v>
      </c>
      <c r="K8" s="83" t="s">
        <v>80</v>
      </c>
    </row>
    <row r="9" spans="1:18" s="142" customFormat="1" ht="16.5">
      <c r="A9" s="85"/>
      <c r="B9" s="85" t="s">
        <v>4</v>
      </c>
      <c r="C9" s="85" t="s">
        <v>128</v>
      </c>
      <c r="D9" s="162" t="s">
        <v>129</v>
      </c>
      <c r="E9" s="87">
        <f>+SUM(E10:E11)</f>
        <v>92086439</v>
      </c>
      <c r="F9" s="87">
        <f>+SUM(F10:F11)</f>
        <v>95789833</v>
      </c>
      <c r="G9" s="87">
        <f aca="true" t="shared" si="0" ref="G9:G45">E9+F9</f>
        <v>187876272</v>
      </c>
      <c r="H9" s="87"/>
      <c r="I9" s="87">
        <f>+SUM(I10:I11)</f>
        <v>84428188</v>
      </c>
      <c r="J9" s="87">
        <f>+SUM(J10:J11)</f>
        <v>89539616</v>
      </c>
      <c r="K9" s="87">
        <f aca="true" t="shared" si="1" ref="K9:K45">I9+J9</f>
        <v>173967804</v>
      </c>
      <c r="L9" s="215"/>
      <c r="M9" s="215"/>
      <c r="N9" s="218"/>
      <c r="O9" s="218"/>
      <c r="P9" s="218"/>
      <c r="Q9" s="218"/>
      <c r="R9" s="218"/>
    </row>
    <row r="10" spans="1:18" ht="16.5">
      <c r="A10" s="2"/>
      <c r="B10" s="1" t="s">
        <v>5</v>
      </c>
      <c r="C10" s="1" t="s">
        <v>473</v>
      </c>
      <c r="D10" s="162" t="s">
        <v>621</v>
      </c>
      <c r="E10" s="10">
        <v>2177145</v>
      </c>
      <c r="F10" s="10">
        <v>2939419</v>
      </c>
      <c r="G10" s="10">
        <f t="shared" si="0"/>
        <v>5116564</v>
      </c>
      <c r="H10" s="6"/>
      <c r="I10" s="10">
        <v>2430241</v>
      </c>
      <c r="J10" s="10">
        <v>2058194</v>
      </c>
      <c r="K10" s="10">
        <f t="shared" si="1"/>
        <v>4488435</v>
      </c>
      <c r="L10" s="215"/>
      <c r="M10" s="215"/>
      <c r="N10" s="218"/>
      <c r="O10" s="218"/>
      <c r="P10" s="218"/>
      <c r="Q10" s="218"/>
      <c r="R10" s="218"/>
    </row>
    <row r="11" spans="1:18" ht="16.5">
      <c r="A11" s="2"/>
      <c r="B11" s="1" t="s">
        <v>6</v>
      </c>
      <c r="C11" s="1" t="s">
        <v>13</v>
      </c>
      <c r="D11" s="22"/>
      <c r="E11" s="10">
        <v>89909294</v>
      </c>
      <c r="F11" s="10">
        <v>92850414</v>
      </c>
      <c r="G11" s="10">
        <f t="shared" si="0"/>
        <v>182759708</v>
      </c>
      <c r="H11" s="6"/>
      <c r="I11" s="10">
        <v>81997947</v>
      </c>
      <c r="J11" s="10">
        <v>87481422</v>
      </c>
      <c r="K11" s="10">
        <f t="shared" si="1"/>
        <v>169479369</v>
      </c>
      <c r="L11" s="215"/>
      <c r="M11" s="215"/>
      <c r="N11" s="218"/>
      <c r="O11" s="218"/>
      <c r="P11" s="218"/>
      <c r="Q11" s="218"/>
      <c r="R11" s="218"/>
    </row>
    <row r="12" spans="1:18" s="142" customFormat="1" ht="16.5">
      <c r="A12" s="85"/>
      <c r="B12" s="85" t="s">
        <v>8</v>
      </c>
      <c r="C12" s="89" t="s">
        <v>346</v>
      </c>
      <c r="D12" s="162" t="s">
        <v>131</v>
      </c>
      <c r="E12" s="87">
        <v>2423391</v>
      </c>
      <c r="F12" s="87">
        <v>1088007</v>
      </c>
      <c r="G12" s="87">
        <f t="shared" si="0"/>
        <v>3511398</v>
      </c>
      <c r="H12" s="87"/>
      <c r="I12" s="87">
        <v>3648925</v>
      </c>
      <c r="J12" s="87">
        <v>950922</v>
      </c>
      <c r="K12" s="87">
        <f t="shared" si="1"/>
        <v>4599847</v>
      </c>
      <c r="L12" s="215"/>
      <c r="M12" s="215"/>
      <c r="N12" s="218"/>
      <c r="O12" s="218"/>
      <c r="P12" s="218"/>
      <c r="Q12" s="218"/>
      <c r="R12" s="218"/>
    </row>
    <row r="13" spans="1:18" s="142" customFormat="1" ht="16.5">
      <c r="A13" s="85"/>
      <c r="B13" s="85" t="s">
        <v>16</v>
      </c>
      <c r="C13" s="89" t="s">
        <v>133</v>
      </c>
      <c r="D13" s="162" t="s">
        <v>441</v>
      </c>
      <c r="E13" s="87">
        <v>344215</v>
      </c>
      <c r="F13" s="87">
        <v>30297190</v>
      </c>
      <c r="G13" s="87">
        <f t="shared" si="0"/>
        <v>30641405</v>
      </c>
      <c r="H13" s="87"/>
      <c r="I13" s="87">
        <v>421737</v>
      </c>
      <c r="J13" s="87">
        <v>31882549</v>
      </c>
      <c r="K13" s="87">
        <f t="shared" si="1"/>
        <v>32304286</v>
      </c>
      <c r="L13" s="215"/>
      <c r="M13" s="215"/>
      <c r="N13" s="218"/>
      <c r="O13" s="218"/>
      <c r="P13" s="218"/>
      <c r="Q13" s="218"/>
      <c r="R13" s="218"/>
    </row>
    <row r="14" spans="1:18" s="142" customFormat="1" ht="16.5">
      <c r="A14" s="85"/>
      <c r="B14" s="85" t="s">
        <v>17</v>
      </c>
      <c r="C14" s="89" t="s">
        <v>347</v>
      </c>
      <c r="D14" s="162"/>
      <c r="E14" s="87">
        <f>SUM(E15:E17)</f>
        <v>1679925</v>
      </c>
      <c r="F14" s="87">
        <f>SUM(F15:F17)</f>
        <v>23232275</v>
      </c>
      <c r="G14" s="87">
        <f t="shared" si="0"/>
        <v>24912200</v>
      </c>
      <c r="H14" s="87"/>
      <c r="I14" s="87">
        <f>SUM(I15:I17)</f>
        <v>5725625</v>
      </c>
      <c r="J14" s="87">
        <f>SUM(J15:J17)</f>
        <v>21594417</v>
      </c>
      <c r="K14" s="87">
        <f t="shared" si="1"/>
        <v>27320042</v>
      </c>
      <c r="L14" s="215"/>
      <c r="M14" s="215"/>
      <c r="N14" s="218"/>
      <c r="O14" s="218"/>
      <c r="P14" s="218"/>
      <c r="Q14" s="218"/>
      <c r="R14" s="218"/>
    </row>
    <row r="15" spans="1:18" ht="16.5">
      <c r="A15" s="2"/>
      <c r="B15" s="9" t="s">
        <v>18</v>
      </c>
      <c r="C15" s="12" t="s">
        <v>606</v>
      </c>
      <c r="D15" s="22"/>
      <c r="E15" s="10">
        <v>1474637</v>
      </c>
      <c r="F15" s="10">
        <v>0</v>
      </c>
      <c r="G15" s="10">
        <f t="shared" si="0"/>
        <v>1474637</v>
      </c>
      <c r="H15" s="10"/>
      <c r="I15" s="10">
        <v>1222174</v>
      </c>
      <c r="J15" s="10">
        <v>0</v>
      </c>
      <c r="K15" s="10">
        <f t="shared" si="1"/>
        <v>1222174</v>
      </c>
      <c r="L15" s="215"/>
      <c r="M15" s="215"/>
      <c r="N15" s="218"/>
      <c r="O15" s="218"/>
      <c r="P15" s="218"/>
      <c r="Q15" s="218"/>
      <c r="R15" s="218"/>
    </row>
    <row r="16" spans="1:18" ht="16.5">
      <c r="A16" s="2"/>
      <c r="B16" s="9" t="s">
        <v>19</v>
      </c>
      <c r="C16" s="12" t="s">
        <v>607</v>
      </c>
      <c r="D16" s="22"/>
      <c r="E16" s="10">
        <v>0</v>
      </c>
      <c r="F16" s="10">
        <v>0</v>
      </c>
      <c r="G16" s="10">
        <f t="shared" si="0"/>
        <v>0</v>
      </c>
      <c r="H16" s="10"/>
      <c r="I16" s="10">
        <v>55199</v>
      </c>
      <c r="J16" s="10">
        <v>0</v>
      </c>
      <c r="K16" s="10">
        <f t="shared" si="1"/>
        <v>55199</v>
      </c>
      <c r="L16" s="215"/>
      <c r="M16" s="215"/>
      <c r="N16" s="218"/>
      <c r="O16" s="218"/>
      <c r="P16" s="218"/>
      <c r="Q16" s="218"/>
      <c r="R16" s="218"/>
    </row>
    <row r="17" spans="1:18" ht="16.5">
      <c r="A17" s="2"/>
      <c r="B17" s="9" t="s">
        <v>93</v>
      </c>
      <c r="C17" s="12" t="s">
        <v>132</v>
      </c>
      <c r="D17" s="22"/>
      <c r="E17" s="10">
        <v>205288</v>
      </c>
      <c r="F17" s="10">
        <v>23232275</v>
      </c>
      <c r="G17" s="10">
        <f t="shared" si="0"/>
        <v>23437563</v>
      </c>
      <c r="H17" s="10"/>
      <c r="I17" s="10">
        <v>4448252</v>
      </c>
      <c r="J17" s="10">
        <v>21594417</v>
      </c>
      <c r="K17" s="10">
        <f t="shared" si="1"/>
        <v>26042669</v>
      </c>
      <c r="L17" s="215"/>
      <c r="M17" s="215"/>
      <c r="N17" s="218"/>
      <c r="O17" s="218"/>
      <c r="P17" s="218"/>
      <c r="Q17" s="218"/>
      <c r="R17" s="218"/>
    </row>
    <row r="18" spans="1:18" s="142" customFormat="1" ht="16.5">
      <c r="A18" s="85"/>
      <c r="B18" s="85" t="s">
        <v>20</v>
      </c>
      <c r="C18" s="89" t="s">
        <v>136</v>
      </c>
      <c r="D18" s="162" t="s">
        <v>613</v>
      </c>
      <c r="E18" s="87">
        <f>SUM(E19:E21)</f>
        <v>4525940</v>
      </c>
      <c r="F18" s="87">
        <f>SUM(F19:F21)</f>
        <v>9957455</v>
      </c>
      <c r="G18" s="87">
        <f t="shared" si="0"/>
        <v>14483395</v>
      </c>
      <c r="H18" s="87"/>
      <c r="I18" s="87">
        <f>SUM(I19:I21)</f>
        <v>2556267</v>
      </c>
      <c r="J18" s="87">
        <f>SUM(J19:J21)</f>
        <v>9977034</v>
      </c>
      <c r="K18" s="87">
        <f t="shared" si="1"/>
        <v>12533301</v>
      </c>
      <c r="L18" s="215"/>
      <c r="M18" s="215"/>
      <c r="N18" s="218"/>
      <c r="O18" s="218"/>
      <c r="P18" s="218"/>
      <c r="Q18" s="218"/>
      <c r="R18" s="218"/>
    </row>
    <row r="19" spans="1:18" ht="15.75">
      <c r="A19" s="1"/>
      <c r="B19" s="9" t="s">
        <v>21</v>
      </c>
      <c r="C19" s="1" t="s">
        <v>137</v>
      </c>
      <c r="D19" s="167"/>
      <c r="E19" s="10">
        <v>2059312</v>
      </c>
      <c r="F19" s="10">
        <v>0</v>
      </c>
      <c r="G19" s="10">
        <f t="shared" si="0"/>
        <v>2059312</v>
      </c>
      <c r="H19" s="10"/>
      <c r="I19" s="10">
        <v>776911</v>
      </c>
      <c r="J19" s="10">
        <v>0</v>
      </c>
      <c r="K19" s="10">
        <f t="shared" si="1"/>
        <v>776911</v>
      </c>
      <c r="L19" s="215"/>
      <c r="M19" s="215"/>
      <c r="N19" s="218"/>
      <c r="O19" s="218"/>
      <c r="P19" s="218"/>
      <c r="Q19" s="218"/>
      <c r="R19" s="218"/>
    </row>
    <row r="20" spans="1:18" ht="15.75">
      <c r="A20" s="1"/>
      <c r="B20" s="9" t="s">
        <v>22</v>
      </c>
      <c r="C20" s="1" t="s">
        <v>138</v>
      </c>
      <c r="D20" s="167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  <c r="L20" s="215"/>
      <c r="M20" s="215"/>
      <c r="N20" s="218"/>
      <c r="O20" s="218"/>
      <c r="P20" s="218"/>
      <c r="Q20" s="218"/>
      <c r="R20" s="218"/>
    </row>
    <row r="21" spans="1:18" ht="15.75">
      <c r="A21" s="1"/>
      <c r="B21" s="9" t="s">
        <v>251</v>
      </c>
      <c r="C21" s="1" t="s">
        <v>139</v>
      </c>
      <c r="D21" s="167"/>
      <c r="E21" s="10">
        <v>2466628</v>
      </c>
      <c r="F21" s="10">
        <v>9957455</v>
      </c>
      <c r="G21" s="10">
        <f t="shared" si="0"/>
        <v>12424083</v>
      </c>
      <c r="H21" s="10"/>
      <c r="I21" s="10">
        <v>1779356</v>
      </c>
      <c r="J21" s="10">
        <v>9977034</v>
      </c>
      <c r="K21" s="10">
        <f t="shared" si="1"/>
        <v>11756390</v>
      </c>
      <c r="L21" s="215"/>
      <c r="M21" s="215"/>
      <c r="N21" s="218"/>
      <c r="O21" s="218"/>
      <c r="P21" s="218"/>
      <c r="Q21" s="218"/>
      <c r="R21" s="218"/>
    </row>
    <row r="22" spans="1:18" s="142" customFormat="1" ht="16.5">
      <c r="A22" s="85"/>
      <c r="B22" s="85" t="s">
        <v>23</v>
      </c>
      <c r="C22" s="89" t="s">
        <v>140</v>
      </c>
      <c r="D22" s="162"/>
      <c r="E22" s="87">
        <f>+SUM(E23:E24)</f>
        <v>0</v>
      </c>
      <c r="F22" s="87">
        <f>+SUM(F23:F24)</f>
        <v>0</v>
      </c>
      <c r="G22" s="87">
        <f t="shared" si="0"/>
        <v>0</v>
      </c>
      <c r="H22" s="87"/>
      <c r="I22" s="87">
        <f>+SUM(I23:I24)</f>
        <v>0</v>
      </c>
      <c r="J22" s="87">
        <f>+SUM(J23:J24)</f>
        <v>0</v>
      </c>
      <c r="K22" s="87">
        <f t="shared" si="1"/>
        <v>0</v>
      </c>
      <c r="L22" s="215"/>
      <c r="M22" s="215"/>
      <c r="N22" s="218"/>
      <c r="O22" s="218"/>
      <c r="P22" s="218"/>
      <c r="Q22" s="218"/>
      <c r="R22" s="218"/>
    </row>
    <row r="23" spans="1:18" ht="16.5">
      <c r="A23" s="2"/>
      <c r="B23" s="1" t="s">
        <v>24</v>
      </c>
      <c r="C23" s="12" t="s">
        <v>474</v>
      </c>
      <c r="D23" s="22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  <c r="L23" s="215"/>
      <c r="M23" s="215"/>
      <c r="N23" s="218"/>
      <c r="O23" s="218"/>
      <c r="P23" s="218"/>
      <c r="Q23" s="218"/>
      <c r="R23" s="218"/>
    </row>
    <row r="24" spans="1:18" ht="16.5">
      <c r="A24" s="2"/>
      <c r="B24" s="1" t="s">
        <v>25</v>
      </c>
      <c r="C24" s="12" t="s">
        <v>13</v>
      </c>
      <c r="D24" s="22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  <c r="L24" s="215"/>
      <c r="M24" s="215"/>
      <c r="N24" s="218"/>
      <c r="O24" s="218"/>
      <c r="P24" s="218"/>
      <c r="Q24" s="218"/>
      <c r="R24" s="218"/>
    </row>
    <row r="25" spans="1:18" s="142" customFormat="1" ht="16.5">
      <c r="A25" s="85"/>
      <c r="B25" s="85" t="s">
        <v>26</v>
      </c>
      <c r="C25" s="89" t="s">
        <v>142</v>
      </c>
      <c r="D25" s="162"/>
      <c r="E25" s="87">
        <v>4402253</v>
      </c>
      <c r="F25" s="87">
        <v>2452034</v>
      </c>
      <c r="G25" s="87">
        <f t="shared" si="0"/>
        <v>6854287</v>
      </c>
      <c r="H25" s="87"/>
      <c r="I25" s="87">
        <v>3966117</v>
      </c>
      <c r="J25" s="87">
        <v>1413354</v>
      </c>
      <c r="K25" s="87">
        <f t="shared" si="1"/>
        <v>5379471</v>
      </c>
      <c r="L25" s="215"/>
      <c r="M25" s="215"/>
      <c r="N25" s="218"/>
      <c r="O25" s="218"/>
      <c r="P25" s="218"/>
      <c r="Q25" s="218"/>
      <c r="R25" s="218"/>
    </row>
    <row r="26" spans="1:18" s="142" customFormat="1" ht="16.5">
      <c r="A26" s="85"/>
      <c r="B26" s="85" t="s">
        <v>27</v>
      </c>
      <c r="C26" s="90" t="s">
        <v>144</v>
      </c>
      <c r="D26" s="162" t="s">
        <v>141</v>
      </c>
      <c r="E26" s="87">
        <v>972860</v>
      </c>
      <c r="F26" s="87">
        <v>233671</v>
      </c>
      <c r="G26" s="87">
        <f t="shared" si="0"/>
        <v>1206531</v>
      </c>
      <c r="H26" s="87"/>
      <c r="I26" s="87">
        <v>1249388</v>
      </c>
      <c r="J26" s="87">
        <v>187509</v>
      </c>
      <c r="K26" s="87">
        <f t="shared" si="1"/>
        <v>1436897</v>
      </c>
      <c r="L26" s="215"/>
      <c r="M26" s="215"/>
      <c r="N26" s="218"/>
      <c r="O26" s="218"/>
      <c r="P26" s="218"/>
      <c r="Q26" s="218"/>
      <c r="R26" s="218"/>
    </row>
    <row r="27" spans="1:18" s="142" customFormat="1" ht="16.5">
      <c r="A27" s="85"/>
      <c r="B27" s="85" t="s">
        <v>28</v>
      </c>
      <c r="C27" s="89" t="s">
        <v>146</v>
      </c>
      <c r="D27" s="162"/>
      <c r="E27" s="87">
        <v>0</v>
      </c>
      <c r="F27" s="87">
        <v>0</v>
      </c>
      <c r="G27" s="87">
        <f t="shared" si="0"/>
        <v>0</v>
      </c>
      <c r="H27" s="87"/>
      <c r="I27" s="87">
        <v>0</v>
      </c>
      <c r="J27" s="87">
        <v>0</v>
      </c>
      <c r="K27" s="87">
        <f t="shared" si="1"/>
        <v>0</v>
      </c>
      <c r="L27" s="215"/>
      <c r="M27" s="215"/>
      <c r="N27" s="218"/>
      <c r="O27" s="218"/>
      <c r="P27" s="218"/>
      <c r="Q27" s="218"/>
      <c r="R27" s="218"/>
    </row>
    <row r="28" spans="1:18" s="142" customFormat="1" ht="16.5">
      <c r="A28" s="85"/>
      <c r="B28" s="85" t="s">
        <v>29</v>
      </c>
      <c r="C28" s="90" t="s">
        <v>457</v>
      </c>
      <c r="D28" s="162" t="s">
        <v>143</v>
      </c>
      <c r="E28" s="87">
        <f>SUM(E29:E31)-E32</f>
        <v>0</v>
      </c>
      <c r="F28" s="87">
        <f>SUM(F29:F31)-F32</f>
        <v>0</v>
      </c>
      <c r="G28" s="87">
        <f t="shared" si="0"/>
        <v>0</v>
      </c>
      <c r="H28" s="87"/>
      <c r="I28" s="87">
        <f>SUM(I29:I31)-I32</f>
        <v>0</v>
      </c>
      <c r="J28" s="87">
        <f>SUM(J29:J31)-J32</f>
        <v>0</v>
      </c>
      <c r="K28" s="87">
        <f t="shared" si="1"/>
        <v>0</v>
      </c>
      <c r="L28" s="215"/>
      <c r="M28" s="215"/>
      <c r="N28" s="218"/>
      <c r="O28" s="218"/>
      <c r="P28" s="218"/>
      <c r="Q28" s="218"/>
      <c r="R28" s="218"/>
    </row>
    <row r="29" spans="1:18" ht="15.75">
      <c r="A29" s="1"/>
      <c r="B29" s="9" t="s">
        <v>110</v>
      </c>
      <c r="C29" s="1" t="s">
        <v>148</v>
      </c>
      <c r="D29" s="167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  <c r="L29" s="215"/>
      <c r="M29" s="215"/>
      <c r="N29" s="218"/>
      <c r="O29" s="218"/>
      <c r="P29" s="218"/>
      <c r="Q29" s="218"/>
      <c r="R29" s="218"/>
    </row>
    <row r="30" spans="1:18" ht="15.75">
      <c r="A30" s="1"/>
      <c r="B30" s="9" t="s">
        <v>112</v>
      </c>
      <c r="C30" s="1" t="s">
        <v>348</v>
      </c>
      <c r="D30" s="167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  <c r="L30" s="215"/>
      <c r="M30" s="215"/>
      <c r="N30" s="218"/>
      <c r="O30" s="218"/>
      <c r="P30" s="218"/>
      <c r="Q30" s="218"/>
      <c r="R30" s="218"/>
    </row>
    <row r="31" spans="1:18" ht="15.75">
      <c r="A31" s="1"/>
      <c r="B31" s="9" t="s">
        <v>305</v>
      </c>
      <c r="C31" s="1" t="s">
        <v>13</v>
      </c>
      <c r="D31" s="167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  <c r="L31" s="215"/>
      <c r="M31" s="215"/>
      <c r="N31" s="218"/>
      <c r="O31" s="218"/>
      <c r="P31" s="218"/>
      <c r="Q31" s="218"/>
      <c r="R31" s="218"/>
    </row>
    <row r="32" spans="1:18" ht="15.75">
      <c r="A32" s="1"/>
      <c r="B32" s="9" t="s">
        <v>306</v>
      </c>
      <c r="C32" s="1" t="s">
        <v>617</v>
      </c>
      <c r="D32" s="167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 t="shared" si="1"/>
        <v>0</v>
      </c>
      <c r="L32" s="215"/>
      <c r="M32" s="215"/>
      <c r="N32" s="218"/>
      <c r="O32" s="218"/>
      <c r="P32" s="218"/>
      <c r="Q32" s="218"/>
      <c r="R32" s="218"/>
    </row>
    <row r="33" spans="1:18" s="142" customFormat="1" ht="16.5">
      <c r="A33" s="85"/>
      <c r="B33" s="85" t="s">
        <v>149</v>
      </c>
      <c r="C33" s="90" t="s">
        <v>349</v>
      </c>
      <c r="D33" s="86" t="s">
        <v>145</v>
      </c>
      <c r="E33" s="87">
        <f>SUM(E34:E36)</f>
        <v>0</v>
      </c>
      <c r="F33" s="87">
        <f>SUM(F34:F36)</f>
        <v>118406</v>
      </c>
      <c r="G33" s="87">
        <f t="shared" si="0"/>
        <v>118406</v>
      </c>
      <c r="H33" s="87"/>
      <c r="I33" s="87">
        <f>SUM(I34:I36)</f>
        <v>0</v>
      </c>
      <c r="J33" s="87">
        <f>SUM(J34:J36)</f>
        <v>98991</v>
      </c>
      <c r="K33" s="87">
        <f t="shared" si="1"/>
        <v>98991</v>
      </c>
      <c r="L33" s="215"/>
      <c r="M33" s="215"/>
      <c r="N33" s="218"/>
      <c r="O33" s="218"/>
      <c r="P33" s="218"/>
      <c r="Q33" s="218"/>
      <c r="R33" s="218"/>
    </row>
    <row r="34" spans="1:18" ht="15.75">
      <c r="A34" s="1"/>
      <c r="B34" s="9" t="s">
        <v>150</v>
      </c>
      <c r="C34" s="1" t="s">
        <v>338</v>
      </c>
      <c r="D34" s="167"/>
      <c r="E34" s="10">
        <v>0</v>
      </c>
      <c r="F34" s="10">
        <v>107715</v>
      </c>
      <c r="G34" s="10">
        <f t="shared" si="0"/>
        <v>107715</v>
      </c>
      <c r="H34" s="10"/>
      <c r="I34" s="10">
        <v>0</v>
      </c>
      <c r="J34" s="10">
        <v>98645</v>
      </c>
      <c r="K34" s="10">
        <f t="shared" si="1"/>
        <v>98645</v>
      </c>
      <c r="L34" s="215"/>
      <c r="M34" s="215"/>
      <c r="N34" s="218"/>
      <c r="O34" s="218"/>
      <c r="P34" s="218"/>
      <c r="Q34" s="218"/>
      <c r="R34" s="218"/>
    </row>
    <row r="35" spans="1:18" ht="15.75">
      <c r="A35" s="1"/>
      <c r="B35" s="9" t="s">
        <v>151</v>
      </c>
      <c r="C35" s="1" t="s">
        <v>340</v>
      </c>
      <c r="D35" s="167"/>
      <c r="E35" s="10">
        <v>0</v>
      </c>
      <c r="F35" s="10">
        <v>10691</v>
      </c>
      <c r="G35" s="10">
        <f t="shared" si="0"/>
        <v>10691</v>
      </c>
      <c r="H35" s="10"/>
      <c r="I35" s="10">
        <v>0</v>
      </c>
      <c r="J35" s="10">
        <v>346</v>
      </c>
      <c r="K35" s="10">
        <f t="shared" si="1"/>
        <v>346</v>
      </c>
      <c r="L35" s="215"/>
      <c r="M35" s="215"/>
      <c r="N35" s="218"/>
      <c r="O35" s="218"/>
      <c r="P35" s="218"/>
      <c r="Q35" s="218"/>
      <c r="R35" s="218"/>
    </row>
    <row r="36" spans="1:18" ht="15.75">
      <c r="A36" s="1"/>
      <c r="B36" s="9" t="s">
        <v>152</v>
      </c>
      <c r="C36" s="1" t="s">
        <v>342</v>
      </c>
      <c r="D36" s="167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  <c r="L36" s="215"/>
      <c r="M36" s="215"/>
      <c r="N36" s="218"/>
      <c r="O36" s="218"/>
      <c r="P36" s="218"/>
      <c r="Q36" s="218"/>
      <c r="R36" s="218"/>
    </row>
    <row r="37" spans="1:18" s="142" customFormat="1" ht="17.25" customHeight="1">
      <c r="A37" s="85"/>
      <c r="B37" s="85" t="s">
        <v>153</v>
      </c>
      <c r="C37" s="89" t="s">
        <v>154</v>
      </c>
      <c r="D37" s="162" t="s">
        <v>147</v>
      </c>
      <c r="E37" s="87">
        <f>SUM(E38:E42)</f>
        <v>2813026</v>
      </c>
      <c r="F37" s="87">
        <f>SUM(F38:F42)</f>
        <v>842665</v>
      </c>
      <c r="G37" s="87">
        <f t="shared" si="0"/>
        <v>3655691</v>
      </c>
      <c r="H37" s="87"/>
      <c r="I37" s="87">
        <f>SUM(I38:I42)</f>
        <v>2678915</v>
      </c>
      <c r="J37" s="87">
        <f>SUM(J38:J42)</f>
        <v>878986</v>
      </c>
      <c r="K37" s="87">
        <f t="shared" si="1"/>
        <v>3557901</v>
      </c>
      <c r="L37" s="215"/>
      <c r="M37" s="215"/>
      <c r="N37" s="218"/>
      <c r="O37" s="218"/>
      <c r="P37" s="218"/>
      <c r="Q37" s="218"/>
      <c r="R37" s="218"/>
    </row>
    <row r="38" spans="1:18" ht="15.75">
      <c r="A38" s="1"/>
      <c r="B38" s="9" t="s">
        <v>115</v>
      </c>
      <c r="C38" s="12" t="s">
        <v>155</v>
      </c>
      <c r="D38" s="22"/>
      <c r="E38" s="10">
        <v>2222693</v>
      </c>
      <c r="F38" s="10">
        <v>833108</v>
      </c>
      <c r="G38" s="10">
        <f t="shared" si="0"/>
        <v>3055801</v>
      </c>
      <c r="H38" s="10"/>
      <c r="I38" s="10">
        <v>2069292</v>
      </c>
      <c r="J38" s="10">
        <v>858453</v>
      </c>
      <c r="K38" s="10">
        <f t="shared" si="1"/>
        <v>2927745</v>
      </c>
      <c r="L38" s="215"/>
      <c r="M38" s="215"/>
      <c r="N38" s="218"/>
      <c r="O38" s="218"/>
      <c r="P38" s="218"/>
      <c r="Q38" s="218"/>
      <c r="R38" s="218"/>
    </row>
    <row r="39" spans="1:18" ht="15.75">
      <c r="A39" s="1"/>
      <c r="B39" s="9" t="s">
        <v>117</v>
      </c>
      <c r="C39" s="1" t="s">
        <v>350</v>
      </c>
      <c r="D39" s="167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  <c r="L39" s="215"/>
      <c r="M39" s="215"/>
      <c r="N39" s="218"/>
      <c r="O39" s="218"/>
      <c r="P39" s="218"/>
      <c r="Q39" s="218"/>
      <c r="R39" s="218"/>
    </row>
    <row r="40" spans="1:18" ht="15.75">
      <c r="A40" s="1"/>
      <c r="B40" s="9" t="s">
        <v>156</v>
      </c>
      <c r="C40" s="1" t="s">
        <v>351</v>
      </c>
      <c r="D40" s="22"/>
      <c r="E40" s="10">
        <v>237084</v>
      </c>
      <c r="F40" s="10">
        <v>112</v>
      </c>
      <c r="G40" s="10">
        <f t="shared" si="0"/>
        <v>237196</v>
      </c>
      <c r="H40" s="10"/>
      <c r="I40" s="10">
        <v>227221</v>
      </c>
      <c r="J40" s="10">
        <v>861</v>
      </c>
      <c r="K40" s="10">
        <f t="shared" si="1"/>
        <v>228082</v>
      </c>
      <c r="L40" s="215"/>
      <c r="M40" s="215"/>
      <c r="N40" s="218"/>
      <c r="O40" s="218"/>
      <c r="P40" s="218"/>
      <c r="Q40" s="218"/>
      <c r="R40" s="218"/>
    </row>
    <row r="41" spans="1:18" ht="15.75">
      <c r="A41" s="1"/>
      <c r="B41" s="9" t="s">
        <v>157</v>
      </c>
      <c r="C41" s="1" t="s">
        <v>158</v>
      </c>
      <c r="D41" s="167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  <c r="L41" s="215"/>
      <c r="M41" s="215"/>
      <c r="N41" s="218"/>
      <c r="O41" s="218"/>
      <c r="P41" s="218"/>
      <c r="Q41" s="218"/>
      <c r="R41" s="218"/>
    </row>
    <row r="42" spans="1:18" ht="15.75">
      <c r="A42" s="1"/>
      <c r="B42" s="9" t="s">
        <v>159</v>
      </c>
      <c r="C42" s="1" t="s">
        <v>160</v>
      </c>
      <c r="D42" s="167"/>
      <c r="E42" s="10">
        <v>353249</v>
      </c>
      <c r="F42" s="10">
        <v>9445</v>
      </c>
      <c r="G42" s="10">
        <f t="shared" si="0"/>
        <v>362694</v>
      </c>
      <c r="H42" s="10"/>
      <c r="I42" s="10">
        <v>382402</v>
      </c>
      <c r="J42" s="10">
        <v>19672</v>
      </c>
      <c r="K42" s="10">
        <f t="shared" si="1"/>
        <v>402074</v>
      </c>
      <c r="L42" s="215"/>
      <c r="M42" s="215"/>
      <c r="N42" s="218"/>
      <c r="O42" s="218"/>
      <c r="P42" s="218"/>
      <c r="Q42" s="218"/>
      <c r="R42" s="218"/>
    </row>
    <row r="43" spans="1:18" s="142" customFormat="1" ht="16.5">
      <c r="A43" s="85"/>
      <c r="B43" s="85" t="s">
        <v>32</v>
      </c>
      <c r="C43" s="85" t="s">
        <v>352</v>
      </c>
      <c r="D43" s="162" t="s">
        <v>546</v>
      </c>
      <c r="E43" s="87">
        <f>SUM(E44:E45)</f>
        <v>1172958</v>
      </c>
      <c r="F43" s="87">
        <f>SUM(F44:F45)</f>
        <v>147119</v>
      </c>
      <c r="G43" s="87">
        <f t="shared" si="0"/>
        <v>1320077</v>
      </c>
      <c r="H43" s="87"/>
      <c r="I43" s="87">
        <f>SUM(I44:I45)</f>
        <v>692521</v>
      </c>
      <c r="J43" s="87">
        <f>SUM(J44:J45)</f>
        <v>117495</v>
      </c>
      <c r="K43" s="87">
        <f t="shared" si="1"/>
        <v>810016</v>
      </c>
      <c r="L43" s="215"/>
      <c r="M43" s="215"/>
      <c r="N43" s="218"/>
      <c r="O43" s="218"/>
      <c r="P43" s="218"/>
      <c r="Q43" s="218"/>
      <c r="R43" s="218"/>
    </row>
    <row r="44" spans="1:18" ht="15.75">
      <c r="A44" s="1"/>
      <c r="B44" s="9" t="s">
        <v>337</v>
      </c>
      <c r="C44" s="1" t="s">
        <v>353</v>
      </c>
      <c r="D44" s="167"/>
      <c r="E44" s="10">
        <v>514526</v>
      </c>
      <c r="F44" s="10">
        <v>30338</v>
      </c>
      <c r="G44" s="10">
        <f t="shared" si="0"/>
        <v>544864</v>
      </c>
      <c r="H44" s="10"/>
      <c r="I44" s="10">
        <v>567678</v>
      </c>
      <c r="J44" s="10">
        <v>14619</v>
      </c>
      <c r="K44" s="10">
        <f t="shared" si="1"/>
        <v>582297</v>
      </c>
      <c r="L44" s="215"/>
      <c r="M44" s="215"/>
      <c r="N44" s="218"/>
      <c r="O44" s="218"/>
      <c r="P44" s="218"/>
      <c r="Q44" s="218"/>
      <c r="R44" s="218"/>
    </row>
    <row r="45" spans="1:18" ht="15.75">
      <c r="A45" s="1"/>
      <c r="B45" s="9" t="s">
        <v>339</v>
      </c>
      <c r="C45" s="1" t="s">
        <v>354</v>
      </c>
      <c r="D45" s="167"/>
      <c r="E45" s="10">
        <v>658432</v>
      </c>
      <c r="F45" s="10">
        <v>116781</v>
      </c>
      <c r="G45" s="10">
        <f t="shared" si="0"/>
        <v>775213</v>
      </c>
      <c r="H45" s="10"/>
      <c r="I45" s="10">
        <v>124843</v>
      </c>
      <c r="J45" s="10">
        <v>102876</v>
      </c>
      <c r="K45" s="10">
        <f t="shared" si="1"/>
        <v>227719</v>
      </c>
      <c r="L45" s="215"/>
      <c r="M45" s="215"/>
      <c r="N45" s="218"/>
      <c r="O45" s="218"/>
      <c r="P45" s="218"/>
      <c r="Q45" s="218"/>
      <c r="R45" s="218"/>
    </row>
    <row r="46" spans="1:18" s="142" customFormat="1" ht="15.75" customHeight="1">
      <c r="A46" s="85"/>
      <c r="B46" s="85" t="s">
        <v>33</v>
      </c>
      <c r="C46" s="85" t="s">
        <v>475</v>
      </c>
      <c r="D46" s="162"/>
      <c r="E46" s="87"/>
      <c r="F46" s="87"/>
      <c r="G46" s="87"/>
      <c r="H46" s="87"/>
      <c r="I46" s="87"/>
      <c r="J46" s="87"/>
      <c r="K46" s="87"/>
      <c r="L46" s="215"/>
      <c r="M46" s="215"/>
      <c r="N46" s="218"/>
      <c r="O46" s="218"/>
      <c r="P46" s="218"/>
      <c r="Q46" s="218"/>
      <c r="R46" s="218"/>
    </row>
    <row r="47" spans="1:18" s="142" customFormat="1" ht="15.75" customHeight="1">
      <c r="A47" s="85"/>
      <c r="B47" s="85"/>
      <c r="C47" s="85" t="s">
        <v>476</v>
      </c>
      <c r="D47" s="162"/>
      <c r="E47" s="87">
        <f>+SUM(E48:E49)</f>
        <v>0</v>
      </c>
      <c r="F47" s="87">
        <f>+SUM(F48:F49)</f>
        <v>0</v>
      </c>
      <c r="G47" s="87">
        <f aca="true" t="shared" si="2" ref="G47:G61">E47+F47</f>
        <v>0</v>
      </c>
      <c r="H47" s="87"/>
      <c r="I47" s="87">
        <f>+SUM(I48:I49)</f>
        <v>0</v>
      </c>
      <c r="J47" s="87">
        <f>+SUM(J48:J49)</f>
        <v>0</v>
      </c>
      <c r="K47" s="87">
        <f aca="true" t="shared" si="3" ref="K47:K61">I47+J47</f>
        <v>0</v>
      </c>
      <c r="L47" s="215"/>
      <c r="M47" s="215"/>
      <c r="N47" s="218"/>
      <c r="O47" s="218"/>
      <c r="P47" s="218"/>
      <c r="Q47" s="218"/>
      <c r="R47" s="218"/>
    </row>
    <row r="48" spans="1:18" ht="15.75" customHeight="1">
      <c r="A48" s="1"/>
      <c r="B48" s="1" t="s">
        <v>477</v>
      </c>
      <c r="C48" s="1" t="s">
        <v>470</v>
      </c>
      <c r="D48" s="22"/>
      <c r="E48" s="10">
        <v>0</v>
      </c>
      <c r="F48" s="10">
        <v>0</v>
      </c>
      <c r="G48" s="10">
        <f t="shared" si="2"/>
        <v>0</v>
      </c>
      <c r="H48" s="6"/>
      <c r="I48" s="10">
        <v>0</v>
      </c>
      <c r="J48" s="10">
        <v>0</v>
      </c>
      <c r="K48" s="10">
        <f t="shared" si="3"/>
        <v>0</v>
      </c>
      <c r="L48" s="215"/>
      <c r="M48" s="215"/>
      <c r="N48" s="218"/>
      <c r="O48" s="218"/>
      <c r="P48" s="218"/>
      <c r="Q48" s="218"/>
      <c r="R48" s="218"/>
    </row>
    <row r="49" spans="1:18" ht="15.75" customHeight="1">
      <c r="A49" s="1"/>
      <c r="B49" s="1" t="s">
        <v>478</v>
      </c>
      <c r="C49" s="1" t="s">
        <v>471</v>
      </c>
      <c r="D49" s="22"/>
      <c r="E49" s="10">
        <v>0</v>
      </c>
      <c r="F49" s="10">
        <v>0</v>
      </c>
      <c r="G49" s="10">
        <f t="shared" si="2"/>
        <v>0</v>
      </c>
      <c r="H49" s="6"/>
      <c r="I49" s="10">
        <v>0</v>
      </c>
      <c r="J49" s="10">
        <v>0</v>
      </c>
      <c r="K49" s="10">
        <f t="shared" si="3"/>
        <v>0</v>
      </c>
      <c r="L49" s="215"/>
      <c r="M49" s="215"/>
      <c r="N49" s="218"/>
      <c r="O49" s="218"/>
      <c r="P49" s="218"/>
      <c r="Q49" s="218"/>
      <c r="R49" s="218"/>
    </row>
    <row r="50" spans="1:18" s="142" customFormat="1" ht="16.5">
      <c r="A50" s="85"/>
      <c r="B50" s="85" t="s">
        <v>423</v>
      </c>
      <c r="C50" s="85" t="s">
        <v>161</v>
      </c>
      <c r="D50" s="162" t="s">
        <v>570</v>
      </c>
      <c r="E50" s="87">
        <v>0</v>
      </c>
      <c r="F50" s="87">
        <v>1757497</v>
      </c>
      <c r="G50" s="87">
        <f t="shared" si="2"/>
        <v>1757497</v>
      </c>
      <c r="H50" s="87"/>
      <c r="I50" s="87">
        <v>0</v>
      </c>
      <c r="J50" s="87">
        <v>0</v>
      </c>
      <c r="K50" s="87">
        <f t="shared" si="3"/>
        <v>0</v>
      </c>
      <c r="L50" s="215"/>
      <c r="M50" s="215"/>
      <c r="N50" s="218"/>
      <c r="O50" s="218"/>
      <c r="P50" s="218"/>
      <c r="Q50" s="218"/>
      <c r="R50" s="218"/>
    </row>
    <row r="51" spans="1:18" s="142" customFormat="1" ht="16.5">
      <c r="A51" s="85"/>
      <c r="B51" s="85" t="s">
        <v>35</v>
      </c>
      <c r="C51" s="85" t="s">
        <v>440</v>
      </c>
      <c r="D51" s="162" t="s">
        <v>620</v>
      </c>
      <c r="E51" s="87">
        <f>E52+E53+E65+E70+E73</f>
        <v>39270689</v>
      </c>
      <c r="F51" s="135">
        <f>F52+F53+F65+F70+F73</f>
        <v>-133282</v>
      </c>
      <c r="G51" s="87">
        <f t="shared" si="2"/>
        <v>39137407</v>
      </c>
      <c r="H51" s="87"/>
      <c r="I51" s="87">
        <f>I52+I53+I65+I70+I73</f>
        <v>33014327</v>
      </c>
      <c r="J51" s="135">
        <f>J52+J53+J65+J70+J73</f>
        <v>-522060</v>
      </c>
      <c r="K51" s="87">
        <f t="shared" si="3"/>
        <v>32492267</v>
      </c>
      <c r="L51" s="215"/>
      <c r="M51" s="215"/>
      <c r="N51" s="218"/>
      <c r="O51" s="218"/>
      <c r="P51" s="218"/>
      <c r="Q51" s="218"/>
      <c r="R51" s="218"/>
    </row>
    <row r="52" spans="1:18" ht="15.75">
      <c r="A52" s="1"/>
      <c r="B52" s="9" t="s">
        <v>120</v>
      </c>
      <c r="C52" s="1" t="s">
        <v>304</v>
      </c>
      <c r="D52" s="167"/>
      <c r="E52" s="24">
        <v>4000000</v>
      </c>
      <c r="F52" s="24">
        <v>0</v>
      </c>
      <c r="G52" s="10">
        <f t="shared" si="2"/>
        <v>4000000</v>
      </c>
      <c r="H52" s="10"/>
      <c r="I52" s="24">
        <v>4000000</v>
      </c>
      <c r="J52" s="24">
        <v>0</v>
      </c>
      <c r="K52" s="10">
        <f t="shared" si="3"/>
        <v>4000000</v>
      </c>
      <c r="L52" s="215"/>
      <c r="M52" s="215"/>
      <c r="N52" s="218"/>
      <c r="O52" s="218"/>
      <c r="P52" s="218"/>
      <c r="Q52" s="218"/>
      <c r="R52" s="218"/>
    </row>
    <row r="53" spans="1:18" ht="15.75">
      <c r="A53" s="1"/>
      <c r="B53" s="9" t="s">
        <v>121</v>
      </c>
      <c r="C53" s="1" t="s">
        <v>162</v>
      </c>
      <c r="D53" s="22"/>
      <c r="E53" s="10">
        <f>SUM(E54:E64)</f>
        <v>4470887</v>
      </c>
      <c r="F53" s="24">
        <f>SUM(F54:F64)</f>
        <v>-133282</v>
      </c>
      <c r="G53" s="10">
        <f t="shared" si="2"/>
        <v>4337605</v>
      </c>
      <c r="H53" s="10"/>
      <c r="I53" s="10">
        <f>SUM(I54:I64)</f>
        <v>2122151</v>
      </c>
      <c r="J53" s="24">
        <f>SUM(J54:J64)</f>
        <v>-522060</v>
      </c>
      <c r="K53" s="10">
        <f t="shared" si="3"/>
        <v>1600091</v>
      </c>
      <c r="L53" s="215"/>
      <c r="M53" s="215"/>
      <c r="N53" s="218"/>
      <c r="O53" s="218"/>
      <c r="P53" s="218"/>
      <c r="Q53" s="218"/>
      <c r="R53" s="218"/>
    </row>
    <row r="54" spans="1:18" ht="15.75">
      <c r="A54" s="1"/>
      <c r="B54" s="9" t="s">
        <v>355</v>
      </c>
      <c r="C54" s="1" t="s">
        <v>163</v>
      </c>
      <c r="D54" s="22"/>
      <c r="E54" s="24">
        <v>1700000</v>
      </c>
      <c r="F54" s="24">
        <v>0</v>
      </c>
      <c r="G54" s="10">
        <f t="shared" si="2"/>
        <v>1700000</v>
      </c>
      <c r="H54" s="10"/>
      <c r="I54" s="24">
        <v>1700000</v>
      </c>
      <c r="J54" s="24">
        <v>0</v>
      </c>
      <c r="K54" s="10">
        <f t="shared" si="3"/>
        <v>1700000</v>
      </c>
      <c r="L54" s="215"/>
      <c r="M54" s="215"/>
      <c r="N54" s="218"/>
      <c r="O54" s="218"/>
      <c r="P54" s="218"/>
      <c r="Q54" s="218"/>
      <c r="R54" s="218"/>
    </row>
    <row r="55" spans="1:18" ht="16.5">
      <c r="A55" s="1"/>
      <c r="B55" s="9" t="s">
        <v>356</v>
      </c>
      <c r="C55" s="1" t="s">
        <v>357</v>
      </c>
      <c r="D55" s="162"/>
      <c r="E55" s="24">
        <v>0</v>
      </c>
      <c r="F55" s="24">
        <v>0</v>
      </c>
      <c r="G55" s="10">
        <f t="shared" si="2"/>
        <v>0</v>
      </c>
      <c r="H55" s="10"/>
      <c r="I55" s="24">
        <v>0</v>
      </c>
      <c r="J55" s="24">
        <v>0</v>
      </c>
      <c r="K55" s="10">
        <f t="shared" si="3"/>
        <v>0</v>
      </c>
      <c r="L55" s="215"/>
      <c r="M55" s="215"/>
      <c r="N55" s="218"/>
      <c r="O55" s="218"/>
      <c r="P55" s="218"/>
      <c r="Q55" s="218"/>
      <c r="R55" s="218"/>
    </row>
    <row r="56" spans="1:18" ht="16.5">
      <c r="A56" s="1"/>
      <c r="B56" s="9" t="s">
        <v>358</v>
      </c>
      <c r="C56" s="1" t="s">
        <v>479</v>
      </c>
      <c r="D56" s="162"/>
      <c r="E56" s="24">
        <v>-426001</v>
      </c>
      <c r="F56" s="24">
        <v>-173442</v>
      </c>
      <c r="G56" s="10">
        <f t="shared" si="2"/>
        <v>-599443</v>
      </c>
      <c r="H56" s="10"/>
      <c r="I56" s="24">
        <v>-587935</v>
      </c>
      <c r="J56" s="24">
        <v>-573267</v>
      </c>
      <c r="K56" s="10">
        <f t="shared" si="3"/>
        <v>-1161202</v>
      </c>
      <c r="L56" s="215"/>
      <c r="M56" s="215"/>
      <c r="N56" s="218"/>
      <c r="O56" s="218"/>
      <c r="P56" s="218"/>
      <c r="Q56" s="218"/>
      <c r="R56" s="218"/>
    </row>
    <row r="57" spans="1:18" ht="16.5">
      <c r="A57" s="1"/>
      <c r="B57" s="9" t="s">
        <v>359</v>
      </c>
      <c r="C57" s="1" t="s">
        <v>480</v>
      </c>
      <c r="D57" s="162"/>
      <c r="E57" s="24">
        <v>2343079</v>
      </c>
      <c r="F57" s="24">
        <v>6055</v>
      </c>
      <c r="G57" s="10">
        <f t="shared" si="2"/>
        <v>2349134</v>
      </c>
      <c r="H57" s="10"/>
      <c r="I57" s="24">
        <v>47106</v>
      </c>
      <c r="J57" s="24">
        <v>0</v>
      </c>
      <c r="K57" s="10">
        <f t="shared" si="3"/>
        <v>47106</v>
      </c>
      <c r="L57" s="215"/>
      <c r="M57" s="215"/>
      <c r="N57" s="218"/>
      <c r="O57" s="218"/>
      <c r="P57" s="218"/>
      <c r="Q57" s="218"/>
      <c r="R57" s="218"/>
    </row>
    <row r="58" spans="1:18" ht="16.5">
      <c r="A58" s="1"/>
      <c r="B58" s="9" t="s">
        <v>360</v>
      </c>
      <c r="C58" s="1" t="s">
        <v>481</v>
      </c>
      <c r="D58" s="162"/>
      <c r="E58" s="24">
        <v>0</v>
      </c>
      <c r="F58" s="24">
        <v>0</v>
      </c>
      <c r="G58" s="10">
        <f t="shared" si="2"/>
        <v>0</v>
      </c>
      <c r="H58" s="10"/>
      <c r="I58" s="24">
        <v>0</v>
      </c>
      <c r="J58" s="24">
        <v>0</v>
      </c>
      <c r="K58" s="10">
        <f t="shared" si="3"/>
        <v>0</v>
      </c>
      <c r="L58" s="215"/>
      <c r="M58" s="215"/>
      <c r="N58" s="218"/>
      <c r="O58" s="218"/>
      <c r="P58" s="218"/>
      <c r="Q58" s="218"/>
      <c r="R58" s="218"/>
    </row>
    <row r="59" spans="1:18" ht="16.5">
      <c r="A59" s="1"/>
      <c r="B59" s="9" t="s">
        <v>361</v>
      </c>
      <c r="C59" s="1" t="s">
        <v>482</v>
      </c>
      <c r="D59" s="162"/>
      <c r="E59" s="24">
        <v>0</v>
      </c>
      <c r="F59" s="24">
        <v>0</v>
      </c>
      <c r="G59" s="10">
        <f t="shared" si="2"/>
        <v>0</v>
      </c>
      <c r="H59" s="10"/>
      <c r="I59" s="24">
        <v>0</v>
      </c>
      <c r="J59" s="24">
        <v>0</v>
      </c>
      <c r="K59" s="10">
        <f t="shared" si="3"/>
        <v>0</v>
      </c>
      <c r="L59" s="215"/>
      <c r="M59" s="215"/>
      <c r="N59" s="218"/>
      <c r="O59" s="218"/>
      <c r="P59" s="218"/>
      <c r="Q59" s="218"/>
      <c r="R59" s="218"/>
    </row>
    <row r="60" spans="1:18" ht="15.75" customHeight="1">
      <c r="A60" s="1"/>
      <c r="B60" s="25" t="s">
        <v>362</v>
      </c>
      <c r="C60" s="26" t="s">
        <v>483</v>
      </c>
      <c r="D60" s="162"/>
      <c r="E60" s="24">
        <v>3895</v>
      </c>
      <c r="F60" s="24">
        <v>0</v>
      </c>
      <c r="G60" s="10">
        <f t="shared" si="2"/>
        <v>3895</v>
      </c>
      <c r="H60" s="10"/>
      <c r="I60" s="24">
        <v>3895</v>
      </c>
      <c r="J60" s="24">
        <v>0</v>
      </c>
      <c r="K60" s="10">
        <f t="shared" si="3"/>
        <v>3895</v>
      </c>
      <c r="L60" s="215"/>
      <c r="M60" s="215"/>
      <c r="N60" s="218"/>
      <c r="O60" s="218"/>
      <c r="P60" s="218"/>
      <c r="Q60" s="218"/>
      <c r="R60" s="218"/>
    </row>
    <row r="61" spans="1:18" ht="16.5">
      <c r="A61" s="1"/>
      <c r="B61" s="25" t="s">
        <v>364</v>
      </c>
      <c r="C61" s="26" t="s">
        <v>363</v>
      </c>
      <c r="D61" s="162"/>
      <c r="E61" s="24">
        <v>-482883</v>
      </c>
      <c r="F61" s="24">
        <v>34105</v>
      </c>
      <c r="G61" s="10">
        <f t="shared" si="2"/>
        <v>-448778</v>
      </c>
      <c r="H61" s="10"/>
      <c r="I61" s="24">
        <v>-373697</v>
      </c>
      <c r="J61" s="24">
        <v>51207</v>
      </c>
      <c r="K61" s="10">
        <f t="shared" si="3"/>
        <v>-322490</v>
      </c>
      <c r="L61" s="215"/>
      <c r="M61" s="215"/>
      <c r="N61" s="218"/>
      <c r="O61" s="218"/>
      <c r="P61" s="218"/>
      <c r="Q61" s="218"/>
      <c r="R61" s="218"/>
    </row>
    <row r="62" spans="1:18" ht="31.5">
      <c r="A62" s="1"/>
      <c r="B62" s="25" t="s">
        <v>365</v>
      </c>
      <c r="C62" s="26" t="s">
        <v>484</v>
      </c>
      <c r="D62" s="162"/>
      <c r="E62" s="10"/>
      <c r="F62" s="10"/>
      <c r="G62" s="10"/>
      <c r="H62" s="10"/>
      <c r="I62" s="10"/>
      <c r="J62" s="10"/>
      <c r="K62" s="10"/>
      <c r="L62" s="215"/>
      <c r="M62" s="215"/>
      <c r="N62" s="218"/>
      <c r="O62" s="218"/>
      <c r="P62" s="218"/>
      <c r="Q62" s="218"/>
      <c r="R62" s="218"/>
    </row>
    <row r="63" spans="1:18" ht="16.5">
      <c r="A63" s="1"/>
      <c r="C63" s="26" t="s">
        <v>485</v>
      </c>
      <c r="D63" s="162"/>
      <c r="E63" s="24">
        <v>0</v>
      </c>
      <c r="F63" s="24">
        <v>0</v>
      </c>
      <c r="G63" s="10">
        <f aca="true" t="shared" si="4" ref="G63:G73">E63+F63</f>
        <v>0</v>
      </c>
      <c r="H63" s="10"/>
      <c r="I63" s="24">
        <v>0</v>
      </c>
      <c r="J63" s="24">
        <v>0</v>
      </c>
      <c r="K63" s="10">
        <f aca="true" t="shared" si="5" ref="K63:K73">I63+J63</f>
        <v>0</v>
      </c>
      <c r="L63" s="215"/>
      <c r="M63" s="215"/>
      <c r="N63" s="218"/>
      <c r="O63" s="218"/>
      <c r="P63" s="218"/>
      <c r="Q63" s="218"/>
      <c r="R63" s="218"/>
    </row>
    <row r="64" spans="1:18" ht="16.5">
      <c r="A64" s="1"/>
      <c r="B64" s="25" t="s">
        <v>486</v>
      </c>
      <c r="C64" s="26" t="s">
        <v>164</v>
      </c>
      <c r="D64" s="162"/>
      <c r="E64" s="24">
        <v>1332797</v>
      </c>
      <c r="F64" s="24">
        <v>0</v>
      </c>
      <c r="G64" s="10">
        <f t="shared" si="4"/>
        <v>1332797</v>
      </c>
      <c r="H64" s="10"/>
      <c r="I64" s="24">
        <v>1332782</v>
      </c>
      <c r="J64" s="24">
        <v>0</v>
      </c>
      <c r="K64" s="10">
        <f t="shared" si="5"/>
        <v>1332782</v>
      </c>
      <c r="L64" s="215"/>
      <c r="M64" s="215"/>
      <c r="N64" s="218"/>
      <c r="O64" s="218"/>
      <c r="P64" s="218"/>
      <c r="Q64" s="218"/>
      <c r="R64" s="218"/>
    </row>
    <row r="65" spans="1:18" ht="16.5">
      <c r="A65" s="1"/>
      <c r="B65" s="9" t="s">
        <v>366</v>
      </c>
      <c r="C65" s="1" t="s">
        <v>367</v>
      </c>
      <c r="D65" s="162"/>
      <c r="E65" s="10">
        <f>SUM(E66:E69)</f>
        <v>25530007</v>
      </c>
      <c r="F65" s="10">
        <f>SUM(F66:F69)</f>
        <v>0</v>
      </c>
      <c r="G65" s="10">
        <f t="shared" si="4"/>
        <v>25530007</v>
      </c>
      <c r="H65" s="10"/>
      <c r="I65" s="10">
        <f>SUM(I66:I69)</f>
        <v>21492133</v>
      </c>
      <c r="J65" s="10">
        <f>SUM(J66:J69)</f>
        <v>0</v>
      </c>
      <c r="K65" s="10">
        <f t="shared" si="5"/>
        <v>21492133</v>
      </c>
      <c r="L65" s="215"/>
      <c r="M65" s="215"/>
      <c r="N65" s="218"/>
      <c r="O65" s="218"/>
      <c r="P65" s="218"/>
      <c r="Q65" s="218"/>
      <c r="R65" s="218"/>
    </row>
    <row r="66" spans="1:18" ht="16.5">
      <c r="A66" s="1"/>
      <c r="B66" s="9" t="s">
        <v>368</v>
      </c>
      <c r="C66" s="1" t="s">
        <v>166</v>
      </c>
      <c r="D66" s="162"/>
      <c r="E66" s="24">
        <v>1469241</v>
      </c>
      <c r="F66" s="24">
        <v>0</v>
      </c>
      <c r="G66" s="10">
        <f t="shared" si="4"/>
        <v>1469241</v>
      </c>
      <c r="H66" s="10"/>
      <c r="I66" s="24">
        <v>1386657</v>
      </c>
      <c r="J66" s="24">
        <v>0</v>
      </c>
      <c r="K66" s="10">
        <f t="shared" si="5"/>
        <v>1386657</v>
      </c>
      <c r="L66" s="215"/>
      <c r="M66" s="215"/>
      <c r="N66" s="218"/>
      <c r="O66" s="218"/>
      <c r="P66" s="218"/>
      <c r="Q66" s="218"/>
      <c r="R66" s="218"/>
    </row>
    <row r="67" spans="1:18" ht="16.5">
      <c r="A67" s="1"/>
      <c r="B67" s="9" t="s">
        <v>369</v>
      </c>
      <c r="C67" s="1" t="s">
        <v>167</v>
      </c>
      <c r="D67" s="162"/>
      <c r="E67" s="24">
        <v>0</v>
      </c>
      <c r="F67" s="24">
        <v>0</v>
      </c>
      <c r="G67" s="10">
        <f t="shared" si="4"/>
        <v>0</v>
      </c>
      <c r="H67" s="10"/>
      <c r="I67" s="24">
        <v>0</v>
      </c>
      <c r="J67" s="24">
        <v>0</v>
      </c>
      <c r="K67" s="10">
        <f t="shared" si="5"/>
        <v>0</v>
      </c>
      <c r="L67" s="215"/>
      <c r="M67" s="215"/>
      <c r="N67" s="218"/>
      <c r="O67" s="218"/>
      <c r="P67" s="218"/>
      <c r="Q67" s="218"/>
      <c r="R67" s="218"/>
    </row>
    <row r="68" spans="1:18" ht="16.5">
      <c r="A68" s="1"/>
      <c r="B68" s="9" t="s">
        <v>370</v>
      </c>
      <c r="C68" s="1" t="s">
        <v>168</v>
      </c>
      <c r="D68" s="162"/>
      <c r="E68" s="24">
        <v>22724398</v>
      </c>
      <c r="F68" s="24">
        <v>0</v>
      </c>
      <c r="G68" s="10">
        <f t="shared" si="4"/>
        <v>22724398</v>
      </c>
      <c r="H68" s="10"/>
      <c r="I68" s="24">
        <v>19199849</v>
      </c>
      <c r="J68" s="24">
        <v>0</v>
      </c>
      <c r="K68" s="10">
        <f t="shared" si="5"/>
        <v>19199849</v>
      </c>
      <c r="L68" s="215"/>
      <c r="M68" s="215"/>
      <c r="N68" s="218"/>
      <c r="O68" s="218"/>
      <c r="P68" s="218"/>
      <c r="Q68" s="218"/>
      <c r="R68" s="218"/>
    </row>
    <row r="69" spans="1:18" ht="16.5">
      <c r="A69" s="1"/>
      <c r="B69" s="9" t="s">
        <v>371</v>
      </c>
      <c r="C69" s="1" t="s">
        <v>372</v>
      </c>
      <c r="D69" s="162"/>
      <c r="E69" s="24">
        <v>1336368</v>
      </c>
      <c r="F69" s="24">
        <v>0</v>
      </c>
      <c r="G69" s="24">
        <f t="shared" si="4"/>
        <v>1336368</v>
      </c>
      <c r="H69" s="10"/>
      <c r="I69" s="24">
        <v>905627</v>
      </c>
      <c r="J69" s="24">
        <v>0</v>
      </c>
      <c r="K69" s="24">
        <f t="shared" si="5"/>
        <v>905627</v>
      </c>
      <c r="L69" s="215"/>
      <c r="M69" s="215"/>
      <c r="N69" s="218"/>
      <c r="O69" s="218"/>
      <c r="P69" s="218"/>
      <c r="Q69" s="218"/>
      <c r="R69" s="218"/>
    </row>
    <row r="70" spans="1:18" ht="16.5">
      <c r="A70" s="1"/>
      <c r="B70" s="9" t="s">
        <v>373</v>
      </c>
      <c r="C70" s="1" t="s">
        <v>374</v>
      </c>
      <c r="D70" s="162"/>
      <c r="E70" s="10">
        <f>SUM(E71:E72)</f>
        <v>5269654</v>
      </c>
      <c r="F70" s="10">
        <f>SUM(F71:F72)</f>
        <v>0</v>
      </c>
      <c r="G70" s="10">
        <f t="shared" si="4"/>
        <v>5269654</v>
      </c>
      <c r="H70" s="10"/>
      <c r="I70" s="10">
        <f>SUM(I71:I72)</f>
        <v>5399913</v>
      </c>
      <c r="J70" s="10">
        <f>SUM(J71:J72)</f>
        <v>0</v>
      </c>
      <c r="K70" s="10">
        <f t="shared" si="5"/>
        <v>5399913</v>
      </c>
      <c r="L70" s="215"/>
      <c r="M70" s="215"/>
      <c r="N70" s="218"/>
      <c r="O70" s="218"/>
      <c r="P70" s="218"/>
      <c r="Q70" s="218"/>
      <c r="R70" s="218"/>
    </row>
    <row r="71" spans="1:18" ht="16.5">
      <c r="A71" s="1"/>
      <c r="B71" s="9" t="s">
        <v>375</v>
      </c>
      <c r="C71" s="12" t="s">
        <v>609</v>
      </c>
      <c r="D71" s="162"/>
      <c r="E71" s="24">
        <v>752895</v>
      </c>
      <c r="F71" s="24">
        <v>0</v>
      </c>
      <c r="G71" s="10">
        <f t="shared" si="4"/>
        <v>752895</v>
      </c>
      <c r="H71" s="10"/>
      <c r="I71" s="24">
        <v>545745</v>
      </c>
      <c r="J71" s="24">
        <v>0</v>
      </c>
      <c r="K71" s="10">
        <f t="shared" si="5"/>
        <v>545745</v>
      </c>
      <c r="L71" s="215"/>
      <c r="M71" s="215"/>
      <c r="N71" s="218"/>
      <c r="O71" s="218"/>
      <c r="P71" s="218"/>
      <c r="Q71" s="218"/>
      <c r="R71" s="218"/>
    </row>
    <row r="72" spans="1:18" ht="16.5">
      <c r="A72" s="1"/>
      <c r="B72" s="9" t="s">
        <v>376</v>
      </c>
      <c r="C72" s="12" t="s">
        <v>610</v>
      </c>
      <c r="D72" s="162"/>
      <c r="E72" s="24">
        <v>4516759</v>
      </c>
      <c r="F72" s="24">
        <v>0</v>
      </c>
      <c r="G72" s="10">
        <f t="shared" si="4"/>
        <v>4516759</v>
      </c>
      <c r="H72" s="10"/>
      <c r="I72" s="24">
        <v>4854168</v>
      </c>
      <c r="J72" s="24">
        <v>0</v>
      </c>
      <c r="K72" s="10">
        <f t="shared" si="5"/>
        <v>4854168</v>
      </c>
      <c r="L72" s="215"/>
      <c r="M72" s="215"/>
      <c r="N72" s="218"/>
      <c r="O72" s="218"/>
      <c r="P72" s="218"/>
      <c r="Q72" s="218"/>
      <c r="R72" s="218"/>
    </row>
    <row r="73" spans="1:18" ht="16.5">
      <c r="A73" s="1"/>
      <c r="B73" s="9" t="s">
        <v>452</v>
      </c>
      <c r="C73" s="12" t="s">
        <v>487</v>
      </c>
      <c r="D73" s="213"/>
      <c r="E73" s="24">
        <v>141</v>
      </c>
      <c r="F73" s="24">
        <v>0</v>
      </c>
      <c r="G73" s="10">
        <f t="shared" si="4"/>
        <v>141</v>
      </c>
      <c r="H73" s="10"/>
      <c r="I73" s="24">
        <v>130</v>
      </c>
      <c r="J73" s="24">
        <v>0</v>
      </c>
      <c r="K73" s="10">
        <f t="shared" si="5"/>
        <v>130</v>
      </c>
      <c r="L73" s="215"/>
      <c r="M73" s="215"/>
      <c r="N73" s="218"/>
      <c r="O73" s="218"/>
      <c r="P73" s="218"/>
      <c r="Q73" s="218"/>
      <c r="R73" s="218"/>
    </row>
    <row r="74" spans="1:18" ht="16.5">
      <c r="A74" s="1"/>
      <c r="B74" s="1"/>
      <c r="C74" s="12"/>
      <c r="D74" s="167"/>
      <c r="E74" s="155"/>
      <c r="F74" s="155"/>
      <c r="G74" s="155"/>
      <c r="H74" s="6"/>
      <c r="I74" s="155"/>
      <c r="J74" s="155"/>
      <c r="K74" s="155"/>
      <c r="L74" s="215"/>
      <c r="M74" s="215"/>
      <c r="N74" s="218"/>
      <c r="O74" s="218"/>
      <c r="P74" s="218"/>
      <c r="Q74" s="218"/>
      <c r="R74" s="218"/>
    </row>
    <row r="75" spans="1:18" s="142" customFormat="1" ht="16.5">
      <c r="A75" s="85"/>
      <c r="B75" s="91"/>
      <c r="C75" s="92" t="s">
        <v>169</v>
      </c>
      <c r="D75" s="164"/>
      <c r="E75" s="93">
        <f>E51+E50+E37+E33+E28+E27+E26+E25+E22+E18+E14+E9+E12+E13+E43+E47</f>
        <v>149691696</v>
      </c>
      <c r="F75" s="93">
        <f>F51+F50+F37+F33+F28+F27+F26+F25+F22+F18+F14+F9+F12+F13+F43+F47</f>
        <v>165782870</v>
      </c>
      <c r="G75" s="93">
        <f>G51+G50+G37+G33+G28+G27+G26+G25+G22+G18+G14+G9+G12+G13+G43+G47</f>
        <v>315474566</v>
      </c>
      <c r="H75" s="93"/>
      <c r="I75" s="93">
        <f>I51+I50+I37+I33+I28+I27+I26+I25+I22+I18+I14+I9+I12+I13+I43+I47</f>
        <v>138382010</v>
      </c>
      <c r="J75" s="93">
        <f>J51+J50+J37+J33+J28+J27+J26+J25+J22+J18+J14+J9+J12+J13+J43+J47</f>
        <v>156118813</v>
      </c>
      <c r="K75" s="93">
        <f>K51+K50+K37+K33+K28+K27+K26+K25+K22+K18+K14+K9+K12+K13+K43+K47</f>
        <v>294500823</v>
      </c>
      <c r="L75" s="215"/>
      <c r="M75" s="215"/>
      <c r="N75" s="218"/>
      <c r="O75" s="218"/>
      <c r="P75" s="218"/>
      <c r="Q75" s="218"/>
      <c r="R75" s="218"/>
    </row>
    <row r="76" spans="1:18" ht="13.5">
      <c r="A76" s="16"/>
      <c r="B76" s="16"/>
      <c r="C76" s="17"/>
      <c r="D76" s="28"/>
      <c r="I76" s="18"/>
      <c r="J76" s="18"/>
      <c r="K76" s="18"/>
      <c r="L76" s="215"/>
      <c r="M76" s="215"/>
      <c r="N76" s="218"/>
      <c r="O76" s="218"/>
      <c r="P76" s="218"/>
      <c r="Q76" s="218"/>
      <c r="R76" s="218"/>
    </row>
    <row r="77" spans="1:18" ht="13.5">
      <c r="A77" s="16"/>
      <c r="B77" s="16"/>
      <c r="C77" s="17"/>
      <c r="D77" s="28"/>
      <c r="I77" s="18"/>
      <c r="J77" s="18"/>
      <c r="K77" s="18"/>
      <c r="L77" s="215"/>
      <c r="M77" s="215"/>
      <c r="N77" s="218"/>
      <c r="P77" s="218"/>
      <c r="Q77" s="218"/>
      <c r="R77" s="218"/>
    </row>
    <row r="78" spans="1:18" ht="13.5">
      <c r="A78" s="16"/>
      <c r="B78" s="16"/>
      <c r="C78" s="17"/>
      <c r="D78" s="28"/>
      <c r="I78" s="18"/>
      <c r="J78" s="18"/>
      <c r="K78" s="18"/>
      <c r="L78" s="216"/>
      <c r="M78" s="216"/>
      <c r="N78" s="218"/>
      <c r="P78" s="218"/>
      <c r="Q78" s="218"/>
      <c r="R78" s="218"/>
    </row>
    <row r="79" spans="1:18" ht="13.5">
      <c r="A79" s="16"/>
      <c r="B79" s="16"/>
      <c r="C79" s="17"/>
      <c r="D79" s="28"/>
      <c r="I79" s="18"/>
      <c r="J79" s="18"/>
      <c r="K79" s="18"/>
      <c r="L79" s="216"/>
      <c r="M79" s="216"/>
      <c r="N79" s="218"/>
      <c r="P79" s="218"/>
      <c r="Q79" s="218"/>
      <c r="R79" s="218"/>
    </row>
    <row r="80" spans="1:18" ht="13.5">
      <c r="A80" s="16"/>
      <c r="B80" s="16"/>
      <c r="C80" s="17"/>
      <c r="D80" s="28"/>
      <c r="I80" s="18"/>
      <c r="J80" s="18"/>
      <c r="K80" s="18"/>
      <c r="L80" s="216"/>
      <c r="M80" s="216"/>
      <c r="N80" s="218"/>
      <c r="P80" s="218"/>
      <c r="Q80" s="218"/>
      <c r="R80" s="218"/>
    </row>
    <row r="81" spans="1:14" ht="13.5">
      <c r="A81" s="16"/>
      <c r="B81" s="16"/>
      <c r="C81" s="17"/>
      <c r="D81" s="28"/>
      <c r="I81" s="18"/>
      <c r="J81" s="18"/>
      <c r="K81" s="18"/>
      <c r="L81" s="216"/>
      <c r="M81" s="216"/>
      <c r="N81" s="218"/>
    </row>
    <row r="82" spans="1:14" ht="13.5">
      <c r="A82" s="16"/>
      <c r="B82" s="16"/>
      <c r="C82" s="17"/>
      <c r="D82" s="28"/>
      <c r="I82" s="18"/>
      <c r="J82" s="18"/>
      <c r="K82" s="18"/>
      <c r="L82" s="216"/>
      <c r="M82" s="216"/>
      <c r="N82" s="218"/>
    </row>
    <row r="83" spans="1:14" ht="13.5">
      <c r="A83" s="16"/>
      <c r="B83" s="16"/>
      <c r="C83" s="17"/>
      <c r="D83" s="28"/>
      <c r="I83" s="18"/>
      <c r="J83" s="18"/>
      <c r="K83" s="18"/>
      <c r="L83" s="216"/>
      <c r="M83" s="216"/>
      <c r="N83" s="218"/>
    </row>
    <row r="84" spans="1:14" ht="13.5">
      <c r="A84" s="16"/>
      <c r="B84" s="16"/>
      <c r="C84" s="17"/>
      <c r="D84" s="28"/>
      <c r="I84" s="18"/>
      <c r="J84" s="18"/>
      <c r="K84" s="18"/>
      <c r="L84" s="216"/>
      <c r="M84" s="216"/>
      <c r="N84" s="218"/>
    </row>
    <row r="85" spans="1:13" ht="18.75">
      <c r="A85" s="231" t="s">
        <v>458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16"/>
      <c r="M85" s="216"/>
    </row>
    <row r="86" spans="1:13" ht="15.75" customHeight="1">
      <c r="A86" s="16"/>
      <c r="B86" s="16"/>
      <c r="C86" s="17"/>
      <c r="D86" s="28"/>
      <c r="I86" s="18"/>
      <c r="J86" s="18"/>
      <c r="K86" s="18"/>
      <c r="L86" s="216"/>
      <c r="M86" s="216"/>
    </row>
    <row r="87" spans="1:11" ht="15.75" customHeight="1">
      <c r="A87" s="16"/>
      <c r="B87" s="16"/>
      <c r="C87" s="17"/>
      <c r="D87" s="28"/>
      <c r="I87" s="18"/>
      <c r="J87" s="18"/>
      <c r="K87" s="18"/>
    </row>
    <row r="88" spans="1:13" ht="15.75" customHeight="1">
      <c r="A88" s="16"/>
      <c r="B88" s="16"/>
      <c r="C88" s="17"/>
      <c r="D88" s="28"/>
      <c r="I88" s="18"/>
      <c r="J88" s="18"/>
      <c r="K88" s="18"/>
      <c r="L88" s="142"/>
      <c r="M88" s="142"/>
    </row>
    <row r="89" spans="1:11" ht="15.75" customHeight="1">
      <c r="A89" s="16"/>
      <c r="B89" s="16"/>
      <c r="C89" s="17"/>
      <c r="D89" s="28"/>
      <c r="I89" s="18"/>
      <c r="J89" s="18"/>
      <c r="K89" s="18"/>
    </row>
    <row r="90" spans="1:11" ht="15.75" customHeight="1">
      <c r="A90" s="16"/>
      <c r="B90" s="16"/>
      <c r="C90" s="17"/>
      <c r="D90" s="28"/>
      <c r="I90" s="18"/>
      <c r="J90" s="18"/>
      <c r="K90" s="18"/>
    </row>
    <row r="91" spans="1:11" ht="15.75" customHeight="1">
      <c r="A91" s="16"/>
      <c r="B91" s="16"/>
      <c r="C91" s="17"/>
      <c r="D91" s="28"/>
      <c r="I91" s="18"/>
      <c r="J91" s="18"/>
      <c r="K91" s="18"/>
    </row>
    <row r="92" spans="1:11" ht="15.75" customHeight="1">
      <c r="A92" s="16"/>
      <c r="B92" s="16"/>
      <c r="C92" s="17"/>
      <c r="D92" s="28"/>
      <c r="I92" s="18"/>
      <c r="J92" s="18"/>
      <c r="K92" s="18"/>
    </row>
    <row r="93" spans="1:11" ht="15.75" customHeight="1">
      <c r="A93" s="16"/>
      <c r="B93" s="16"/>
      <c r="C93" s="17"/>
      <c r="D93" s="28"/>
      <c r="I93" s="18"/>
      <c r="J93" s="18"/>
      <c r="K93" s="18"/>
    </row>
    <row r="94" spans="1:11" ht="15.75" customHeight="1">
      <c r="A94" s="16"/>
      <c r="B94" s="16"/>
      <c r="C94" s="17"/>
      <c r="D94" s="28"/>
      <c r="I94" s="18"/>
      <c r="J94" s="18"/>
      <c r="K94" s="18"/>
    </row>
    <row r="95" spans="1:11" ht="15.75" customHeight="1">
      <c r="A95" s="16"/>
      <c r="B95" s="16"/>
      <c r="C95" s="17"/>
      <c r="D95" s="28"/>
      <c r="I95" s="18"/>
      <c r="J95" s="18"/>
      <c r="K95" s="18"/>
    </row>
    <row r="96" spans="1:11" ht="15.75" customHeight="1">
      <c r="A96" s="16"/>
      <c r="B96" s="16"/>
      <c r="C96" s="17"/>
      <c r="D96" s="28"/>
      <c r="I96" s="18"/>
      <c r="J96" s="18"/>
      <c r="K96" s="18"/>
    </row>
    <row r="97" spans="1:11" ht="15.75" customHeight="1">
      <c r="A97" s="16"/>
      <c r="B97" s="16"/>
      <c r="C97" s="17"/>
      <c r="D97" s="28"/>
      <c r="I97" s="18"/>
      <c r="J97" s="18"/>
      <c r="K97" s="18"/>
    </row>
    <row r="98" spans="1:11" ht="15.75" customHeight="1">
      <c r="A98" s="16"/>
      <c r="B98" s="16"/>
      <c r="C98" s="17"/>
      <c r="D98" s="28"/>
      <c r="I98" s="18"/>
      <c r="J98" s="18"/>
      <c r="K98" s="18"/>
    </row>
    <row r="99" spans="1:11" ht="15.75" customHeight="1">
      <c r="A99" s="16"/>
      <c r="B99" s="16"/>
      <c r="C99" s="17"/>
      <c r="D99" s="28"/>
      <c r="I99" s="18"/>
      <c r="J99" s="18"/>
      <c r="K99" s="18"/>
    </row>
    <row r="100" spans="1:11" ht="15.75" customHeight="1">
      <c r="A100" s="16"/>
      <c r="B100" s="16"/>
      <c r="C100" s="17"/>
      <c r="D100" s="28"/>
      <c r="I100" s="18"/>
      <c r="J100" s="18"/>
      <c r="K100" s="18"/>
    </row>
    <row r="102" spans="1:11" ht="13.5">
      <c r="A102" s="53"/>
      <c r="B102" s="53"/>
      <c r="C102" s="53"/>
      <c r="D102" s="55"/>
      <c r="E102" s="53"/>
      <c r="F102" s="53"/>
      <c r="G102" s="53"/>
      <c r="H102" s="53"/>
      <c r="I102" s="53"/>
      <c r="J102" s="53"/>
      <c r="K102" s="53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1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28125" style="30" bestFit="1" customWidth="1"/>
    <col min="5" max="7" width="17.7109375" style="3" customWidth="1"/>
    <col min="8" max="8" width="2.8515625" style="3" customWidth="1"/>
    <col min="9" max="11" width="18.00390625" style="3" customWidth="1"/>
    <col min="12" max="13" width="20.7109375" style="3" bestFit="1" customWidth="1"/>
    <col min="14" max="14" width="22.421875" style="3" bestFit="1" customWidth="1"/>
    <col min="15" max="15" width="16.57421875" style="3" bestFit="1" customWidth="1"/>
    <col min="16" max="17" width="17.7109375" style="3" bestFit="1" customWidth="1"/>
    <col min="18" max="18" width="9.140625" style="3" customWidth="1"/>
    <col min="19" max="19" width="15.421875" style="3" bestFit="1" customWidth="1"/>
    <col min="20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645</v>
      </c>
      <c r="D3" s="71"/>
    </row>
    <row r="4" spans="1:11" s="99" customFormat="1" ht="17.25" customHeight="1">
      <c r="A4" s="96"/>
      <c r="B4" s="72" t="s">
        <v>599</v>
      </c>
      <c r="C4" s="96"/>
      <c r="D4" s="137"/>
      <c r="E4" s="96"/>
      <c r="F4" s="96"/>
      <c r="G4" s="96"/>
      <c r="H4" s="96"/>
      <c r="I4" s="96"/>
      <c r="J4" s="96"/>
      <c r="K4" s="96"/>
    </row>
    <row r="5" spans="1:11" ht="17.25" customHeight="1">
      <c r="A5" s="1"/>
      <c r="B5" s="4"/>
      <c r="C5" s="4"/>
      <c r="D5" s="21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1"/>
      <c r="E6" s="5"/>
      <c r="F6" s="5"/>
      <c r="G6" s="5"/>
      <c r="H6" s="5"/>
      <c r="I6" s="5"/>
      <c r="J6" s="5"/>
      <c r="K6" s="5"/>
    </row>
    <row r="7" spans="1:11" s="139" customFormat="1" ht="15.75" customHeight="1">
      <c r="A7" s="73"/>
      <c r="B7" s="73"/>
      <c r="C7" s="73"/>
      <c r="D7" s="74"/>
      <c r="E7" s="75"/>
      <c r="F7" s="75" t="s">
        <v>42</v>
      </c>
      <c r="G7" s="75"/>
      <c r="H7" s="138"/>
      <c r="I7" s="75"/>
      <c r="J7" s="75" t="s">
        <v>43</v>
      </c>
      <c r="K7" s="75"/>
    </row>
    <row r="8" spans="1:11" s="139" customFormat="1" ht="15.75" customHeight="1">
      <c r="A8" s="73"/>
      <c r="B8" s="73"/>
      <c r="C8" s="78"/>
      <c r="D8" s="74" t="s">
        <v>1</v>
      </c>
      <c r="E8" s="75"/>
      <c r="F8" s="75" t="s">
        <v>643</v>
      </c>
      <c r="G8" s="163"/>
      <c r="H8" s="140"/>
      <c r="I8" s="75"/>
      <c r="J8" s="75" t="s">
        <v>619</v>
      </c>
      <c r="K8" s="75"/>
    </row>
    <row r="9" spans="1:11" s="139" customFormat="1" ht="15.75" customHeight="1">
      <c r="A9" s="73"/>
      <c r="B9" s="80"/>
      <c r="C9" s="81"/>
      <c r="D9" s="82" t="s">
        <v>79</v>
      </c>
      <c r="E9" s="83" t="s">
        <v>2</v>
      </c>
      <c r="F9" s="83" t="s">
        <v>3</v>
      </c>
      <c r="G9" s="83" t="s">
        <v>170</v>
      </c>
      <c r="H9" s="83"/>
      <c r="I9" s="83" t="s">
        <v>2</v>
      </c>
      <c r="J9" s="83" t="s">
        <v>3</v>
      </c>
      <c r="K9" s="83" t="s">
        <v>170</v>
      </c>
    </row>
    <row r="10" spans="1:19" s="142" customFormat="1" ht="16.5">
      <c r="A10" s="85"/>
      <c r="B10" s="85" t="s">
        <v>171</v>
      </c>
      <c r="C10" s="141"/>
      <c r="D10" s="162"/>
      <c r="E10" s="150">
        <f>E11+E30+E48</f>
        <v>175538726</v>
      </c>
      <c r="F10" s="150">
        <f>F11+F30+F48</f>
        <v>393175212</v>
      </c>
      <c r="G10" s="150">
        <f aca="true" t="shared" si="0" ref="G10:G73">E10+F10</f>
        <v>568713938</v>
      </c>
      <c r="H10" s="135"/>
      <c r="I10" s="150">
        <f>I11+I30+I48</f>
        <v>147851229</v>
      </c>
      <c r="J10" s="150">
        <f>J11+J30+J48</f>
        <v>356210504</v>
      </c>
      <c r="K10" s="150">
        <f aca="true" t="shared" si="1" ref="K10:K73">I10+J10</f>
        <v>504061733</v>
      </c>
      <c r="L10" s="215"/>
      <c r="M10" s="215"/>
      <c r="N10" s="215"/>
      <c r="O10" s="218"/>
      <c r="P10" s="218"/>
      <c r="Q10" s="218"/>
      <c r="R10" s="218"/>
      <c r="S10" s="218"/>
    </row>
    <row r="11" spans="1:18" s="142" customFormat="1" ht="16.5">
      <c r="A11" s="85"/>
      <c r="B11" s="85" t="s">
        <v>4</v>
      </c>
      <c r="C11" s="85" t="s">
        <v>172</v>
      </c>
      <c r="D11" s="162" t="s">
        <v>625</v>
      </c>
      <c r="E11" s="150">
        <f>E12+E16+E19+E22+E23+E26+E28+E29+E27</f>
        <v>19913558</v>
      </c>
      <c r="F11" s="150">
        <f>F12+F16+F19+F22+F23+F26+F28+F29+F27</f>
        <v>29778055</v>
      </c>
      <c r="G11" s="150">
        <f t="shared" si="0"/>
        <v>49691613</v>
      </c>
      <c r="H11" s="135"/>
      <c r="I11" s="150">
        <f>I12+I16+I19+I22+I23+I26+I28+I29+I27</f>
        <v>15976452</v>
      </c>
      <c r="J11" s="150">
        <f>J12+J16+J19+J22+J23+J26+J28+J29+J27</f>
        <v>24370684</v>
      </c>
      <c r="K11" s="150">
        <f t="shared" si="1"/>
        <v>40347136</v>
      </c>
      <c r="L11" s="215"/>
      <c r="M11" s="215"/>
      <c r="N11" s="215"/>
      <c r="O11" s="218"/>
      <c r="P11" s="218"/>
      <c r="Q11" s="218"/>
      <c r="R11" s="218"/>
    </row>
    <row r="12" spans="1:18" ht="15.75">
      <c r="A12" s="1"/>
      <c r="B12" s="31" t="s">
        <v>5</v>
      </c>
      <c r="C12" s="1" t="s">
        <v>173</v>
      </c>
      <c r="D12" s="21"/>
      <c r="E12" s="32">
        <f>SUM(E13:E15)</f>
        <v>17214133</v>
      </c>
      <c r="F12" s="32">
        <f>SUM(F13:F15)</f>
        <v>15799048</v>
      </c>
      <c r="G12" s="32">
        <f t="shared" si="0"/>
        <v>33013181</v>
      </c>
      <c r="H12" s="24"/>
      <c r="I12" s="32">
        <f>SUM(I13:I15)</f>
        <v>13721435</v>
      </c>
      <c r="J12" s="32">
        <f>SUM(J13:J15)</f>
        <v>13430357</v>
      </c>
      <c r="K12" s="32">
        <f t="shared" si="1"/>
        <v>27151792</v>
      </c>
      <c r="L12" s="215"/>
      <c r="M12" s="215"/>
      <c r="N12" s="215"/>
      <c r="O12" s="218"/>
      <c r="P12" s="218"/>
      <c r="Q12" s="218"/>
      <c r="R12" s="218"/>
    </row>
    <row r="13" spans="1:18" ht="15.75">
      <c r="A13" s="1"/>
      <c r="B13" s="31" t="s">
        <v>46</v>
      </c>
      <c r="C13" s="1" t="s">
        <v>174</v>
      </c>
      <c r="D13" s="21"/>
      <c r="E13" s="32">
        <v>382380</v>
      </c>
      <c r="F13" s="32">
        <v>2732353</v>
      </c>
      <c r="G13" s="32">
        <f t="shared" si="0"/>
        <v>3114733</v>
      </c>
      <c r="H13" s="24"/>
      <c r="I13" s="32">
        <v>388011</v>
      </c>
      <c r="J13" s="32">
        <v>2543143</v>
      </c>
      <c r="K13" s="32">
        <f t="shared" si="1"/>
        <v>2931154</v>
      </c>
      <c r="L13" s="215"/>
      <c r="M13" s="215"/>
      <c r="N13" s="215"/>
      <c r="O13" s="218"/>
      <c r="P13" s="218"/>
      <c r="Q13" s="218"/>
      <c r="R13" s="218"/>
    </row>
    <row r="14" spans="1:18" ht="15.75">
      <c r="A14" s="1"/>
      <c r="B14" s="31" t="s">
        <v>47</v>
      </c>
      <c r="C14" s="1" t="s">
        <v>175</v>
      </c>
      <c r="D14" s="21"/>
      <c r="E14" s="32">
        <v>0</v>
      </c>
      <c r="F14" s="32">
        <v>3404114</v>
      </c>
      <c r="G14" s="32">
        <f t="shared" si="0"/>
        <v>3404114</v>
      </c>
      <c r="H14" s="24"/>
      <c r="I14" s="32">
        <v>0</v>
      </c>
      <c r="J14" s="32">
        <v>3219372</v>
      </c>
      <c r="K14" s="32">
        <f t="shared" si="1"/>
        <v>3219372</v>
      </c>
      <c r="L14" s="215"/>
      <c r="M14" s="215"/>
      <c r="N14" s="215"/>
      <c r="O14" s="218"/>
      <c r="P14" s="218"/>
      <c r="Q14" s="218"/>
      <c r="R14" s="218"/>
    </row>
    <row r="15" spans="1:18" ht="15.75">
      <c r="A15" s="1"/>
      <c r="B15" s="31" t="s">
        <v>48</v>
      </c>
      <c r="C15" s="1" t="s">
        <v>176</v>
      </c>
      <c r="D15" s="21"/>
      <c r="E15" s="32">
        <v>16831753</v>
      </c>
      <c r="F15" s="32">
        <v>9662581</v>
      </c>
      <c r="G15" s="32">
        <f t="shared" si="0"/>
        <v>26494334</v>
      </c>
      <c r="H15" s="24"/>
      <c r="I15" s="32">
        <v>13333424</v>
      </c>
      <c r="J15" s="32">
        <v>7667842</v>
      </c>
      <c r="K15" s="32">
        <f t="shared" si="1"/>
        <v>21001266</v>
      </c>
      <c r="L15" s="215"/>
      <c r="M15" s="215"/>
      <c r="N15" s="215"/>
      <c r="O15" s="218"/>
      <c r="P15" s="218"/>
      <c r="Q15" s="218"/>
      <c r="R15" s="218"/>
    </row>
    <row r="16" spans="1:18" ht="15.75">
      <c r="A16" s="1"/>
      <c r="B16" s="31" t="s">
        <v>6</v>
      </c>
      <c r="C16" s="1" t="s">
        <v>177</v>
      </c>
      <c r="D16" s="21"/>
      <c r="E16" s="32">
        <f>E17+E18</f>
        <v>396</v>
      </c>
      <c r="F16" s="32">
        <f>F17+F18</f>
        <v>3764630</v>
      </c>
      <c r="G16" s="32">
        <f t="shared" si="0"/>
        <v>3765026</v>
      </c>
      <c r="H16" s="24"/>
      <c r="I16" s="32">
        <f>I17+I18</f>
        <v>0</v>
      </c>
      <c r="J16" s="32">
        <f>J17+J18</f>
        <v>3583229</v>
      </c>
      <c r="K16" s="32">
        <f t="shared" si="1"/>
        <v>3583229</v>
      </c>
      <c r="L16" s="215"/>
      <c r="M16" s="215"/>
      <c r="N16" s="215"/>
      <c r="O16" s="218"/>
      <c r="P16" s="218"/>
      <c r="Q16" s="218"/>
      <c r="R16" s="218"/>
    </row>
    <row r="17" spans="1:18" ht="15.75">
      <c r="A17" s="1"/>
      <c r="B17" s="31" t="s">
        <v>272</v>
      </c>
      <c r="C17" s="1" t="s">
        <v>178</v>
      </c>
      <c r="D17" s="21"/>
      <c r="E17" s="32">
        <v>396</v>
      </c>
      <c r="F17" s="32">
        <v>3764630</v>
      </c>
      <c r="G17" s="32">
        <f t="shared" si="0"/>
        <v>3765026</v>
      </c>
      <c r="H17" s="24"/>
      <c r="I17" s="32">
        <v>0</v>
      </c>
      <c r="J17" s="32">
        <v>3583229</v>
      </c>
      <c r="K17" s="32">
        <f t="shared" si="1"/>
        <v>3583229</v>
      </c>
      <c r="L17" s="215"/>
      <c r="M17" s="215"/>
      <c r="N17" s="215"/>
      <c r="O17" s="218"/>
      <c r="P17" s="218"/>
      <c r="Q17" s="218"/>
      <c r="R17" s="218"/>
    </row>
    <row r="18" spans="1:18" ht="15.75">
      <c r="A18" s="1"/>
      <c r="B18" s="31" t="s">
        <v>273</v>
      </c>
      <c r="C18" s="1" t="s">
        <v>179</v>
      </c>
      <c r="D18" s="21"/>
      <c r="E18" s="32">
        <v>0</v>
      </c>
      <c r="F18" s="32">
        <v>0</v>
      </c>
      <c r="G18" s="32">
        <f t="shared" si="0"/>
        <v>0</v>
      </c>
      <c r="H18" s="24"/>
      <c r="I18" s="32">
        <v>0</v>
      </c>
      <c r="J18" s="32">
        <v>0</v>
      </c>
      <c r="K18" s="32">
        <f t="shared" si="1"/>
        <v>0</v>
      </c>
      <c r="L18" s="215"/>
      <c r="M18" s="215"/>
      <c r="N18" s="215"/>
      <c r="O18" s="218"/>
      <c r="P18" s="218"/>
      <c r="Q18" s="218"/>
      <c r="R18" s="218"/>
    </row>
    <row r="19" spans="1:18" ht="15.75">
      <c r="A19" s="1"/>
      <c r="B19" s="31" t="s">
        <v>7</v>
      </c>
      <c r="C19" s="1" t="s">
        <v>180</v>
      </c>
      <c r="D19" s="21"/>
      <c r="E19" s="32">
        <f>E20+E21</f>
        <v>8228</v>
      </c>
      <c r="F19" s="32">
        <f>F20+F21</f>
        <v>6190251</v>
      </c>
      <c r="G19" s="32">
        <f t="shared" si="0"/>
        <v>6198479</v>
      </c>
      <c r="H19" s="24"/>
      <c r="I19" s="32">
        <f>I20+I21</f>
        <v>260</v>
      </c>
      <c r="J19" s="32">
        <f>J20+J21</f>
        <v>5232516</v>
      </c>
      <c r="K19" s="32">
        <f t="shared" si="1"/>
        <v>5232776</v>
      </c>
      <c r="L19" s="215"/>
      <c r="M19" s="215"/>
      <c r="N19" s="215"/>
      <c r="O19" s="218"/>
      <c r="P19" s="218"/>
      <c r="Q19" s="218"/>
      <c r="R19" s="218"/>
    </row>
    <row r="20" spans="1:18" ht="15.75">
      <c r="A20" s="1"/>
      <c r="B20" s="31" t="s">
        <v>572</v>
      </c>
      <c r="C20" s="1" t="s">
        <v>181</v>
      </c>
      <c r="D20" s="21"/>
      <c r="E20" s="32">
        <v>8228</v>
      </c>
      <c r="F20" s="32">
        <v>5646420</v>
      </c>
      <c r="G20" s="32">
        <f t="shared" si="0"/>
        <v>5654648</v>
      </c>
      <c r="H20" s="24"/>
      <c r="I20" s="32">
        <v>260</v>
      </c>
      <c r="J20" s="32">
        <v>4722556</v>
      </c>
      <c r="K20" s="32">
        <f t="shared" si="1"/>
        <v>4722816</v>
      </c>
      <c r="L20" s="215"/>
      <c r="M20" s="215"/>
      <c r="N20" s="215"/>
      <c r="O20" s="218"/>
      <c r="P20" s="218"/>
      <c r="Q20" s="218"/>
      <c r="R20" s="218"/>
    </row>
    <row r="21" spans="1:18" ht="15.75">
      <c r="A21" s="1"/>
      <c r="B21" s="31" t="s">
        <v>573</v>
      </c>
      <c r="C21" s="1" t="s">
        <v>182</v>
      </c>
      <c r="D21" s="21"/>
      <c r="E21" s="32">
        <v>0</v>
      </c>
      <c r="F21" s="32">
        <v>543831</v>
      </c>
      <c r="G21" s="32">
        <f t="shared" si="0"/>
        <v>543831</v>
      </c>
      <c r="H21" s="24"/>
      <c r="I21" s="32">
        <v>0</v>
      </c>
      <c r="J21" s="32">
        <v>509960</v>
      </c>
      <c r="K21" s="32">
        <f t="shared" si="1"/>
        <v>509960</v>
      </c>
      <c r="L21" s="215"/>
      <c r="M21" s="215"/>
      <c r="N21" s="215"/>
      <c r="O21" s="218"/>
      <c r="P21" s="218"/>
      <c r="Q21" s="218"/>
      <c r="R21" s="218"/>
    </row>
    <row r="22" spans="1:18" ht="15.75">
      <c r="A22" s="1"/>
      <c r="B22" s="31" t="s">
        <v>38</v>
      </c>
      <c r="C22" s="1" t="s">
        <v>183</v>
      </c>
      <c r="D22" s="21"/>
      <c r="E22" s="32">
        <v>0</v>
      </c>
      <c r="F22" s="32">
        <v>0</v>
      </c>
      <c r="G22" s="32">
        <f t="shared" si="0"/>
        <v>0</v>
      </c>
      <c r="H22" s="24"/>
      <c r="I22" s="32">
        <v>0</v>
      </c>
      <c r="J22" s="32">
        <v>0</v>
      </c>
      <c r="K22" s="32">
        <f t="shared" si="1"/>
        <v>0</v>
      </c>
      <c r="L22" s="215"/>
      <c r="M22" s="215"/>
      <c r="N22" s="215"/>
      <c r="O22" s="218"/>
      <c r="P22" s="218"/>
      <c r="Q22" s="218"/>
      <c r="R22" s="218"/>
    </row>
    <row r="23" spans="1:18" ht="15.75">
      <c r="A23" s="1"/>
      <c r="B23" s="31" t="s">
        <v>39</v>
      </c>
      <c r="C23" s="1" t="s">
        <v>184</v>
      </c>
      <c r="D23" s="21"/>
      <c r="E23" s="32">
        <f>E24+E25</f>
        <v>0</v>
      </c>
      <c r="F23" s="32">
        <f>F24+F25</f>
        <v>0</v>
      </c>
      <c r="G23" s="32">
        <f t="shared" si="0"/>
        <v>0</v>
      </c>
      <c r="H23" s="24"/>
      <c r="I23" s="32">
        <f>I24+I25</f>
        <v>0</v>
      </c>
      <c r="J23" s="32">
        <f>J24+J25</f>
        <v>0</v>
      </c>
      <c r="K23" s="32">
        <f t="shared" si="1"/>
        <v>0</v>
      </c>
      <c r="L23" s="215"/>
      <c r="M23" s="215"/>
      <c r="N23" s="215"/>
      <c r="O23" s="218"/>
      <c r="P23" s="218"/>
      <c r="Q23" s="218"/>
      <c r="R23" s="218"/>
    </row>
    <row r="24" spans="1:18" ht="15.75">
      <c r="A24" s="1"/>
      <c r="B24" s="31" t="s">
        <v>54</v>
      </c>
      <c r="C24" s="1" t="s">
        <v>185</v>
      </c>
      <c r="D24" s="21"/>
      <c r="E24" s="32">
        <v>0</v>
      </c>
      <c r="F24" s="32">
        <v>0</v>
      </c>
      <c r="G24" s="32">
        <f t="shared" si="0"/>
        <v>0</v>
      </c>
      <c r="H24" s="24"/>
      <c r="I24" s="32">
        <v>0</v>
      </c>
      <c r="J24" s="32">
        <v>0</v>
      </c>
      <c r="K24" s="32">
        <f t="shared" si="1"/>
        <v>0</v>
      </c>
      <c r="L24" s="215"/>
      <c r="M24" s="215"/>
      <c r="N24" s="215"/>
      <c r="O24" s="218"/>
      <c r="P24" s="218"/>
      <c r="Q24" s="218"/>
      <c r="R24" s="218"/>
    </row>
    <row r="25" spans="1:18" ht="15.75">
      <c r="A25" s="1"/>
      <c r="B25" s="31" t="s">
        <v>55</v>
      </c>
      <c r="C25" s="1" t="s">
        <v>186</v>
      </c>
      <c r="D25" s="21"/>
      <c r="E25" s="32">
        <v>0</v>
      </c>
      <c r="F25" s="32">
        <v>0</v>
      </c>
      <c r="G25" s="32">
        <f t="shared" si="0"/>
        <v>0</v>
      </c>
      <c r="H25" s="24"/>
      <c r="I25" s="32">
        <v>0</v>
      </c>
      <c r="J25" s="32">
        <v>0</v>
      </c>
      <c r="K25" s="32">
        <f t="shared" si="1"/>
        <v>0</v>
      </c>
      <c r="L25" s="215"/>
      <c r="M25" s="215"/>
      <c r="N25" s="215"/>
      <c r="O25" s="218"/>
      <c r="P25" s="218"/>
      <c r="Q25" s="218"/>
      <c r="R25" s="218"/>
    </row>
    <row r="26" spans="1:18" ht="15.75">
      <c r="A26" s="1"/>
      <c r="B26" s="31" t="s">
        <v>40</v>
      </c>
      <c r="C26" s="1" t="s">
        <v>187</v>
      </c>
      <c r="D26" s="21"/>
      <c r="E26" s="32">
        <v>0</v>
      </c>
      <c r="F26" s="32">
        <v>0</v>
      </c>
      <c r="G26" s="32">
        <f t="shared" si="0"/>
        <v>0</v>
      </c>
      <c r="H26" s="24"/>
      <c r="I26" s="32">
        <v>0</v>
      </c>
      <c r="J26" s="32">
        <v>0</v>
      </c>
      <c r="K26" s="32">
        <f t="shared" si="1"/>
        <v>0</v>
      </c>
      <c r="L26" s="215"/>
      <c r="M26" s="215"/>
      <c r="N26" s="215"/>
      <c r="O26" s="218"/>
      <c r="P26" s="218"/>
      <c r="Q26" s="218"/>
      <c r="R26" s="218"/>
    </row>
    <row r="27" spans="1:18" ht="15.75">
      <c r="A27" s="1"/>
      <c r="B27" s="31" t="s">
        <v>130</v>
      </c>
      <c r="C27" s="1" t="s">
        <v>395</v>
      </c>
      <c r="D27" s="21"/>
      <c r="E27" s="32">
        <v>0</v>
      </c>
      <c r="F27" s="32">
        <v>11949</v>
      </c>
      <c r="G27" s="32">
        <f t="shared" si="0"/>
        <v>11949</v>
      </c>
      <c r="H27" s="24"/>
      <c r="I27" s="32">
        <v>0</v>
      </c>
      <c r="J27" s="32">
        <v>18849</v>
      </c>
      <c r="K27" s="32">
        <f t="shared" si="1"/>
        <v>18849</v>
      </c>
      <c r="L27" s="215"/>
      <c r="M27" s="215"/>
      <c r="N27" s="215"/>
      <c r="O27" s="218"/>
      <c r="P27" s="218"/>
      <c r="Q27" s="218"/>
      <c r="R27" s="218"/>
    </row>
    <row r="28" spans="1:18" ht="15.75">
      <c r="A28" s="1"/>
      <c r="B28" s="31" t="s">
        <v>574</v>
      </c>
      <c r="C28" s="1" t="s">
        <v>188</v>
      </c>
      <c r="D28" s="21"/>
      <c r="E28" s="32">
        <v>33975</v>
      </c>
      <c r="F28" s="32">
        <v>4003788</v>
      </c>
      <c r="G28" s="32">
        <f t="shared" si="0"/>
        <v>4037763</v>
      </c>
      <c r="H28" s="24"/>
      <c r="I28" s="32">
        <v>38726</v>
      </c>
      <c r="J28" s="32">
        <v>2086153</v>
      </c>
      <c r="K28" s="32">
        <f t="shared" si="1"/>
        <v>2124879</v>
      </c>
      <c r="L28" s="215"/>
      <c r="M28" s="215"/>
      <c r="N28" s="215"/>
      <c r="O28" s="218"/>
      <c r="P28" s="218"/>
      <c r="Q28" s="218"/>
      <c r="R28" s="218"/>
    </row>
    <row r="29" spans="1:18" ht="15.75">
      <c r="A29" s="1"/>
      <c r="B29" s="31" t="s">
        <v>575</v>
      </c>
      <c r="C29" s="1" t="s">
        <v>189</v>
      </c>
      <c r="D29" s="21"/>
      <c r="E29" s="32">
        <v>2656826</v>
      </c>
      <c r="F29" s="32">
        <v>8389</v>
      </c>
      <c r="G29" s="32">
        <f t="shared" si="0"/>
        <v>2665215</v>
      </c>
      <c r="H29" s="24"/>
      <c r="I29" s="32">
        <v>2216031</v>
      </c>
      <c r="J29" s="32">
        <v>19580</v>
      </c>
      <c r="K29" s="32">
        <f t="shared" si="1"/>
        <v>2235611</v>
      </c>
      <c r="L29" s="215"/>
      <c r="M29" s="215"/>
      <c r="N29" s="215"/>
      <c r="O29" s="218"/>
      <c r="P29" s="218"/>
      <c r="Q29" s="218"/>
      <c r="R29" s="218"/>
    </row>
    <row r="30" spans="1:18" s="142" customFormat="1" ht="16.5">
      <c r="A30" s="85"/>
      <c r="B30" s="85" t="s">
        <v>8</v>
      </c>
      <c r="C30" s="85" t="s">
        <v>190</v>
      </c>
      <c r="D30" s="106" t="s">
        <v>626</v>
      </c>
      <c r="E30" s="151">
        <f>E31+E45</f>
        <v>40310780</v>
      </c>
      <c r="F30" s="151">
        <f>F31+F45</f>
        <v>11950030</v>
      </c>
      <c r="G30" s="150">
        <f t="shared" si="0"/>
        <v>52260810</v>
      </c>
      <c r="H30" s="135"/>
      <c r="I30" s="151">
        <f>I31+I45</f>
        <v>41336640</v>
      </c>
      <c r="J30" s="151">
        <f>J31+J45</f>
        <v>13619711</v>
      </c>
      <c r="K30" s="150">
        <f t="shared" si="1"/>
        <v>54956351</v>
      </c>
      <c r="L30" s="215"/>
      <c r="M30" s="215"/>
      <c r="N30" s="215"/>
      <c r="O30" s="218"/>
      <c r="P30" s="218"/>
      <c r="Q30" s="218"/>
      <c r="R30" s="218"/>
    </row>
    <row r="31" spans="1:18" ht="15.75">
      <c r="A31" s="1"/>
      <c r="B31" s="31" t="s">
        <v>9</v>
      </c>
      <c r="C31" s="1" t="s">
        <v>191</v>
      </c>
      <c r="D31" s="21"/>
      <c r="E31" s="32">
        <f>SUM(E32:E44)</f>
        <v>39394049</v>
      </c>
      <c r="F31" s="32">
        <f>SUM(F32:F44)</f>
        <v>11616053</v>
      </c>
      <c r="G31" s="32">
        <f t="shared" si="0"/>
        <v>51010102</v>
      </c>
      <c r="H31" s="24"/>
      <c r="I31" s="32">
        <f>SUM(I32:I44)</f>
        <v>40690428</v>
      </c>
      <c r="J31" s="32">
        <f>SUM(J32:J44)</f>
        <v>13304259</v>
      </c>
      <c r="K31" s="32">
        <f t="shared" si="1"/>
        <v>53994687</v>
      </c>
      <c r="L31" s="215"/>
      <c r="M31" s="215"/>
      <c r="N31" s="215"/>
      <c r="O31" s="218"/>
      <c r="P31" s="218"/>
      <c r="Q31" s="218"/>
      <c r="R31" s="218"/>
    </row>
    <row r="32" spans="1:18" ht="15.75">
      <c r="A32" s="1"/>
      <c r="B32" s="31" t="s">
        <v>10</v>
      </c>
      <c r="C32" s="1" t="s">
        <v>515</v>
      </c>
      <c r="D32" s="21"/>
      <c r="E32" s="32">
        <v>3570172</v>
      </c>
      <c r="F32" s="32">
        <v>8471393</v>
      </c>
      <c r="G32" s="32">
        <f t="shared" si="0"/>
        <v>12041565</v>
      </c>
      <c r="H32" s="24"/>
      <c r="I32" s="32">
        <v>7444452</v>
      </c>
      <c r="J32" s="32">
        <v>9261461</v>
      </c>
      <c r="K32" s="32">
        <f t="shared" si="1"/>
        <v>16705913</v>
      </c>
      <c r="L32" s="215"/>
      <c r="M32" s="215"/>
      <c r="N32" s="215"/>
      <c r="O32" s="218"/>
      <c r="P32" s="218"/>
      <c r="Q32" s="218"/>
      <c r="R32" s="218"/>
    </row>
    <row r="33" spans="1:18" ht="15.75">
      <c r="A33" s="1"/>
      <c r="B33" s="31" t="s">
        <v>11</v>
      </c>
      <c r="C33" s="1" t="s">
        <v>516</v>
      </c>
      <c r="D33" s="21"/>
      <c r="E33" s="32">
        <v>0</v>
      </c>
      <c r="F33" s="32">
        <v>0</v>
      </c>
      <c r="G33" s="32">
        <f t="shared" si="0"/>
        <v>0</v>
      </c>
      <c r="H33" s="24"/>
      <c r="I33" s="32">
        <v>0</v>
      </c>
      <c r="J33" s="32">
        <v>0</v>
      </c>
      <c r="K33" s="32">
        <f t="shared" si="1"/>
        <v>0</v>
      </c>
      <c r="L33" s="215"/>
      <c r="M33" s="215"/>
      <c r="N33" s="215"/>
      <c r="O33" s="218"/>
      <c r="P33" s="218"/>
      <c r="Q33" s="218"/>
      <c r="R33" s="218"/>
    </row>
    <row r="34" spans="1:18" ht="15.75">
      <c r="A34" s="1"/>
      <c r="B34" s="31" t="s">
        <v>12</v>
      </c>
      <c r="C34" s="1" t="s">
        <v>192</v>
      </c>
      <c r="D34" s="21"/>
      <c r="E34" s="32">
        <v>0</v>
      </c>
      <c r="F34" s="32">
        <v>0</v>
      </c>
      <c r="G34" s="32">
        <f t="shared" si="0"/>
        <v>0</v>
      </c>
      <c r="H34" s="24"/>
      <c r="I34" s="32">
        <v>0</v>
      </c>
      <c r="J34" s="32">
        <v>0</v>
      </c>
      <c r="K34" s="32">
        <f t="shared" si="1"/>
        <v>0</v>
      </c>
      <c r="L34" s="215"/>
      <c r="M34" s="215"/>
      <c r="N34" s="215"/>
      <c r="O34" s="218"/>
      <c r="P34" s="218"/>
      <c r="Q34" s="218"/>
      <c r="R34" s="218"/>
    </row>
    <row r="35" spans="1:18" ht="15.75">
      <c r="A35" s="1"/>
      <c r="B35" s="31" t="s">
        <v>576</v>
      </c>
      <c r="C35" s="1" t="s">
        <v>193</v>
      </c>
      <c r="D35" s="21"/>
      <c r="E35" s="32">
        <v>7035062</v>
      </c>
      <c r="F35" s="32">
        <v>3142717</v>
      </c>
      <c r="G35" s="32">
        <f t="shared" si="0"/>
        <v>10177779</v>
      </c>
      <c r="H35" s="24"/>
      <c r="I35" s="32">
        <v>6195974</v>
      </c>
      <c r="J35" s="32">
        <v>4040927</v>
      </c>
      <c r="K35" s="32">
        <f t="shared" si="1"/>
        <v>10236901</v>
      </c>
      <c r="L35" s="215"/>
      <c r="M35" s="215"/>
      <c r="N35" s="215"/>
      <c r="O35" s="218"/>
      <c r="P35" s="218"/>
      <c r="Q35" s="218"/>
      <c r="R35" s="218"/>
    </row>
    <row r="36" spans="1:18" ht="15.75">
      <c r="A36" s="1"/>
      <c r="B36" s="31" t="s">
        <v>577</v>
      </c>
      <c r="C36" s="1" t="s">
        <v>194</v>
      </c>
      <c r="D36" s="21"/>
      <c r="E36" s="32">
        <v>0</v>
      </c>
      <c r="F36" s="32">
        <v>0</v>
      </c>
      <c r="G36" s="32">
        <f t="shared" si="0"/>
        <v>0</v>
      </c>
      <c r="H36" s="24"/>
      <c r="I36" s="32">
        <v>0</v>
      </c>
      <c r="J36" s="32">
        <v>0</v>
      </c>
      <c r="K36" s="32">
        <f t="shared" si="1"/>
        <v>0</v>
      </c>
      <c r="L36" s="215"/>
      <c r="M36" s="215"/>
      <c r="N36" s="215"/>
      <c r="O36" s="218"/>
      <c r="P36" s="218"/>
      <c r="Q36" s="218"/>
      <c r="R36" s="218"/>
    </row>
    <row r="37" spans="1:18" ht="15.75">
      <c r="A37" s="1"/>
      <c r="B37" s="31" t="s">
        <v>578</v>
      </c>
      <c r="C37" s="1" t="s">
        <v>195</v>
      </c>
      <c r="D37" s="21"/>
      <c r="E37" s="32">
        <v>0</v>
      </c>
      <c r="F37" s="32">
        <v>0</v>
      </c>
      <c r="G37" s="32">
        <f t="shared" si="0"/>
        <v>0</v>
      </c>
      <c r="H37" s="24"/>
      <c r="I37" s="32">
        <v>0</v>
      </c>
      <c r="J37" s="32">
        <v>0</v>
      </c>
      <c r="K37" s="32">
        <f t="shared" si="1"/>
        <v>0</v>
      </c>
      <c r="L37" s="215"/>
      <c r="M37" s="215"/>
      <c r="N37" s="215"/>
      <c r="O37" s="218"/>
      <c r="P37" s="218"/>
      <c r="Q37" s="218"/>
      <c r="R37" s="218"/>
    </row>
    <row r="38" spans="1:18" ht="15.75">
      <c r="A38" s="1"/>
      <c r="B38" s="31" t="s">
        <v>579</v>
      </c>
      <c r="C38" s="1" t="s">
        <v>566</v>
      </c>
      <c r="D38" s="21"/>
      <c r="E38" s="32">
        <v>6622294</v>
      </c>
      <c r="F38" s="32">
        <v>0</v>
      </c>
      <c r="G38" s="32">
        <f t="shared" si="0"/>
        <v>6622294</v>
      </c>
      <c r="H38" s="24"/>
      <c r="I38" s="32">
        <v>6200426</v>
      </c>
      <c r="J38" s="32">
        <v>0</v>
      </c>
      <c r="K38" s="32">
        <f t="shared" si="1"/>
        <v>6200426</v>
      </c>
      <c r="L38" s="215"/>
      <c r="M38" s="215"/>
      <c r="N38" s="215"/>
      <c r="O38" s="218"/>
      <c r="P38" s="218"/>
      <c r="Q38" s="218"/>
      <c r="R38" s="218"/>
    </row>
    <row r="39" spans="1:18" ht="15.75">
      <c r="A39" s="1"/>
      <c r="B39" s="31" t="s">
        <v>580</v>
      </c>
      <c r="C39" s="1" t="s">
        <v>196</v>
      </c>
      <c r="D39" s="21"/>
      <c r="E39" s="32">
        <v>5143</v>
      </c>
      <c r="F39" s="32">
        <v>0</v>
      </c>
      <c r="G39" s="32">
        <f t="shared" si="0"/>
        <v>5143</v>
      </c>
      <c r="H39" s="24"/>
      <c r="I39" s="32">
        <v>4526</v>
      </c>
      <c r="J39" s="32">
        <v>0</v>
      </c>
      <c r="K39" s="32">
        <f t="shared" si="1"/>
        <v>4526</v>
      </c>
      <c r="L39" s="215"/>
      <c r="M39" s="215"/>
      <c r="N39" s="215"/>
      <c r="O39" s="218"/>
      <c r="P39" s="218"/>
      <c r="Q39" s="218"/>
      <c r="R39" s="218"/>
    </row>
    <row r="40" spans="1:18" ht="15.75">
      <c r="A40" s="1"/>
      <c r="B40" s="31" t="s">
        <v>581</v>
      </c>
      <c r="C40" s="1" t="s">
        <v>197</v>
      </c>
      <c r="D40" s="21"/>
      <c r="E40" s="32">
        <v>18310326</v>
      </c>
      <c r="F40" s="32">
        <v>0</v>
      </c>
      <c r="G40" s="32">
        <f t="shared" si="0"/>
        <v>18310326</v>
      </c>
      <c r="H40" s="24"/>
      <c r="I40" s="32">
        <v>17397602</v>
      </c>
      <c r="J40" s="32">
        <v>0</v>
      </c>
      <c r="K40" s="32">
        <f t="shared" si="1"/>
        <v>17397602</v>
      </c>
      <c r="L40" s="215"/>
      <c r="M40" s="215"/>
      <c r="N40" s="215"/>
      <c r="O40" s="218"/>
      <c r="P40" s="218"/>
      <c r="Q40" s="218"/>
      <c r="R40" s="218"/>
    </row>
    <row r="41" spans="1:18" ht="15.75">
      <c r="A41" s="1"/>
      <c r="B41" s="31" t="s">
        <v>582</v>
      </c>
      <c r="C41" s="1" t="s">
        <v>517</v>
      </c>
      <c r="D41" s="21"/>
      <c r="E41" s="32">
        <v>55721</v>
      </c>
      <c r="F41" s="32">
        <v>0</v>
      </c>
      <c r="G41" s="32">
        <f t="shared" si="0"/>
        <v>55721</v>
      </c>
      <c r="H41" s="32"/>
      <c r="I41" s="32">
        <v>121979</v>
      </c>
      <c r="J41" s="32">
        <v>0</v>
      </c>
      <c r="K41" s="32">
        <f t="shared" si="1"/>
        <v>121979</v>
      </c>
      <c r="L41" s="215"/>
      <c r="M41" s="215"/>
      <c r="N41" s="215"/>
      <c r="O41" s="218"/>
      <c r="P41" s="218"/>
      <c r="Q41" s="218"/>
      <c r="R41" s="218"/>
    </row>
    <row r="42" spans="1:18" ht="15.75">
      <c r="A42" s="1"/>
      <c r="B42" s="31" t="s">
        <v>583</v>
      </c>
      <c r="C42" s="1" t="s">
        <v>198</v>
      </c>
      <c r="D42" s="21"/>
      <c r="E42" s="32">
        <v>0</v>
      </c>
      <c r="F42" s="32">
        <v>0</v>
      </c>
      <c r="G42" s="32">
        <f t="shared" si="0"/>
        <v>0</v>
      </c>
      <c r="H42" s="24"/>
      <c r="I42" s="32">
        <v>0</v>
      </c>
      <c r="J42" s="32">
        <v>0</v>
      </c>
      <c r="K42" s="32">
        <f t="shared" si="1"/>
        <v>0</v>
      </c>
      <c r="L42" s="215"/>
      <c r="M42" s="215"/>
      <c r="N42" s="215"/>
      <c r="O42" s="218"/>
      <c r="P42" s="218"/>
      <c r="Q42" s="218"/>
      <c r="R42" s="218"/>
    </row>
    <row r="43" spans="1:18" ht="15.75">
      <c r="A43" s="1"/>
      <c r="B43" s="31" t="s">
        <v>584</v>
      </c>
      <c r="C43" s="1" t="s">
        <v>199</v>
      </c>
      <c r="D43" s="21"/>
      <c r="E43" s="32">
        <v>0</v>
      </c>
      <c r="F43" s="32">
        <v>0</v>
      </c>
      <c r="G43" s="32">
        <f t="shared" si="0"/>
        <v>0</v>
      </c>
      <c r="H43" s="24"/>
      <c r="I43" s="32">
        <v>0</v>
      </c>
      <c r="J43" s="32">
        <v>0</v>
      </c>
      <c r="K43" s="32">
        <f t="shared" si="1"/>
        <v>0</v>
      </c>
      <c r="L43" s="215"/>
      <c r="M43" s="215"/>
      <c r="N43" s="215"/>
      <c r="O43" s="218"/>
      <c r="P43" s="218"/>
      <c r="Q43" s="218"/>
      <c r="R43" s="218"/>
    </row>
    <row r="44" spans="1:18" ht="15.75">
      <c r="A44" s="1"/>
      <c r="B44" s="31" t="s">
        <v>585</v>
      </c>
      <c r="C44" s="1" t="s">
        <v>200</v>
      </c>
      <c r="D44" s="21"/>
      <c r="E44" s="32">
        <v>3795331</v>
      </c>
      <c r="F44" s="32">
        <v>1943</v>
      </c>
      <c r="G44" s="32">
        <f t="shared" si="0"/>
        <v>3797274</v>
      </c>
      <c r="H44" s="24"/>
      <c r="I44" s="32">
        <v>3325469</v>
      </c>
      <c r="J44" s="32">
        <v>1871</v>
      </c>
      <c r="K44" s="32">
        <f t="shared" si="1"/>
        <v>3327340</v>
      </c>
      <c r="L44" s="215"/>
      <c r="M44" s="215"/>
      <c r="N44" s="215"/>
      <c r="O44" s="218"/>
      <c r="P44" s="218"/>
      <c r="Q44" s="218"/>
      <c r="R44" s="218"/>
    </row>
    <row r="45" spans="1:18" ht="15.75">
      <c r="A45" s="1"/>
      <c r="B45" s="31" t="s">
        <v>14</v>
      </c>
      <c r="C45" s="1" t="s">
        <v>201</v>
      </c>
      <c r="D45" s="21"/>
      <c r="E45" s="32">
        <f>E46+E47</f>
        <v>916731</v>
      </c>
      <c r="F45" s="32">
        <f>F46+F47</f>
        <v>333977</v>
      </c>
      <c r="G45" s="32">
        <f t="shared" si="0"/>
        <v>1250708</v>
      </c>
      <c r="H45" s="24"/>
      <c r="I45" s="32">
        <f>I46+I47</f>
        <v>646212</v>
      </c>
      <c r="J45" s="32">
        <f>J46+J47</f>
        <v>315452</v>
      </c>
      <c r="K45" s="32">
        <f t="shared" si="1"/>
        <v>961664</v>
      </c>
      <c r="L45" s="215"/>
      <c r="M45" s="215"/>
      <c r="N45" s="215"/>
      <c r="O45" s="218"/>
      <c r="P45" s="218"/>
      <c r="Q45" s="218"/>
      <c r="R45" s="218"/>
    </row>
    <row r="46" spans="1:18" ht="15.75">
      <c r="A46" s="1"/>
      <c r="B46" s="31" t="s">
        <v>318</v>
      </c>
      <c r="C46" s="1" t="s">
        <v>202</v>
      </c>
      <c r="D46" s="21"/>
      <c r="E46" s="32">
        <v>671897</v>
      </c>
      <c r="F46" s="32">
        <v>0</v>
      </c>
      <c r="G46" s="32">
        <f t="shared" si="0"/>
        <v>671897</v>
      </c>
      <c r="H46" s="24"/>
      <c r="I46" s="32">
        <v>527125</v>
      </c>
      <c r="J46" s="32">
        <v>0</v>
      </c>
      <c r="K46" s="32">
        <f t="shared" si="1"/>
        <v>527125</v>
      </c>
      <c r="L46" s="215"/>
      <c r="M46" s="215"/>
      <c r="N46" s="215"/>
      <c r="O46" s="218"/>
      <c r="P46" s="218"/>
      <c r="Q46" s="218"/>
      <c r="R46" s="218"/>
    </row>
    <row r="47" spans="1:18" ht="15.75">
      <c r="A47" s="1"/>
      <c r="B47" s="31" t="s">
        <v>319</v>
      </c>
      <c r="C47" s="1" t="s">
        <v>203</v>
      </c>
      <c r="D47" s="21"/>
      <c r="E47" s="32">
        <v>244834</v>
      </c>
      <c r="F47" s="32">
        <v>333977</v>
      </c>
      <c r="G47" s="32">
        <f t="shared" si="0"/>
        <v>578811</v>
      </c>
      <c r="H47" s="24"/>
      <c r="I47" s="32">
        <v>119087</v>
      </c>
      <c r="J47" s="32">
        <v>315452</v>
      </c>
      <c r="K47" s="32">
        <f t="shared" si="1"/>
        <v>434539</v>
      </c>
      <c r="L47" s="215"/>
      <c r="M47" s="215"/>
      <c r="N47" s="215"/>
      <c r="O47" s="218"/>
      <c r="P47" s="218"/>
      <c r="Q47" s="218"/>
      <c r="R47" s="218"/>
    </row>
    <row r="48" spans="1:18" s="142" customFormat="1" ht="16.5">
      <c r="A48" s="85"/>
      <c r="B48" s="85" t="s">
        <v>16</v>
      </c>
      <c r="C48" s="85" t="s">
        <v>204</v>
      </c>
      <c r="D48" s="162"/>
      <c r="E48" s="151">
        <f>E49+E53</f>
        <v>115314388</v>
      </c>
      <c r="F48" s="151">
        <f>F49+F53</f>
        <v>351447127</v>
      </c>
      <c r="G48" s="150">
        <f t="shared" si="0"/>
        <v>466761515</v>
      </c>
      <c r="H48" s="135"/>
      <c r="I48" s="151">
        <f>I49+I53</f>
        <v>90538137</v>
      </c>
      <c r="J48" s="151">
        <f>J49+J53</f>
        <v>318220109</v>
      </c>
      <c r="K48" s="150">
        <f t="shared" si="1"/>
        <v>408758246</v>
      </c>
      <c r="L48" s="215"/>
      <c r="M48" s="215"/>
      <c r="N48" s="215"/>
      <c r="O48" s="218"/>
      <c r="P48" s="218"/>
      <c r="Q48" s="218"/>
      <c r="R48" s="218"/>
    </row>
    <row r="49" spans="1:18" ht="15.75">
      <c r="A49" s="1"/>
      <c r="B49" s="1" t="s">
        <v>86</v>
      </c>
      <c r="C49" s="1" t="s">
        <v>396</v>
      </c>
      <c r="D49" s="21"/>
      <c r="E49" s="32">
        <f>SUM(E50:E52)</f>
        <v>2497225</v>
      </c>
      <c r="F49" s="32">
        <f>SUM(F50:F52)</f>
        <v>29612562</v>
      </c>
      <c r="G49" s="32">
        <f t="shared" si="0"/>
        <v>32109787</v>
      </c>
      <c r="H49" s="24"/>
      <c r="I49" s="32">
        <f>SUM(I50:I52)</f>
        <v>2497225</v>
      </c>
      <c r="J49" s="32">
        <f>SUM(J50:J52)</f>
        <v>20894823</v>
      </c>
      <c r="K49" s="32">
        <f t="shared" si="1"/>
        <v>23392048</v>
      </c>
      <c r="L49" s="215"/>
      <c r="M49" s="215"/>
      <c r="N49" s="215"/>
      <c r="O49" s="218"/>
      <c r="P49" s="218"/>
      <c r="Q49" s="218"/>
      <c r="R49" s="218"/>
    </row>
    <row r="50" spans="1:18" ht="15.75">
      <c r="A50" s="1"/>
      <c r="B50" s="1" t="s">
        <v>87</v>
      </c>
      <c r="C50" s="1" t="s">
        <v>397</v>
      </c>
      <c r="D50" s="21"/>
      <c r="E50" s="32">
        <v>2497225</v>
      </c>
      <c r="F50" s="32">
        <v>15966565</v>
      </c>
      <c r="G50" s="32">
        <f t="shared" si="0"/>
        <v>18463790</v>
      </c>
      <c r="H50" s="24"/>
      <c r="I50" s="32">
        <v>2497225</v>
      </c>
      <c r="J50" s="32">
        <v>15885640</v>
      </c>
      <c r="K50" s="32">
        <f t="shared" si="1"/>
        <v>18382865</v>
      </c>
      <c r="L50" s="215"/>
      <c r="M50" s="215"/>
      <c r="N50" s="215"/>
      <c r="O50" s="218"/>
      <c r="P50" s="218"/>
      <c r="Q50" s="218"/>
      <c r="R50" s="218"/>
    </row>
    <row r="51" spans="1:18" ht="15.75">
      <c r="A51" s="1"/>
      <c r="B51" s="1" t="s">
        <v>88</v>
      </c>
      <c r="C51" s="1" t="s">
        <v>398</v>
      </c>
      <c r="D51" s="21"/>
      <c r="E51" s="32">
        <v>0</v>
      </c>
      <c r="F51" s="32">
        <v>13645997</v>
      </c>
      <c r="G51" s="32">
        <f t="shared" si="0"/>
        <v>13645997</v>
      </c>
      <c r="H51" s="24"/>
      <c r="I51" s="32">
        <v>0</v>
      </c>
      <c r="J51" s="32">
        <v>5009183</v>
      </c>
      <c r="K51" s="32">
        <f t="shared" si="1"/>
        <v>5009183</v>
      </c>
      <c r="L51" s="215"/>
      <c r="M51" s="215"/>
      <c r="N51" s="215"/>
      <c r="O51" s="218"/>
      <c r="P51" s="218"/>
      <c r="Q51" s="218"/>
      <c r="R51" s="218"/>
    </row>
    <row r="52" spans="1:18" ht="15.75">
      <c r="A52" s="1"/>
      <c r="B52" s="1" t="s">
        <v>89</v>
      </c>
      <c r="C52" s="1" t="s">
        <v>399</v>
      </c>
      <c r="D52" s="21"/>
      <c r="E52" s="32">
        <v>0</v>
      </c>
      <c r="F52" s="32">
        <v>0</v>
      </c>
      <c r="G52" s="32">
        <f t="shared" si="0"/>
        <v>0</v>
      </c>
      <c r="H52" s="24"/>
      <c r="I52" s="32">
        <v>0</v>
      </c>
      <c r="J52" s="32">
        <v>0</v>
      </c>
      <c r="K52" s="32">
        <f t="shared" si="1"/>
        <v>0</v>
      </c>
      <c r="L52" s="215"/>
      <c r="M52" s="215"/>
      <c r="N52" s="215"/>
      <c r="O52" s="218"/>
      <c r="P52" s="218"/>
      <c r="Q52" s="218"/>
      <c r="R52" s="218"/>
    </row>
    <row r="53" spans="1:18" ht="15.75">
      <c r="A53" s="1"/>
      <c r="B53" s="1" t="s">
        <v>90</v>
      </c>
      <c r="C53" s="1" t="s">
        <v>400</v>
      </c>
      <c r="D53" s="21"/>
      <c r="E53" s="32">
        <f>E54+E57+E62+E69+E72+E75</f>
        <v>112817163</v>
      </c>
      <c r="F53" s="32">
        <f>F54+F57+F62+F69+F72+F75</f>
        <v>321834565</v>
      </c>
      <c r="G53" s="32">
        <f t="shared" si="0"/>
        <v>434651728</v>
      </c>
      <c r="H53" s="24"/>
      <c r="I53" s="32">
        <f>I54+I57+I62+I69+I72+I75</f>
        <v>88040912</v>
      </c>
      <c r="J53" s="32">
        <f>J54+J57+J62+J69+J72+J75</f>
        <v>297325286</v>
      </c>
      <c r="K53" s="32">
        <f t="shared" si="1"/>
        <v>385366198</v>
      </c>
      <c r="L53" s="215"/>
      <c r="M53" s="215"/>
      <c r="N53" s="215"/>
      <c r="O53" s="218"/>
      <c r="P53" s="218"/>
      <c r="Q53" s="218"/>
      <c r="R53" s="218"/>
    </row>
    <row r="54" spans="1:18" ht="15.75">
      <c r="A54" s="1"/>
      <c r="B54" s="1" t="s">
        <v>134</v>
      </c>
      <c r="C54" s="1" t="s">
        <v>205</v>
      </c>
      <c r="D54" s="21"/>
      <c r="E54" s="32">
        <f>+SUM(E55:E56)</f>
        <v>9122163</v>
      </c>
      <c r="F54" s="32">
        <f>+SUM(F55:F56)</f>
        <v>13846831</v>
      </c>
      <c r="G54" s="32">
        <f t="shared" si="0"/>
        <v>22968994</v>
      </c>
      <c r="H54" s="24"/>
      <c r="I54" s="32">
        <f>+SUM(I55:I56)</f>
        <v>9200025</v>
      </c>
      <c r="J54" s="32">
        <f>+SUM(J55:J56)</f>
        <v>16578421</v>
      </c>
      <c r="K54" s="32">
        <f t="shared" si="1"/>
        <v>25778446</v>
      </c>
      <c r="L54" s="215"/>
      <c r="M54" s="215"/>
      <c r="N54" s="215"/>
      <c r="O54" s="218"/>
      <c r="P54" s="218"/>
      <c r="Q54" s="218"/>
      <c r="R54" s="218"/>
    </row>
    <row r="55" spans="1:18" ht="15.75">
      <c r="A55" s="1"/>
      <c r="B55" s="1" t="s">
        <v>401</v>
      </c>
      <c r="C55" s="1" t="s">
        <v>206</v>
      </c>
      <c r="D55" s="21"/>
      <c r="E55" s="32">
        <v>4998689</v>
      </c>
      <c r="F55" s="32">
        <v>6521728</v>
      </c>
      <c r="G55" s="32">
        <f t="shared" si="0"/>
        <v>11520417</v>
      </c>
      <c r="H55" s="24"/>
      <c r="I55" s="32">
        <v>3360716</v>
      </c>
      <c r="J55" s="32">
        <v>9502584</v>
      </c>
      <c r="K55" s="32">
        <f t="shared" si="1"/>
        <v>12863300</v>
      </c>
      <c r="L55" s="215"/>
      <c r="M55" s="215"/>
      <c r="N55" s="215"/>
      <c r="O55" s="218"/>
      <c r="P55" s="218"/>
      <c r="Q55" s="218"/>
      <c r="R55" s="218"/>
    </row>
    <row r="56" spans="1:18" ht="15.75">
      <c r="A56" s="1"/>
      <c r="B56" s="1" t="s">
        <v>402</v>
      </c>
      <c r="C56" s="1" t="s">
        <v>207</v>
      </c>
      <c r="D56" s="21"/>
      <c r="E56" s="32">
        <v>4123474</v>
      </c>
      <c r="F56" s="32">
        <v>7325103</v>
      </c>
      <c r="G56" s="32">
        <f t="shared" si="0"/>
        <v>11448577</v>
      </c>
      <c r="H56" s="24"/>
      <c r="I56" s="32">
        <v>5839309</v>
      </c>
      <c r="J56" s="32">
        <v>7075837</v>
      </c>
      <c r="K56" s="32">
        <f t="shared" si="1"/>
        <v>12915146</v>
      </c>
      <c r="L56" s="215"/>
      <c r="M56" s="215"/>
      <c r="N56" s="215"/>
      <c r="O56" s="218"/>
      <c r="P56" s="218"/>
      <c r="Q56" s="218"/>
      <c r="R56" s="218"/>
    </row>
    <row r="57" spans="1:18" ht="15.75">
      <c r="A57" s="1"/>
      <c r="B57" s="1" t="s">
        <v>135</v>
      </c>
      <c r="C57" s="1" t="s">
        <v>208</v>
      </c>
      <c r="D57" s="21"/>
      <c r="E57" s="32">
        <f>SUM(E58:E61)</f>
        <v>84575673</v>
      </c>
      <c r="F57" s="32">
        <f>SUM(F58:F61)</f>
        <v>211832506</v>
      </c>
      <c r="G57" s="32">
        <f t="shared" si="0"/>
        <v>296408179</v>
      </c>
      <c r="H57" s="24"/>
      <c r="I57" s="32">
        <f>SUM(I58:I61)</f>
        <v>67936685</v>
      </c>
      <c r="J57" s="32">
        <f>SUM(J58:J61)</f>
        <v>192861386</v>
      </c>
      <c r="K57" s="32">
        <f t="shared" si="1"/>
        <v>260798071</v>
      </c>
      <c r="L57" s="215"/>
      <c r="M57" s="215"/>
      <c r="N57" s="215"/>
      <c r="O57" s="218"/>
      <c r="P57" s="218"/>
      <c r="Q57" s="218"/>
      <c r="R57" s="218"/>
    </row>
    <row r="58" spans="1:18" ht="15.75">
      <c r="A58" s="1"/>
      <c r="B58" s="1" t="s">
        <v>403</v>
      </c>
      <c r="C58" s="1" t="s">
        <v>209</v>
      </c>
      <c r="D58" s="21"/>
      <c r="E58" s="32">
        <v>34803368</v>
      </c>
      <c r="F58" s="32">
        <v>73618564</v>
      </c>
      <c r="G58" s="32">
        <f t="shared" si="0"/>
        <v>108421932</v>
      </c>
      <c r="H58" s="24"/>
      <c r="I58" s="32">
        <v>35263207</v>
      </c>
      <c r="J58" s="32">
        <v>52719664</v>
      </c>
      <c r="K58" s="32">
        <f t="shared" si="1"/>
        <v>87982871</v>
      </c>
      <c r="L58" s="215"/>
      <c r="M58" s="215"/>
      <c r="N58" s="215"/>
      <c r="O58" s="218"/>
      <c r="P58" s="218"/>
      <c r="Q58" s="218"/>
      <c r="R58" s="218"/>
    </row>
    <row r="59" spans="1:18" ht="15.75">
      <c r="A59" s="1"/>
      <c r="B59" s="1" t="s">
        <v>404</v>
      </c>
      <c r="C59" s="1" t="s">
        <v>210</v>
      </c>
      <c r="D59" s="21"/>
      <c r="E59" s="32">
        <v>47258625</v>
      </c>
      <c r="F59" s="32">
        <v>55226068</v>
      </c>
      <c r="G59" s="32">
        <f t="shared" si="0"/>
        <v>102484693</v>
      </c>
      <c r="H59" s="24"/>
      <c r="I59" s="32">
        <v>29765278</v>
      </c>
      <c r="J59" s="32">
        <v>57044998</v>
      </c>
      <c r="K59" s="32">
        <f t="shared" si="1"/>
        <v>86810276</v>
      </c>
      <c r="L59" s="215"/>
      <c r="M59" s="215"/>
      <c r="N59" s="215"/>
      <c r="O59" s="218"/>
      <c r="P59" s="218"/>
      <c r="Q59" s="218"/>
      <c r="R59" s="218"/>
    </row>
    <row r="60" spans="1:18" ht="15.75">
      <c r="A60" s="1"/>
      <c r="B60" s="1" t="s">
        <v>405</v>
      </c>
      <c r="C60" s="1" t="s">
        <v>211</v>
      </c>
      <c r="D60" s="21"/>
      <c r="E60" s="32">
        <v>1256840</v>
      </c>
      <c r="F60" s="32">
        <v>41493937</v>
      </c>
      <c r="G60" s="32">
        <f t="shared" si="0"/>
        <v>42750777</v>
      </c>
      <c r="H60" s="24"/>
      <c r="I60" s="32">
        <v>1454100</v>
      </c>
      <c r="J60" s="32">
        <v>41548362</v>
      </c>
      <c r="K60" s="32">
        <f t="shared" si="1"/>
        <v>43002462</v>
      </c>
      <c r="L60" s="215"/>
      <c r="M60" s="215"/>
      <c r="N60" s="215"/>
      <c r="O60" s="218"/>
      <c r="P60" s="218"/>
      <c r="Q60" s="218"/>
      <c r="R60" s="218"/>
    </row>
    <row r="61" spans="1:18" ht="15.75">
      <c r="A61" s="1"/>
      <c r="B61" s="1" t="s">
        <v>406</v>
      </c>
      <c r="C61" s="1" t="s">
        <v>212</v>
      </c>
      <c r="D61" s="21"/>
      <c r="E61" s="32">
        <v>1256840</v>
      </c>
      <c r="F61" s="32">
        <v>41493937</v>
      </c>
      <c r="G61" s="32">
        <f t="shared" si="0"/>
        <v>42750777</v>
      </c>
      <c r="H61" s="24"/>
      <c r="I61" s="32">
        <v>1454100</v>
      </c>
      <c r="J61" s="32">
        <v>41548362</v>
      </c>
      <c r="K61" s="32">
        <f t="shared" si="1"/>
        <v>43002462</v>
      </c>
      <c r="L61" s="215"/>
      <c r="M61" s="215"/>
      <c r="N61" s="215"/>
      <c r="O61" s="218"/>
      <c r="P61" s="218"/>
      <c r="Q61" s="218"/>
      <c r="R61" s="218"/>
    </row>
    <row r="62" spans="1:18" ht="15.75">
      <c r="A62" s="1"/>
      <c r="B62" s="1" t="s">
        <v>407</v>
      </c>
      <c r="C62" s="1" t="s">
        <v>213</v>
      </c>
      <c r="D62" s="21"/>
      <c r="E62" s="32">
        <f>SUM(E63:E68)</f>
        <v>19033987</v>
      </c>
      <c r="F62" s="32">
        <f>SUM(F63:F68)</f>
        <v>82176083</v>
      </c>
      <c r="G62" s="32">
        <f t="shared" si="0"/>
        <v>101210070</v>
      </c>
      <c r="H62" s="24"/>
      <c r="I62" s="32">
        <f>SUM(I63:I68)</f>
        <v>10848869</v>
      </c>
      <c r="J62" s="32">
        <f>SUM(J63:J68)</f>
        <v>75616092</v>
      </c>
      <c r="K62" s="32">
        <f t="shared" si="1"/>
        <v>86464961</v>
      </c>
      <c r="L62" s="215"/>
      <c r="M62" s="215"/>
      <c r="N62" s="215"/>
      <c r="O62" s="218"/>
      <c r="P62" s="218"/>
      <c r="Q62" s="218"/>
      <c r="R62" s="218"/>
    </row>
    <row r="63" spans="1:18" ht="15.75">
      <c r="A63" s="1"/>
      <c r="B63" s="1" t="s">
        <v>408</v>
      </c>
      <c r="C63" s="1" t="s">
        <v>214</v>
      </c>
      <c r="D63" s="21"/>
      <c r="E63" s="32">
        <v>10048488</v>
      </c>
      <c r="F63" s="32">
        <v>11758422</v>
      </c>
      <c r="G63" s="32">
        <f t="shared" si="0"/>
        <v>21806910</v>
      </c>
      <c r="H63" s="24"/>
      <c r="I63" s="32">
        <v>5594038</v>
      </c>
      <c r="J63" s="32">
        <v>8759955</v>
      </c>
      <c r="K63" s="32">
        <f t="shared" si="1"/>
        <v>14353993</v>
      </c>
      <c r="L63" s="215"/>
      <c r="M63" s="215"/>
      <c r="N63" s="215"/>
      <c r="O63" s="218"/>
      <c r="P63" s="218"/>
      <c r="Q63" s="218"/>
      <c r="R63" s="218"/>
    </row>
    <row r="64" spans="1:18" ht="15.75">
      <c r="A64" s="1"/>
      <c r="B64" s="1" t="s">
        <v>409</v>
      </c>
      <c r="C64" s="1" t="s">
        <v>215</v>
      </c>
      <c r="D64" s="165"/>
      <c r="E64" s="32">
        <v>8985499</v>
      </c>
      <c r="F64" s="32">
        <v>12955899</v>
      </c>
      <c r="G64" s="32">
        <f t="shared" si="0"/>
        <v>21941398</v>
      </c>
      <c r="H64" s="24"/>
      <c r="I64" s="32">
        <v>5254831</v>
      </c>
      <c r="J64" s="32">
        <v>9273601</v>
      </c>
      <c r="K64" s="32">
        <f t="shared" si="1"/>
        <v>14528432</v>
      </c>
      <c r="L64" s="215"/>
      <c r="M64" s="215"/>
      <c r="N64" s="215"/>
      <c r="O64" s="218"/>
      <c r="P64" s="218"/>
      <c r="Q64" s="218"/>
      <c r="R64" s="218"/>
    </row>
    <row r="65" spans="1:18" ht="15.75">
      <c r="A65" s="1"/>
      <c r="B65" s="1" t="s">
        <v>410</v>
      </c>
      <c r="C65" s="1" t="s">
        <v>216</v>
      </c>
      <c r="D65" s="21"/>
      <c r="E65" s="32">
        <v>0</v>
      </c>
      <c r="F65" s="32">
        <v>28730881</v>
      </c>
      <c r="G65" s="32">
        <f t="shared" si="0"/>
        <v>28730881</v>
      </c>
      <c r="H65" s="24"/>
      <c r="I65" s="32">
        <v>0</v>
      </c>
      <c r="J65" s="32">
        <v>28791268</v>
      </c>
      <c r="K65" s="32">
        <f t="shared" si="1"/>
        <v>28791268</v>
      </c>
      <c r="L65" s="215"/>
      <c r="M65" s="215"/>
      <c r="N65" s="215"/>
      <c r="O65" s="218"/>
      <c r="P65" s="218"/>
      <c r="Q65" s="218"/>
      <c r="R65" s="218"/>
    </row>
    <row r="66" spans="1:18" ht="15.75">
      <c r="A66" s="1"/>
      <c r="B66" s="1" t="s">
        <v>411</v>
      </c>
      <c r="C66" s="1" t="s">
        <v>217</v>
      </c>
      <c r="D66" s="21"/>
      <c r="E66" s="32">
        <v>0</v>
      </c>
      <c r="F66" s="32">
        <v>28730881</v>
      </c>
      <c r="G66" s="32">
        <f t="shared" si="0"/>
        <v>28730881</v>
      </c>
      <c r="H66" s="24"/>
      <c r="I66" s="32">
        <v>0</v>
      </c>
      <c r="J66" s="32">
        <v>28791268</v>
      </c>
      <c r="K66" s="32">
        <f t="shared" si="1"/>
        <v>28791268</v>
      </c>
      <c r="L66" s="215"/>
      <c r="M66" s="215"/>
      <c r="N66" s="215"/>
      <c r="O66" s="218"/>
      <c r="P66" s="218"/>
      <c r="Q66" s="218"/>
      <c r="R66" s="218"/>
    </row>
    <row r="67" spans="1:18" ht="15.75">
      <c r="A67" s="1"/>
      <c r="B67" s="1" t="s">
        <v>412</v>
      </c>
      <c r="C67" s="1" t="s">
        <v>218</v>
      </c>
      <c r="D67" s="21"/>
      <c r="E67" s="32">
        <v>0</v>
      </c>
      <c r="F67" s="32">
        <v>0</v>
      </c>
      <c r="G67" s="32">
        <f t="shared" si="0"/>
        <v>0</v>
      </c>
      <c r="H67" s="24"/>
      <c r="I67" s="32">
        <v>0</v>
      </c>
      <c r="J67" s="32">
        <v>0</v>
      </c>
      <c r="K67" s="32">
        <f t="shared" si="1"/>
        <v>0</v>
      </c>
      <c r="L67" s="215"/>
      <c r="M67" s="215"/>
      <c r="N67" s="215"/>
      <c r="O67" s="218"/>
      <c r="P67" s="218"/>
      <c r="Q67" s="218"/>
      <c r="R67" s="218"/>
    </row>
    <row r="68" spans="1:18" ht="15.75">
      <c r="A68" s="1"/>
      <c r="B68" s="1" t="s">
        <v>413</v>
      </c>
      <c r="C68" s="1" t="s">
        <v>219</v>
      </c>
      <c r="D68" s="21"/>
      <c r="E68" s="32">
        <v>0</v>
      </c>
      <c r="F68" s="32">
        <v>0</v>
      </c>
      <c r="G68" s="32">
        <f t="shared" si="0"/>
        <v>0</v>
      </c>
      <c r="H68" s="24"/>
      <c r="I68" s="32">
        <v>0</v>
      </c>
      <c r="J68" s="32">
        <v>0</v>
      </c>
      <c r="K68" s="32">
        <f t="shared" si="1"/>
        <v>0</v>
      </c>
      <c r="L68" s="215"/>
      <c r="M68" s="215"/>
      <c r="N68" s="215"/>
      <c r="O68" s="218"/>
      <c r="P68" s="218"/>
      <c r="Q68" s="218"/>
      <c r="R68" s="218"/>
    </row>
    <row r="69" spans="1:18" ht="15.75">
      <c r="A69" s="1"/>
      <c r="B69" s="1" t="s">
        <v>414</v>
      </c>
      <c r="C69" s="1" t="s">
        <v>220</v>
      </c>
      <c r="D69" s="21"/>
      <c r="E69" s="32">
        <f>SUM(E70:E71)</f>
        <v>0</v>
      </c>
      <c r="F69" s="32">
        <f>SUM(F70:F71)</f>
        <v>0</v>
      </c>
      <c r="G69" s="32">
        <f t="shared" si="0"/>
        <v>0</v>
      </c>
      <c r="H69" s="24"/>
      <c r="I69" s="32">
        <f>SUM(I70:I71)</f>
        <v>0</v>
      </c>
      <c r="J69" s="32">
        <f>SUM(J70:J71)</f>
        <v>0</v>
      </c>
      <c r="K69" s="32">
        <f t="shared" si="1"/>
        <v>0</v>
      </c>
      <c r="L69" s="215"/>
      <c r="M69" s="215"/>
      <c r="N69" s="215"/>
      <c r="O69" s="218"/>
      <c r="P69" s="218"/>
      <c r="Q69" s="218"/>
      <c r="R69" s="218"/>
    </row>
    <row r="70" spans="1:18" ht="15.75">
      <c r="A70" s="1"/>
      <c r="B70" s="1" t="s">
        <v>415</v>
      </c>
      <c r="C70" s="1" t="s">
        <v>221</v>
      </c>
      <c r="D70" s="21"/>
      <c r="E70" s="32">
        <v>0</v>
      </c>
      <c r="F70" s="32">
        <v>0</v>
      </c>
      <c r="G70" s="32">
        <f t="shared" si="0"/>
        <v>0</v>
      </c>
      <c r="H70" s="24"/>
      <c r="I70" s="32">
        <v>0</v>
      </c>
      <c r="J70" s="32">
        <v>0</v>
      </c>
      <c r="K70" s="32">
        <f t="shared" si="1"/>
        <v>0</v>
      </c>
      <c r="L70" s="215"/>
      <c r="M70" s="215"/>
      <c r="N70" s="215"/>
      <c r="O70" s="218"/>
      <c r="P70" s="218"/>
      <c r="Q70" s="218"/>
      <c r="R70" s="218"/>
    </row>
    <row r="71" spans="1:18" ht="15.75">
      <c r="A71" s="1"/>
      <c r="B71" s="1" t="s">
        <v>416</v>
      </c>
      <c r="C71" s="1" t="s">
        <v>222</v>
      </c>
      <c r="D71" s="21"/>
      <c r="E71" s="32">
        <v>0</v>
      </c>
      <c r="F71" s="32">
        <v>0</v>
      </c>
      <c r="G71" s="32">
        <f t="shared" si="0"/>
        <v>0</v>
      </c>
      <c r="H71" s="24"/>
      <c r="I71" s="32">
        <v>0</v>
      </c>
      <c r="J71" s="32">
        <v>0</v>
      </c>
      <c r="K71" s="32">
        <f t="shared" si="1"/>
        <v>0</v>
      </c>
      <c r="L71" s="215"/>
      <c r="M71" s="215"/>
      <c r="N71" s="215"/>
      <c r="O71" s="218"/>
      <c r="P71" s="218"/>
      <c r="Q71" s="218"/>
      <c r="R71" s="218"/>
    </row>
    <row r="72" spans="1:18" ht="15.75">
      <c r="A72" s="1"/>
      <c r="B72" s="1" t="s">
        <v>417</v>
      </c>
      <c r="C72" s="1" t="s">
        <v>223</v>
      </c>
      <c r="D72" s="21"/>
      <c r="E72" s="32">
        <f>E73+E74</f>
        <v>0</v>
      </c>
      <c r="F72" s="32">
        <f>F73+F74</f>
        <v>0</v>
      </c>
      <c r="G72" s="32">
        <f t="shared" si="0"/>
        <v>0</v>
      </c>
      <c r="H72" s="24"/>
      <c r="I72" s="32">
        <f>I73+I74</f>
        <v>0</v>
      </c>
      <c r="J72" s="32">
        <f>J73+J74</f>
        <v>0</v>
      </c>
      <c r="K72" s="32">
        <f t="shared" si="1"/>
        <v>0</v>
      </c>
      <c r="L72" s="215"/>
      <c r="M72" s="215"/>
      <c r="N72" s="215"/>
      <c r="O72" s="218"/>
      <c r="P72" s="218"/>
      <c r="Q72" s="218"/>
      <c r="R72" s="218"/>
    </row>
    <row r="73" spans="1:18" ht="15.75">
      <c r="A73" s="1"/>
      <c r="B73" s="1" t="s">
        <v>418</v>
      </c>
      <c r="C73" s="1" t="s">
        <v>224</v>
      </c>
      <c r="D73" s="21"/>
      <c r="E73" s="32">
        <v>0</v>
      </c>
      <c r="F73" s="32">
        <v>0</v>
      </c>
      <c r="G73" s="32">
        <f t="shared" si="0"/>
        <v>0</v>
      </c>
      <c r="H73" s="24"/>
      <c r="I73" s="32">
        <v>0</v>
      </c>
      <c r="J73" s="32">
        <v>0</v>
      </c>
      <c r="K73" s="32">
        <f t="shared" si="1"/>
        <v>0</v>
      </c>
      <c r="L73" s="215"/>
      <c r="M73" s="215"/>
      <c r="N73" s="215"/>
      <c r="O73" s="218"/>
      <c r="P73" s="218"/>
      <c r="Q73" s="218"/>
      <c r="R73" s="218"/>
    </row>
    <row r="74" spans="1:18" ht="15.75">
      <c r="A74" s="1"/>
      <c r="B74" s="1" t="s">
        <v>419</v>
      </c>
      <c r="C74" s="1" t="s">
        <v>225</v>
      </c>
      <c r="D74" s="21"/>
      <c r="E74" s="32">
        <v>0</v>
      </c>
      <c r="F74" s="32">
        <v>0</v>
      </c>
      <c r="G74" s="32">
        <f aca="true" t="shared" si="2" ref="G74:G94">E74+F74</f>
        <v>0</v>
      </c>
      <c r="H74" s="24"/>
      <c r="I74" s="32">
        <v>0</v>
      </c>
      <c r="J74" s="32">
        <v>0</v>
      </c>
      <c r="K74" s="32">
        <f aca="true" t="shared" si="3" ref="K74:K94">I74+J74</f>
        <v>0</v>
      </c>
      <c r="L74" s="215"/>
      <c r="M74" s="215"/>
      <c r="N74" s="215"/>
      <c r="O74" s="218"/>
      <c r="P74" s="218"/>
      <c r="Q74" s="218"/>
      <c r="R74" s="218"/>
    </row>
    <row r="75" spans="1:18" ht="15.75">
      <c r="A75" s="1"/>
      <c r="B75" s="1" t="s">
        <v>420</v>
      </c>
      <c r="C75" s="1" t="s">
        <v>13</v>
      </c>
      <c r="D75" s="21"/>
      <c r="E75" s="32">
        <v>85340</v>
      </c>
      <c r="F75" s="32">
        <v>13979145</v>
      </c>
      <c r="G75" s="32">
        <f t="shared" si="2"/>
        <v>14064485</v>
      </c>
      <c r="H75" s="24"/>
      <c r="I75" s="32">
        <v>55333</v>
      </c>
      <c r="J75" s="32">
        <v>12269387</v>
      </c>
      <c r="K75" s="32">
        <f t="shared" si="3"/>
        <v>12324720</v>
      </c>
      <c r="L75" s="215"/>
      <c r="M75" s="215"/>
      <c r="N75" s="215"/>
      <c r="O75" s="218"/>
      <c r="P75" s="218"/>
      <c r="Q75" s="218"/>
      <c r="R75" s="218"/>
    </row>
    <row r="76" spans="1:18" s="142" customFormat="1" ht="16.5">
      <c r="A76" s="85"/>
      <c r="B76" s="85" t="s">
        <v>226</v>
      </c>
      <c r="C76" s="85"/>
      <c r="D76" s="137"/>
      <c r="E76" s="150">
        <f>E77+E86+E94</f>
        <v>700350007</v>
      </c>
      <c r="F76" s="150">
        <f>F77+F86+F94</f>
        <v>202152643</v>
      </c>
      <c r="G76" s="150">
        <f t="shared" si="2"/>
        <v>902502650</v>
      </c>
      <c r="H76" s="135"/>
      <c r="I76" s="150">
        <f>I77+I86+I94</f>
        <v>605782406</v>
      </c>
      <c r="J76" s="150">
        <f>J77+J86+J94</f>
        <v>194315315</v>
      </c>
      <c r="K76" s="150">
        <f t="shared" si="3"/>
        <v>800097721</v>
      </c>
      <c r="L76" s="215"/>
      <c r="M76" s="215"/>
      <c r="N76" s="215"/>
      <c r="O76" s="218"/>
      <c r="P76" s="218"/>
      <c r="Q76" s="218"/>
      <c r="R76" s="218"/>
    </row>
    <row r="77" spans="1:18" s="142" customFormat="1" ht="16.5">
      <c r="A77" s="85"/>
      <c r="B77" s="85" t="s">
        <v>17</v>
      </c>
      <c r="C77" s="85" t="s">
        <v>227</v>
      </c>
      <c r="D77" s="137"/>
      <c r="E77" s="150">
        <f>SUM(E78:E85)</f>
        <v>45615854</v>
      </c>
      <c r="F77" s="150">
        <f>SUM(F78:F85)</f>
        <v>10882755</v>
      </c>
      <c r="G77" s="150">
        <f t="shared" si="2"/>
        <v>56498609</v>
      </c>
      <c r="H77" s="135"/>
      <c r="I77" s="150">
        <f>SUM(I78:I85)</f>
        <v>38200062</v>
      </c>
      <c r="J77" s="150">
        <f>SUM(J78:J85)</f>
        <v>9892470</v>
      </c>
      <c r="K77" s="150">
        <f t="shared" si="3"/>
        <v>48092532</v>
      </c>
      <c r="L77" s="215"/>
      <c r="M77" s="215"/>
      <c r="N77" s="215"/>
      <c r="O77" s="218"/>
      <c r="P77" s="218"/>
      <c r="Q77" s="218"/>
      <c r="R77" s="218"/>
    </row>
    <row r="78" spans="1:18" ht="15.75">
      <c r="A78" s="1"/>
      <c r="B78" s="31" t="s">
        <v>18</v>
      </c>
      <c r="C78" s="1" t="s">
        <v>228</v>
      </c>
      <c r="D78" s="21"/>
      <c r="E78" s="32">
        <v>3823201</v>
      </c>
      <c r="F78" s="32">
        <v>0</v>
      </c>
      <c r="G78" s="32">
        <f t="shared" si="2"/>
        <v>3823201</v>
      </c>
      <c r="H78" s="24"/>
      <c r="I78" s="32">
        <v>3505508</v>
      </c>
      <c r="J78" s="32">
        <v>0</v>
      </c>
      <c r="K78" s="32">
        <f t="shared" si="3"/>
        <v>3505508</v>
      </c>
      <c r="L78" s="215"/>
      <c r="M78" s="215"/>
      <c r="N78" s="215"/>
      <c r="O78" s="218"/>
      <c r="P78" s="218"/>
      <c r="Q78" s="218"/>
      <c r="R78" s="218"/>
    </row>
    <row r="79" spans="1:18" ht="15.75">
      <c r="A79" s="1"/>
      <c r="B79" s="31" t="s">
        <v>19</v>
      </c>
      <c r="C79" s="1" t="s">
        <v>229</v>
      </c>
      <c r="D79" s="21"/>
      <c r="E79" s="32">
        <v>16460587</v>
      </c>
      <c r="F79" s="32">
        <v>1013462</v>
      </c>
      <c r="G79" s="32">
        <f t="shared" si="2"/>
        <v>17474049</v>
      </c>
      <c r="H79" s="24"/>
      <c r="I79" s="32">
        <v>13745747</v>
      </c>
      <c r="J79" s="32">
        <v>1126900</v>
      </c>
      <c r="K79" s="32">
        <f t="shared" si="3"/>
        <v>14872647</v>
      </c>
      <c r="L79" s="215"/>
      <c r="M79" s="215"/>
      <c r="N79" s="215"/>
      <c r="O79" s="218"/>
      <c r="P79" s="218"/>
      <c r="Q79" s="218"/>
      <c r="R79" s="218"/>
    </row>
    <row r="80" spans="1:18" ht="15.75">
      <c r="A80" s="1"/>
      <c r="B80" s="31" t="s">
        <v>93</v>
      </c>
      <c r="C80" s="1" t="s">
        <v>230</v>
      </c>
      <c r="D80" s="21"/>
      <c r="E80" s="32">
        <v>20003687</v>
      </c>
      <c r="F80" s="32">
        <v>1402679</v>
      </c>
      <c r="G80" s="32">
        <f t="shared" si="2"/>
        <v>21406366</v>
      </c>
      <c r="H80" s="24"/>
      <c r="I80" s="32">
        <v>16330556</v>
      </c>
      <c r="J80" s="32">
        <v>1218160</v>
      </c>
      <c r="K80" s="32">
        <f t="shared" si="3"/>
        <v>17548716</v>
      </c>
      <c r="L80" s="215"/>
      <c r="M80" s="215"/>
      <c r="N80" s="215"/>
      <c r="O80" s="218"/>
      <c r="P80" s="218"/>
      <c r="Q80" s="218"/>
      <c r="R80" s="218"/>
    </row>
    <row r="81" spans="1:18" ht="15.75">
      <c r="A81" s="1"/>
      <c r="B81" s="31" t="s">
        <v>586</v>
      </c>
      <c r="C81" s="1" t="s">
        <v>231</v>
      </c>
      <c r="D81" s="21"/>
      <c r="E81" s="32">
        <v>4839548</v>
      </c>
      <c r="F81" s="32">
        <v>2060432</v>
      </c>
      <c r="G81" s="32">
        <f t="shared" si="2"/>
        <v>6899980</v>
      </c>
      <c r="H81" s="24"/>
      <c r="I81" s="32">
        <v>4135405</v>
      </c>
      <c r="J81" s="32">
        <v>1799253</v>
      </c>
      <c r="K81" s="32">
        <f t="shared" si="3"/>
        <v>5934658</v>
      </c>
      <c r="L81" s="215"/>
      <c r="M81" s="215"/>
      <c r="N81" s="215"/>
      <c r="O81" s="218"/>
      <c r="P81" s="218"/>
      <c r="Q81" s="218"/>
      <c r="R81" s="218"/>
    </row>
    <row r="82" spans="1:18" ht="15.75">
      <c r="A82" s="1"/>
      <c r="B82" s="31" t="s">
        <v>587</v>
      </c>
      <c r="C82" s="1" t="s">
        <v>232</v>
      </c>
      <c r="D82" s="21"/>
      <c r="E82" s="32">
        <v>0</v>
      </c>
      <c r="F82" s="32">
        <v>0</v>
      </c>
      <c r="G82" s="32">
        <f t="shared" si="2"/>
        <v>0</v>
      </c>
      <c r="H82" s="24"/>
      <c r="I82" s="32">
        <v>0</v>
      </c>
      <c r="J82" s="32">
        <v>0</v>
      </c>
      <c r="K82" s="32">
        <f t="shared" si="3"/>
        <v>0</v>
      </c>
      <c r="L82" s="215"/>
      <c r="M82" s="215"/>
      <c r="N82" s="215"/>
      <c r="O82" s="218"/>
      <c r="P82" s="218"/>
      <c r="Q82" s="218"/>
      <c r="R82" s="218"/>
    </row>
    <row r="83" spans="1:18" ht="15.75">
      <c r="A83" s="1"/>
      <c r="B83" s="31" t="s">
        <v>588</v>
      </c>
      <c r="C83" s="1" t="s">
        <v>233</v>
      </c>
      <c r="D83" s="21"/>
      <c r="E83" s="32">
        <v>0</v>
      </c>
      <c r="F83" s="32">
        <v>0</v>
      </c>
      <c r="G83" s="32">
        <f t="shared" si="2"/>
        <v>0</v>
      </c>
      <c r="H83" s="24"/>
      <c r="I83" s="32">
        <v>0</v>
      </c>
      <c r="J83" s="32">
        <v>0</v>
      </c>
      <c r="K83" s="32">
        <f t="shared" si="3"/>
        <v>0</v>
      </c>
      <c r="L83" s="215"/>
      <c r="M83" s="215"/>
      <c r="N83" s="215"/>
      <c r="O83" s="218"/>
      <c r="P83" s="218"/>
      <c r="Q83" s="218"/>
      <c r="R83" s="218"/>
    </row>
    <row r="84" spans="1:18" ht="15.75">
      <c r="A84" s="1"/>
      <c r="B84" s="31" t="s">
        <v>589</v>
      </c>
      <c r="C84" s="1" t="s">
        <v>234</v>
      </c>
      <c r="D84" s="21"/>
      <c r="E84" s="32">
        <v>488831</v>
      </c>
      <c r="F84" s="32">
        <v>6406182</v>
      </c>
      <c r="G84" s="32">
        <f t="shared" si="2"/>
        <v>6895013</v>
      </c>
      <c r="H84" s="24"/>
      <c r="I84" s="32">
        <v>482846</v>
      </c>
      <c r="J84" s="32">
        <v>5748157</v>
      </c>
      <c r="K84" s="32">
        <f t="shared" si="3"/>
        <v>6231003</v>
      </c>
      <c r="L84" s="215"/>
      <c r="M84" s="215"/>
      <c r="N84" s="215"/>
      <c r="O84" s="218"/>
      <c r="P84" s="218"/>
      <c r="Q84" s="218"/>
      <c r="R84" s="218"/>
    </row>
    <row r="85" spans="1:18" ht="15.75">
      <c r="A85" s="1"/>
      <c r="B85" s="31" t="s">
        <v>590</v>
      </c>
      <c r="C85" s="1" t="s">
        <v>235</v>
      </c>
      <c r="D85" s="21"/>
      <c r="E85" s="32">
        <v>0</v>
      </c>
      <c r="F85" s="32">
        <v>0</v>
      </c>
      <c r="G85" s="32">
        <f t="shared" si="2"/>
        <v>0</v>
      </c>
      <c r="H85" s="24"/>
      <c r="I85" s="32">
        <v>0</v>
      </c>
      <c r="J85" s="32">
        <v>0</v>
      </c>
      <c r="K85" s="32">
        <f t="shared" si="3"/>
        <v>0</v>
      </c>
      <c r="L85" s="215"/>
      <c r="M85" s="215"/>
      <c r="N85" s="215"/>
      <c r="O85" s="218"/>
      <c r="P85" s="218"/>
      <c r="Q85" s="218"/>
      <c r="R85" s="218"/>
    </row>
    <row r="86" spans="1:18" s="142" customFormat="1" ht="16.5">
      <c r="A86" s="85"/>
      <c r="B86" s="85" t="s">
        <v>20</v>
      </c>
      <c r="C86" s="85" t="s">
        <v>236</v>
      </c>
      <c r="D86" s="137"/>
      <c r="E86" s="150">
        <f>SUM(E87:E93)</f>
        <v>145830764</v>
      </c>
      <c r="F86" s="150">
        <f>SUM(F87:F93)</f>
        <v>67589160</v>
      </c>
      <c r="G86" s="150">
        <f t="shared" si="2"/>
        <v>213419924</v>
      </c>
      <c r="H86" s="135"/>
      <c r="I86" s="150">
        <f>SUM(I87:I93)</f>
        <v>134780657</v>
      </c>
      <c r="J86" s="150">
        <f>SUM(J87:J93)</f>
        <v>67444634</v>
      </c>
      <c r="K86" s="150">
        <f t="shared" si="3"/>
        <v>202225291</v>
      </c>
      <c r="L86" s="215"/>
      <c r="M86" s="215"/>
      <c r="N86" s="215"/>
      <c r="O86" s="218"/>
      <c r="P86" s="218"/>
      <c r="Q86" s="218"/>
      <c r="R86" s="218"/>
    </row>
    <row r="87" spans="1:18" ht="15.75">
      <c r="A87" s="1"/>
      <c r="B87" s="33" t="s">
        <v>21</v>
      </c>
      <c r="C87" s="1" t="s">
        <v>237</v>
      </c>
      <c r="D87" s="21"/>
      <c r="E87" s="32">
        <v>968626</v>
      </c>
      <c r="F87" s="32">
        <v>526417</v>
      </c>
      <c r="G87" s="32">
        <f t="shared" si="2"/>
        <v>1495043</v>
      </c>
      <c r="H87" s="24"/>
      <c r="I87" s="32">
        <f>126605044-(126546089-242097)</f>
        <v>301052</v>
      </c>
      <c r="J87" s="32">
        <v>514939</v>
      </c>
      <c r="K87" s="32">
        <f t="shared" si="3"/>
        <v>815991</v>
      </c>
      <c r="L87" s="215"/>
      <c r="M87" s="215"/>
      <c r="N87" s="215"/>
      <c r="O87" s="218"/>
      <c r="P87" s="218"/>
      <c r="Q87" s="218"/>
      <c r="R87" s="218"/>
    </row>
    <row r="88" spans="1:18" ht="15.75">
      <c r="A88" s="1"/>
      <c r="B88" s="31" t="s">
        <v>22</v>
      </c>
      <c r="C88" s="1" t="s">
        <v>238</v>
      </c>
      <c r="D88" s="21"/>
      <c r="E88" s="32">
        <v>1068555</v>
      </c>
      <c r="F88" s="32">
        <v>639574</v>
      </c>
      <c r="G88" s="32">
        <f t="shared" si="2"/>
        <v>1708129</v>
      </c>
      <c r="H88" s="24"/>
      <c r="I88" s="32">
        <v>975905</v>
      </c>
      <c r="J88" s="32">
        <v>667148</v>
      </c>
      <c r="K88" s="32">
        <f t="shared" si="3"/>
        <v>1643053</v>
      </c>
      <c r="L88" s="215"/>
      <c r="M88" s="215"/>
      <c r="N88" s="215"/>
      <c r="O88" s="218"/>
      <c r="P88" s="218"/>
      <c r="Q88" s="218"/>
      <c r="R88" s="218"/>
    </row>
    <row r="89" spans="1:18" ht="15.75">
      <c r="A89" s="1"/>
      <c r="B89" s="33" t="s">
        <v>251</v>
      </c>
      <c r="C89" s="1" t="s">
        <v>239</v>
      </c>
      <c r="D89" s="21"/>
      <c r="E89" s="32">
        <v>66843</v>
      </c>
      <c r="F89" s="32">
        <v>269194</v>
      </c>
      <c r="G89" s="32">
        <f t="shared" si="2"/>
        <v>336037</v>
      </c>
      <c r="H89" s="24"/>
      <c r="I89" s="32">
        <v>65766</v>
      </c>
      <c r="J89" s="32">
        <v>24531</v>
      </c>
      <c r="K89" s="32">
        <f t="shared" si="3"/>
        <v>90297</v>
      </c>
      <c r="L89" s="215"/>
      <c r="M89" s="215"/>
      <c r="N89" s="215"/>
      <c r="O89" s="218"/>
      <c r="P89" s="218"/>
      <c r="Q89" s="218"/>
      <c r="R89" s="218"/>
    </row>
    <row r="90" spans="1:18" ht="15.75">
      <c r="A90" s="1"/>
      <c r="B90" s="31" t="s">
        <v>591</v>
      </c>
      <c r="C90" s="1" t="s">
        <v>240</v>
      </c>
      <c r="D90" s="21"/>
      <c r="E90" s="32">
        <v>9931</v>
      </c>
      <c r="F90" s="32">
        <v>2604</v>
      </c>
      <c r="G90" s="32">
        <f t="shared" si="2"/>
        <v>12535</v>
      </c>
      <c r="H90" s="24"/>
      <c r="I90" s="32">
        <v>9931</v>
      </c>
      <c r="J90" s="32">
        <v>2304</v>
      </c>
      <c r="K90" s="32">
        <f t="shared" si="3"/>
        <v>12235</v>
      </c>
      <c r="L90" s="215"/>
      <c r="M90" s="215"/>
      <c r="N90" s="215"/>
      <c r="O90" s="218"/>
      <c r="P90" s="218"/>
      <c r="Q90" s="218"/>
      <c r="R90" s="218"/>
    </row>
    <row r="91" spans="1:18" ht="15.75">
      <c r="A91" s="1"/>
      <c r="B91" s="31" t="s">
        <v>592</v>
      </c>
      <c r="C91" s="1" t="s">
        <v>241</v>
      </c>
      <c r="D91" s="21"/>
      <c r="E91" s="32">
        <v>108311126</v>
      </c>
      <c r="F91" s="32">
        <v>48596900</v>
      </c>
      <c r="G91" s="32">
        <f t="shared" si="2"/>
        <v>156908026</v>
      </c>
      <c r="H91" s="24"/>
      <c r="I91" s="32">
        <v>99808370</v>
      </c>
      <c r="J91" s="32">
        <v>49799045</v>
      </c>
      <c r="K91" s="32">
        <f t="shared" si="3"/>
        <v>149607415</v>
      </c>
      <c r="L91" s="215"/>
      <c r="M91" s="215"/>
      <c r="N91" s="215"/>
      <c r="O91" s="218"/>
      <c r="P91" s="218"/>
      <c r="Q91" s="218"/>
      <c r="R91" s="218"/>
    </row>
    <row r="92" spans="1:18" ht="15.75">
      <c r="A92" s="1"/>
      <c r="B92" s="31" t="s">
        <v>593</v>
      </c>
      <c r="C92" s="1" t="s">
        <v>242</v>
      </c>
      <c r="D92" s="21"/>
      <c r="E92" s="32">
        <v>35402915</v>
      </c>
      <c r="F92" s="32">
        <v>17526221</v>
      </c>
      <c r="G92" s="32">
        <f t="shared" si="2"/>
        <v>52929136</v>
      </c>
      <c r="H92" s="24"/>
      <c r="I92" s="32">
        <v>33617244</v>
      </c>
      <c r="J92" s="32">
        <v>16409120</v>
      </c>
      <c r="K92" s="32">
        <f t="shared" si="3"/>
        <v>50026364</v>
      </c>
      <c r="L92" s="215"/>
      <c r="M92" s="215"/>
      <c r="N92" s="215"/>
      <c r="O92" s="218"/>
      <c r="P92" s="218"/>
      <c r="Q92" s="218"/>
      <c r="R92" s="218"/>
    </row>
    <row r="93" spans="1:18" ht="15.75">
      <c r="A93" s="1"/>
      <c r="B93" s="31" t="s">
        <v>594</v>
      </c>
      <c r="C93" s="1" t="s">
        <v>243</v>
      </c>
      <c r="D93" s="21"/>
      <c r="E93" s="32">
        <v>2768</v>
      </c>
      <c r="F93" s="32">
        <v>28250</v>
      </c>
      <c r="G93" s="32">
        <f t="shared" si="2"/>
        <v>31018</v>
      </c>
      <c r="H93" s="24"/>
      <c r="I93" s="32">
        <v>2389</v>
      </c>
      <c r="J93" s="32">
        <v>27547</v>
      </c>
      <c r="K93" s="32">
        <f t="shared" si="3"/>
        <v>29936</v>
      </c>
      <c r="L93" s="215"/>
      <c r="M93" s="215"/>
      <c r="N93" s="215"/>
      <c r="O93" s="218"/>
      <c r="P93" s="218"/>
      <c r="Q93" s="218"/>
      <c r="R93" s="218"/>
    </row>
    <row r="94" spans="1:18" s="142" customFormat="1" ht="16.5">
      <c r="A94" s="85"/>
      <c r="B94" s="85" t="s">
        <v>23</v>
      </c>
      <c r="C94" s="85" t="s">
        <v>244</v>
      </c>
      <c r="D94" s="143"/>
      <c r="E94" s="150">
        <v>508903389</v>
      </c>
      <c r="F94" s="150">
        <v>123680728</v>
      </c>
      <c r="G94" s="150">
        <f t="shared" si="2"/>
        <v>632584117</v>
      </c>
      <c r="H94" s="135"/>
      <c r="I94" s="150">
        <v>432801687</v>
      </c>
      <c r="J94" s="150">
        <v>116978211</v>
      </c>
      <c r="K94" s="150">
        <f t="shared" si="3"/>
        <v>549779898</v>
      </c>
      <c r="L94" s="215"/>
      <c r="M94" s="215"/>
      <c r="N94" s="215"/>
      <c r="O94" s="218"/>
      <c r="P94" s="218"/>
      <c r="Q94" s="218"/>
      <c r="R94" s="218"/>
    </row>
    <row r="95" spans="1:18" s="142" customFormat="1" ht="16.5">
      <c r="A95" s="85"/>
      <c r="B95" s="85"/>
      <c r="C95" s="85"/>
      <c r="D95" s="143"/>
      <c r="E95" s="152"/>
      <c r="F95" s="152"/>
      <c r="G95" s="152"/>
      <c r="H95" s="135"/>
      <c r="I95" s="152"/>
      <c r="J95" s="152"/>
      <c r="K95" s="152"/>
      <c r="L95" s="215"/>
      <c r="M95" s="215"/>
      <c r="N95" s="215"/>
      <c r="O95" s="218"/>
      <c r="P95" s="218"/>
      <c r="Q95" s="218"/>
      <c r="R95" s="218"/>
    </row>
    <row r="96" spans="1:18" s="142" customFormat="1" ht="16.5">
      <c r="A96" s="85"/>
      <c r="B96" s="91"/>
      <c r="C96" s="91" t="s">
        <v>245</v>
      </c>
      <c r="D96" s="161"/>
      <c r="E96" s="153">
        <f>E76+E10</f>
        <v>875888733</v>
      </c>
      <c r="F96" s="153">
        <f>F76+F10</f>
        <v>595327855</v>
      </c>
      <c r="G96" s="153">
        <f>G76+G10</f>
        <v>1471216588</v>
      </c>
      <c r="H96" s="136"/>
      <c r="I96" s="153">
        <f>I76+I10</f>
        <v>753633635</v>
      </c>
      <c r="J96" s="153">
        <f>J76+J10</f>
        <v>550525819</v>
      </c>
      <c r="K96" s="153">
        <f>K76+K10</f>
        <v>1304159454</v>
      </c>
      <c r="L96" s="215"/>
      <c r="M96" s="215"/>
      <c r="N96" s="215"/>
      <c r="O96" s="218"/>
      <c r="P96" s="218"/>
      <c r="Q96" s="218"/>
      <c r="R96" s="218"/>
    </row>
    <row r="97" spans="1:11" ht="13.5">
      <c r="A97" s="16"/>
      <c r="B97" s="16"/>
      <c r="C97" s="17"/>
      <c r="D97" s="28"/>
      <c r="I97" s="18"/>
      <c r="J97" s="18"/>
      <c r="K97" s="18"/>
    </row>
    <row r="98" spans="1:11" ht="15.75">
      <c r="A98" s="16"/>
      <c r="B98" s="16"/>
      <c r="C98" s="17"/>
      <c r="D98" s="28"/>
      <c r="G98" s="32"/>
      <c r="I98" s="18"/>
      <c r="J98" s="18"/>
      <c r="K98" s="18"/>
    </row>
    <row r="99" spans="1:11" ht="13.5">
      <c r="A99" s="16"/>
      <c r="B99" s="16"/>
      <c r="C99" s="17"/>
      <c r="D99" s="28"/>
      <c r="I99" s="18"/>
      <c r="J99" s="18"/>
      <c r="K99" s="18"/>
    </row>
    <row r="100" spans="1:11" ht="13.5">
      <c r="A100" s="16"/>
      <c r="B100" s="16"/>
      <c r="C100" s="17"/>
      <c r="D100" s="28"/>
      <c r="I100" s="18"/>
      <c r="J100" s="18"/>
      <c r="K100" s="18"/>
    </row>
    <row r="101" spans="1:11" ht="15.75">
      <c r="A101" s="230" t="s">
        <v>458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</row>
    <row r="102" spans="1:11" ht="13.5">
      <c r="A102" s="16"/>
      <c r="B102" s="16"/>
      <c r="C102" s="17"/>
      <c r="D102" s="28"/>
      <c r="I102" s="18"/>
      <c r="J102" s="18"/>
      <c r="K102" s="18"/>
    </row>
    <row r="103" spans="1:11" ht="13.5">
      <c r="A103" s="16"/>
      <c r="B103" s="16"/>
      <c r="C103" s="17"/>
      <c r="D103" s="28"/>
      <c r="I103" s="18"/>
      <c r="J103" s="18"/>
      <c r="K103" s="18"/>
    </row>
    <row r="104" spans="1:11" ht="13.5">
      <c r="A104" s="50"/>
      <c r="B104" s="50"/>
      <c r="C104" s="51"/>
      <c r="D104" s="52"/>
      <c r="E104" s="53"/>
      <c r="F104" s="53"/>
      <c r="G104" s="53"/>
      <c r="H104" s="53"/>
      <c r="I104" s="54"/>
      <c r="J104" s="54"/>
      <c r="K104" s="54"/>
    </row>
    <row r="105" spans="1:11" ht="13.5">
      <c r="A105" s="16"/>
      <c r="B105" s="16"/>
      <c r="C105" s="17"/>
      <c r="D105" s="28"/>
      <c r="I105" s="18"/>
      <c r="J105" s="18"/>
      <c r="K105" s="18"/>
    </row>
    <row r="106" spans="1:11" ht="13.5">
      <c r="A106" s="16"/>
      <c r="B106" s="16"/>
      <c r="C106" s="17"/>
      <c r="D106" s="28"/>
      <c r="I106" s="18"/>
      <c r="J106" s="18"/>
      <c r="K106" s="18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5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B2" sqref="B2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80.8515625" style="3" customWidth="1"/>
    <col min="4" max="4" width="16.8515625" style="30" customWidth="1"/>
    <col min="5" max="8" width="22.57421875" style="3" customWidth="1"/>
    <col min="9" max="10" width="19.421875" style="3" bestFit="1" customWidth="1"/>
    <col min="11" max="11" width="12.140625" style="3" bestFit="1" customWidth="1"/>
    <col min="12" max="12" width="15.421875" style="3" bestFit="1" customWidth="1"/>
    <col min="13" max="13" width="9.140625" style="3" customWidth="1"/>
    <col min="14" max="14" width="12.28125" style="3" bestFit="1" customWidth="1"/>
    <col min="15" max="16384" width="9.140625" style="3" customWidth="1"/>
  </cols>
  <sheetData>
    <row r="1" spans="1:8" ht="17.25" customHeight="1">
      <c r="A1" s="1"/>
      <c r="B1" s="1"/>
      <c r="C1" s="1"/>
      <c r="D1" s="21"/>
      <c r="E1" s="1"/>
      <c r="F1" s="1"/>
      <c r="G1" s="1"/>
      <c r="H1" s="1"/>
    </row>
    <row r="2" spans="1:8" s="139" customFormat="1" ht="17.25" customHeight="1">
      <c r="A2" s="73"/>
      <c r="B2" s="66" t="s">
        <v>0</v>
      </c>
      <c r="C2" s="144"/>
      <c r="D2" s="77"/>
      <c r="E2" s="144"/>
      <c r="F2" s="144"/>
      <c r="G2" s="144"/>
      <c r="H2" s="144"/>
    </row>
    <row r="3" spans="1:8" s="139" customFormat="1" ht="17.25" customHeight="1">
      <c r="A3" s="73"/>
      <c r="B3" s="70" t="s">
        <v>646</v>
      </c>
      <c r="C3" s="73"/>
      <c r="D3" s="74"/>
      <c r="E3" s="73"/>
      <c r="F3" s="73"/>
      <c r="G3" s="73"/>
      <c r="H3" s="73"/>
    </row>
    <row r="4" spans="1:8" s="139" customFormat="1" ht="18" customHeight="1">
      <c r="A4" s="73"/>
      <c r="B4" s="72" t="s">
        <v>599</v>
      </c>
      <c r="C4" s="145"/>
      <c r="D4" s="146"/>
      <c r="E4" s="138"/>
      <c r="F4" s="138"/>
      <c r="G4" s="138"/>
      <c r="H4" s="138"/>
    </row>
    <row r="5" spans="1:8" s="139" customFormat="1" ht="18" customHeight="1">
      <c r="A5" s="73"/>
      <c r="B5" s="73"/>
      <c r="C5" s="73"/>
      <c r="D5" s="146"/>
      <c r="E5" s="138"/>
      <c r="F5" s="138"/>
      <c r="G5" s="138"/>
      <c r="H5" s="138"/>
    </row>
    <row r="6" spans="1:8" s="139" customFormat="1" ht="16.5">
      <c r="A6" s="73"/>
      <c r="B6" s="134"/>
      <c r="C6" s="134" t="s">
        <v>41</v>
      </c>
      <c r="D6" s="74" t="s">
        <v>1</v>
      </c>
      <c r="E6" s="157" t="s">
        <v>42</v>
      </c>
      <c r="F6" s="157" t="s">
        <v>43</v>
      </c>
      <c r="G6" s="157" t="s">
        <v>42</v>
      </c>
      <c r="H6" s="157" t="s">
        <v>43</v>
      </c>
    </row>
    <row r="7" spans="1:8" s="139" customFormat="1" ht="16.5">
      <c r="A7" s="73"/>
      <c r="B7" s="80"/>
      <c r="C7" s="80"/>
      <c r="D7" s="82" t="s">
        <v>74</v>
      </c>
      <c r="E7" s="159" t="s">
        <v>651</v>
      </c>
      <c r="F7" s="159" t="s">
        <v>652</v>
      </c>
      <c r="G7" s="159" t="s">
        <v>654</v>
      </c>
      <c r="H7" s="159" t="s">
        <v>653</v>
      </c>
    </row>
    <row r="8" spans="1:14" s="142" customFormat="1" ht="16.5">
      <c r="A8" s="85"/>
      <c r="B8" s="85" t="s">
        <v>4</v>
      </c>
      <c r="C8" s="85" t="s">
        <v>44</v>
      </c>
      <c r="D8" s="143" t="s">
        <v>627</v>
      </c>
      <c r="E8" s="135">
        <f>SUM(E9:E13,E18:E19)</f>
        <v>17385789</v>
      </c>
      <c r="F8" s="135">
        <f>SUM(F9:F13,F18:F19)</f>
        <v>14033881</v>
      </c>
      <c r="G8" s="135">
        <f>SUM(G9:G13,G18:G19)</f>
        <v>6141505</v>
      </c>
      <c r="H8" s="135">
        <f>SUM(H9:H13,H18:H19)</f>
        <v>4838975</v>
      </c>
      <c r="I8" s="215"/>
      <c r="J8" s="215"/>
      <c r="K8" s="214"/>
      <c r="L8" s="218"/>
      <c r="M8" s="214"/>
      <c r="N8" s="218"/>
    </row>
    <row r="9" spans="1:14" ht="16.5">
      <c r="A9" s="1"/>
      <c r="B9" s="9" t="s">
        <v>5</v>
      </c>
      <c r="C9" s="1" t="s">
        <v>45</v>
      </c>
      <c r="D9" s="143" t="s">
        <v>628</v>
      </c>
      <c r="E9" s="24">
        <v>13857618</v>
      </c>
      <c r="F9" s="24">
        <v>11016009</v>
      </c>
      <c r="G9" s="24">
        <v>4909495</v>
      </c>
      <c r="H9" s="24">
        <v>3855377</v>
      </c>
      <c r="I9" s="216"/>
      <c r="J9" s="215"/>
      <c r="K9" s="214"/>
      <c r="L9" s="218"/>
      <c r="M9" s="214"/>
      <c r="N9" s="218"/>
    </row>
    <row r="10" spans="1:14" ht="16.5">
      <c r="A10" s="1"/>
      <c r="B10" s="9" t="s">
        <v>6</v>
      </c>
      <c r="C10" s="1" t="s">
        <v>50</v>
      </c>
      <c r="D10" s="143"/>
      <c r="E10" s="24">
        <v>176905</v>
      </c>
      <c r="F10" s="24">
        <v>150613</v>
      </c>
      <c r="G10" s="24">
        <v>71219</v>
      </c>
      <c r="H10" s="24">
        <v>55053</v>
      </c>
      <c r="I10" s="216"/>
      <c r="J10" s="215"/>
      <c r="K10" s="214"/>
      <c r="L10" s="218"/>
      <c r="M10" s="214"/>
      <c r="N10" s="218"/>
    </row>
    <row r="11" spans="1:14" ht="16.5">
      <c r="A11" s="1"/>
      <c r="B11" s="9" t="s">
        <v>7</v>
      </c>
      <c r="C11" s="1" t="s">
        <v>51</v>
      </c>
      <c r="D11" s="143" t="s">
        <v>629</v>
      </c>
      <c r="E11" s="24">
        <v>171581</v>
      </c>
      <c r="F11" s="24">
        <v>80705</v>
      </c>
      <c r="G11" s="24">
        <v>60890</v>
      </c>
      <c r="H11" s="24">
        <v>35835</v>
      </c>
      <c r="I11" s="216"/>
      <c r="J11" s="215"/>
      <c r="K11" s="214"/>
      <c r="L11" s="218"/>
      <c r="M11" s="214"/>
      <c r="N11" s="218"/>
    </row>
    <row r="12" spans="1:14" ht="16.5">
      <c r="A12" s="1"/>
      <c r="B12" s="9" t="s">
        <v>38</v>
      </c>
      <c r="C12" s="14" t="s">
        <v>52</v>
      </c>
      <c r="D12" s="143"/>
      <c r="E12" s="24">
        <v>15189</v>
      </c>
      <c r="F12" s="24">
        <v>18962</v>
      </c>
      <c r="G12" s="24">
        <v>7357</v>
      </c>
      <c r="H12" s="24">
        <v>16595</v>
      </c>
      <c r="I12" s="216"/>
      <c r="J12" s="215"/>
      <c r="K12" s="214"/>
      <c r="L12" s="218"/>
      <c r="M12" s="214"/>
      <c r="N12" s="218"/>
    </row>
    <row r="13" spans="1:14" ht="16.5">
      <c r="A13" s="1"/>
      <c r="B13" s="9" t="s">
        <v>39</v>
      </c>
      <c r="C13" s="1" t="s">
        <v>53</v>
      </c>
      <c r="D13" s="143" t="s">
        <v>630</v>
      </c>
      <c r="E13" s="24">
        <f>SUM(E14:E17)</f>
        <v>2837825</v>
      </c>
      <c r="F13" s="24">
        <f>SUM(F14:F17)</f>
        <v>2500801</v>
      </c>
      <c r="G13" s="24">
        <f>SUM(G14:G17)</f>
        <v>974649</v>
      </c>
      <c r="H13" s="24">
        <f>SUM(H14:H17)</f>
        <v>782167</v>
      </c>
      <c r="I13" s="216"/>
      <c r="J13" s="215"/>
      <c r="K13" s="214"/>
      <c r="L13" s="218"/>
      <c r="M13" s="214"/>
      <c r="N13" s="218"/>
    </row>
    <row r="14" spans="1:14" ht="16.5">
      <c r="A14" s="1"/>
      <c r="B14" s="9" t="s">
        <v>54</v>
      </c>
      <c r="C14" s="1" t="s">
        <v>377</v>
      </c>
      <c r="D14" s="143"/>
      <c r="E14" s="24">
        <v>5840</v>
      </c>
      <c r="F14" s="24">
        <v>8737</v>
      </c>
      <c r="G14" s="24">
        <v>1649</v>
      </c>
      <c r="H14" s="24">
        <v>2453</v>
      </c>
      <c r="I14" s="216"/>
      <c r="J14" s="215"/>
      <c r="K14" s="214"/>
      <c r="L14" s="218"/>
      <c r="M14" s="214"/>
      <c r="N14" s="218"/>
    </row>
    <row r="15" spans="1:14" ht="16.5">
      <c r="A15" s="1"/>
      <c r="B15" s="9" t="s">
        <v>55</v>
      </c>
      <c r="C15" s="1" t="s">
        <v>618</v>
      </c>
      <c r="D15" s="143"/>
      <c r="E15" s="24">
        <v>0</v>
      </c>
      <c r="F15" s="24">
        <v>0</v>
      </c>
      <c r="G15" s="24">
        <v>0</v>
      </c>
      <c r="H15" s="24">
        <v>0</v>
      </c>
      <c r="I15" s="216"/>
      <c r="J15" s="215"/>
      <c r="K15" s="214"/>
      <c r="L15" s="218"/>
      <c r="M15" s="214"/>
      <c r="N15" s="218"/>
    </row>
    <row r="16" spans="1:14" ht="16.5">
      <c r="A16" s="1"/>
      <c r="B16" s="9" t="s">
        <v>56</v>
      </c>
      <c r="C16" s="1" t="s">
        <v>378</v>
      </c>
      <c r="D16" s="143"/>
      <c r="E16" s="24">
        <v>2095738</v>
      </c>
      <c r="F16" s="24">
        <v>2022237</v>
      </c>
      <c r="G16" s="24">
        <v>728098</v>
      </c>
      <c r="H16" s="24">
        <v>621967</v>
      </c>
      <c r="I16" s="216"/>
      <c r="J16" s="215"/>
      <c r="K16" s="214"/>
      <c r="L16" s="218"/>
      <c r="M16" s="214"/>
      <c r="N16" s="218"/>
    </row>
    <row r="17" spans="1:14" ht="16.5">
      <c r="A17" s="1"/>
      <c r="B17" s="9" t="s">
        <v>379</v>
      </c>
      <c r="C17" s="1" t="s">
        <v>380</v>
      </c>
      <c r="D17" s="143"/>
      <c r="E17" s="24">
        <v>736247</v>
      </c>
      <c r="F17" s="24">
        <f>473294-3467</f>
        <v>469827</v>
      </c>
      <c r="G17" s="24">
        <v>244902</v>
      </c>
      <c r="H17" s="24">
        <f>161214-3467</f>
        <v>157747</v>
      </c>
      <c r="I17" s="216"/>
      <c r="J17" s="215"/>
      <c r="K17" s="214"/>
      <c r="L17" s="218"/>
      <c r="M17" s="214"/>
      <c r="N17" s="218"/>
    </row>
    <row r="18" spans="1:14" ht="16.5">
      <c r="A18" s="1"/>
      <c r="B18" s="9" t="s">
        <v>40</v>
      </c>
      <c r="C18" s="1" t="s">
        <v>381</v>
      </c>
      <c r="D18" s="143"/>
      <c r="E18" s="24">
        <v>300002</v>
      </c>
      <c r="F18" s="24">
        <v>233967</v>
      </c>
      <c r="G18" s="24">
        <v>108642</v>
      </c>
      <c r="H18" s="24">
        <v>82457</v>
      </c>
      <c r="I18" s="229"/>
      <c r="J18" s="215"/>
      <c r="K18" s="214"/>
      <c r="L18" s="218"/>
      <c r="M18" s="214"/>
      <c r="N18" s="218"/>
    </row>
    <row r="19" spans="1:14" ht="16.5">
      <c r="A19" s="1"/>
      <c r="B19" s="9" t="s">
        <v>130</v>
      </c>
      <c r="C19" s="14" t="s">
        <v>57</v>
      </c>
      <c r="D19" s="143"/>
      <c r="E19" s="24">
        <v>26669</v>
      </c>
      <c r="F19" s="24">
        <v>32824</v>
      </c>
      <c r="G19" s="24">
        <v>9253</v>
      </c>
      <c r="H19" s="24">
        <v>11491</v>
      </c>
      <c r="I19" s="216"/>
      <c r="J19" s="215"/>
      <c r="K19" s="214"/>
      <c r="L19" s="218"/>
      <c r="M19" s="214"/>
      <c r="N19" s="218"/>
    </row>
    <row r="20" spans="1:14" s="99" customFormat="1" ht="16.5">
      <c r="A20" s="85"/>
      <c r="B20" s="89" t="s">
        <v>8</v>
      </c>
      <c r="C20" s="90" t="s">
        <v>58</v>
      </c>
      <c r="D20" s="143" t="s">
        <v>638</v>
      </c>
      <c r="E20" s="135">
        <f>SUM(E21:E25)</f>
        <v>9399199</v>
      </c>
      <c r="F20" s="135">
        <f>SUM(F21:F25)</f>
        <v>7757341</v>
      </c>
      <c r="G20" s="135">
        <f>SUM(G21:G25)</f>
        <v>3455781</v>
      </c>
      <c r="H20" s="135">
        <f>SUM(H21:H25)</f>
        <v>2630314</v>
      </c>
      <c r="I20" s="223"/>
      <c r="J20" s="215"/>
      <c r="K20" s="214"/>
      <c r="L20" s="218"/>
      <c r="M20" s="214"/>
      <c r="N20" s="218"/>
    </row>
    <row r="21" spans="1:14" ht="16.5">
      <c r="A21" s="1"/>
      <c r="B21" s="9" t="s">
        <v>9</v>
      </c>
      <c r="C21" s="1" t="s">
        <v>59</v>
      </c>
      <c r="D21" s="143" t="s">
        <v>639</v>
      </c>
      <c r="E21" s="24">
        <v>7410334</v>
      </c>
      <c r="F21" s="24">
        <v>5946372</v>
      </c>
      <c r="G21" s="24">
        <v>2758270</v>
      </c>
      <c r="H21" s="24">
        <v>2061738</v>
      </c>
      <c r="I21" s="216"/>
      <c r="J21" s="215"/>
      <c r="K21" s="214"/>
      <c r="L21" s="218"/>
      <c r="M21" s="214"/>
      <c r="N21" s="218"/>
    </row>
    <row r="22" spans="1:14" ht="16.5">
      <c r="A22" s="1"/>
      <c r="B22" s="9" t="s">
        <v>14</v>
      </c>
      <c r="C22" s="14" t="s">
        <v>60</v>
      </c>
      <c r="D22" s="143" t="s">
        <v>640</v>
      </c>
      <c r="E22" s="24">
        <v>617577</v>
      </c>
      <c r="F22" s="24">
        <v>414365</v>
      </c>
      <c r="G22" s="24">
        <v>205067</v>
      </c>
      <c r="H22" s="24">
        <v>157719</v>
      </c>
      <c r="I22" s="216"/>
      <c r="J22" s="215"/>
      <c r="K22" s="214"/>
      <c r="L22" s="218"/>
      <c r="M22" s="214"/>
      <c r="N22" s="218"/>
    </row>
    <row r="23" spans="1:14" ht="16.5">
      <c r="A23" s="1"/>
      <c r="B23" s="9" t="s">
        <v>15</v>
      </c>
      <c r="C23" s="14" t="s">
        <v>382</v>
      </c>
      <c r="D23" s="143"/>
      <c r="E23" s="24">
        <v>581936</v>
      </c>
      <c r="F23" s="24">
        <v>767225</v>
      </c>
      <c r="G23" s="24">
        <v>197130</v>
      </c>
      <c r="H23" s="24">
        <v>208663</v>
      </c>
      <c r="I23" s="216"/>
      <c r="J23" s="215"/>
      <c r="K23" s="214"/>
      <c r="L23" s="218"/>
      <c r="M23" s="214"/>
      <c r="N23" s="218"/>
    </row>
    <row r="24" spans="1:14" ht="16.5">
      <c r="A24" s="1"/>
      <c r="B24" s="9" t="s">
        <v>61</v>
      </c>
      <c r="C24" s="1" t="s">
        <v>75</v>
      </c>
      <c r="D24" s="143" t="s">
        <v>641</v>
      </c>
      <c r="E24" s="24">
        <v>746263</v>
      </c>
      <c r="F24" s="24">
        <v>598561</v>
      </c>
      <c r="G24" s="24">
        <v>290776</v>
      </c>
      <c r="H24" s="24">
        <v>193213</v>
      </c>
      <c r="I24" s="216"/>
      <c r="J24" s="215"/>
      <c r="K24" s="214"/>
      <c r="L24" s="218"/>
      <c r="M24" s="214"/>
      <c r="N24" s="218"/>
    </row>
    <row r="25" spans="1:14" ht="16.5">
      <c r="A25" s="1"/>
      <c r="B25" s="9" t="s">
        <v>62</v>
      </c>
      <c r="C25" s="14" t="s">
        <v>63</v>
      </c>
      <c r="D25" s="143"/>
      <c r="E25" s="24">
        <v>43089</v>
      </c>
      <c r="F25" s="24">
        <v>30818</v>
      </c>
      <c r="G25" s="24">
        <v>4538</v>
      </c>
      <c r="H25" s="24">
        <v>8981</v>
      </c>
      <c r="I25" s="216"/>
      <c r="J25" s="215"/>
      <c r="K25" s="214"/>
      <c r="L25" s="218"/>
      <c r="M25" s="214"/>
      <c r="N25" s="218"/>
    </row>
    <row r="26" spans="1:14" s="99" customFormat="1" ht="16.5">
      <c r="A26" s="85"/>
      <c r="B26" s="85" t="s">
        <v>16</v>
      </c>
      <c r="C26" s="89" t="s">
        <v>488</v>
      </c>
      <c r="D26" s="143"/>
      <c r="E26" s="135">
        <f>E8-E20</f>
        <v>7986590</v>
      </c>
      <c r="F26" s="135">
        <f>F8-F20</f>
        <v>6276540</v>
      </c>
      <c r="G26" s="135">
        <f>G8-G20</f>
        <v>2685724</v>
      </c>
      <c r="H26" s="135">
        <f>H8-H20</f>
        <v>2208661</v>
      </c>
      <c r="I26" s="223"/>
      <c r="J26" s="215"/>
      <c r="K26" s="214"/>
      <c r="L26" s="218"/>
      <c r="M26" s="214"/>
      <c r="N26" s="218"/>
    </row>
    <row r="27" spans="1:14" s="99" customFormat="1" ht="16.5">
      <c r="A27" s="85"/>
      <c r="B27" s="85" t="s">
        <v>17</v>
      </c>
      <c r="C27" s="89" t="s">
        <v>489</v>
      </c>
      <c r="D27" s="143"/>
      <c r="E27" s="135">
        <f>E28-E31</f>
        <v>2166496</v>
      </c>
      <c r="F27" s="135">
        <f>F28-F31</f>
        <v>1905776</v>
      </c>
      <c r="G27" s="135">
        <f>G28-G31</f>
        <v>741523</v>
      </c>
      <c r="H27" s="135">
        <f>H28-H31</f>
        <v>618814</v>
      </c>
      <c r="I27" s="223"/>
      <c r="J27" s="215"/>
      <c r="K27" s="214"/>
      <c r="L27" s="218"/>
      <c r="M27" s="214"/>
      <c r="N27" s="218"/>
    </row>
    <row r="28" spans="1:14" ht="16.5">
      <c r="A28" s="1"/>
      <c r="B28" s="9" t="s">
        <v>18</v>
      </c>
      <c r="C28" s="1" t="s">
        <v>64</v>
      </c>
      <c r="D28" s="143"/>
      <c r="E28" s="24">
        <f>SUM(E29:E30)</f>
        <v>2682218</v>
      </c>
      <c r="F28" s="24">
        <f>SUM(F29:F30)</f>
        <v>2292188</v>
      </c>
      <c r="G28" s="24">
        <f>SUM(G29:G30)</f>
        <v>933873</v>
      </c>
      <c r="H28" s="24">
        <f>SUM(H29:H30)</f>
        <v>755964</v>
      </c>
      <c r="I28" s="216"/>
      <c r="J28" s="215"/>
      <c r="K28" s="214"/>
      <c r="L28" s="218"/>
      <c r="M28" s="214"/>
      <c r="N28" s="218"/>
    </row>
    <row r="29" spans="1:14" s="16" customFormat="1" ht="16.5">
      <c r="A29" s="1"/>
      <c r="B29" s="9" t="s">
        <v>65</v>
      </c>
      <c r="C29" s="1" t="s">
        <v>67</v>
      </c>
      <c r="D29" s="143"/>
      <c r="E29" s="24">
        <v>192004</v>
      </c>
      <c r="F29" s="24">
        <v>151378</v>
      </c>
      <c r="G29" s="24">
        <v>65281</v>
      </c>
      <c r="H29" s="24">
        <v>53019</v>
      </c>
      <c r="I29" s="217"/>
      <c r="J29" s="215"/>
      <c r="K29" s="214"/>
      <c r="L29" s="218"/>
      <c r="M29" s="214"/>
      <c r="N29" s="218"/>
    </row>
    <row r="30" spans="1:14" ht="16.5">
      <c r="A30" s="1"/>
      <c r="B30" s="9" t="s">
        <v>66</v>
      </c>
      <c r="C30" s="1" t="s">
        <v>13</v>
      </c>
      <c r="D30" s="143"/>
      <c r="E30" s="24">
        <v>2490214</v>
      </c>
      <c r="F30" s="24">
        <v>2140810</v>
      </c>
      <c r="G30" s="24">
        <v>868592</v>
      </c>
      <c r="H30" s="24">
        <v>702945</v>
      </c>
      <c r="I30" s="216"/>
      <c r="J30" s="215"/>
      <c r="K30" s="214"/>
      <c r="L30" s="218"/>
      <c r="M30" s="214"/>
      <c r="N30" s="218"/>
    </row>
    <row r="31" spans="1:14" ht="16.5">
      <c r="A31" s="1"/>
      <c r="B31" s="9" t="s">
        <v>19</v>
      </c>
      <c r="C31" s="1" t="s">
        <v>68</v>
      </c>
      <c r="D31" s="143"/>
      <c r="E31" s="24">
        <f>SUM(E32:E33)</f>
        <v>515722</v>
      </c>
      <c r="F31" s="24">
        <f>SUM(F32:F33)</f>
        <v>386412</v>
      </c>
      <c r="G31" s="24">
        <f>SUM(G32:G33)</f>
        <v>192350</v>
      </c>
      <c r="H31" s="24">
        <f>SUM(H32:H33)</f>
        <v>137150</v>
      </c>
      <c r="I31" s="216"/>
      <c r="J31" s="215"/>
      <c r="K31" s="214"/>
      <c r="L31" s="218"/>
      <c r="M31" s="214"/>
      <c r="N31" s="218"/>
    </row>
    <row r="32" spans="1:14" ht="16.5">
      <c r="A32" s="1"/>
      <c r="B32" s="9" t="s">
        <v>69</v>
      </c>
      <c r="C32" s="12" t="s">
        <v>611</v>
      </c>
      <c r="D32" s="143"/>
      <c r="E32" s="24">
        <v>336</v>
      </c>
      <c r="F32" s="24">
        <v>238</v>
      </c>
      <c r="G32" s="24">
        <v>127</v>
      </c>
      <c r="H32" s="24">
        <v>58</v>
      </c>
      <c r="I32" s="216"/>
      <c r="J32" s="215"/>
      <c r="K32" s="214"/>
      <c r="L32" s="218"/>
      <c r="M32" s="214"/>
      <c r="N32" s="218"/>
    </row>
    <row r="33" spans="1:14" ht="16.5">
      <c r="A33" s="1"/>
      <c r="B33" s="9" t="s">
        <v>70</v>
      </c>
      <c r="C33" s="1" t="s">
        <v>13</v>
      </c>
      <c r="D33" s="143"/>
      <c r="E33" s="24">
        <v>515386</v>
      </c>
      <c r="F33" s="24">
        <v>386174</v>
      </c>
      <c r="G33" s="24">
        <v>192223</v>
      </c>
      <c r="H33" s="24">
        <v>137092</v>
      </c>
      <c r="I33" s="216"/>
      <c r="J33" s="215"/>
      <c r="K33" s="214"/>
      <c r="L33" s="218"/>
      <c r="M33" s="214"/>
      <c r="N33" s="218"/>
    </row>
    <row r="34" spans="1:14" s="99" customFormat="1" ht="16.5">
      <c r="A34" s="85"/>
      <c r="B34" s="85" t="s">
        <v>20</v>
      </c>
      <c r="C34" s="89" t="s">
        <v>71</v>
      </c>
      <c r="D34" s="143"/>
      <c r="E34" s="135">
        <v>2640</v>
      </c>
      <c r="F34" s="135">
        <v>2599</v>
      </c>
      <c r="G34" s="135">
        <v>83</v>
      </c>
      <c r="H34" s="135">
        <v>0</v>
      </c>
      <c r="I34" s="223"/>
      <c r="J34" s="215"/>
      <c r="K34" s="214"/>
      <c r="L34" s="218"/>
      <c r="M34" s="214"/>
      <c r="N34" s="218"/>
    </row>
    <row r="35" spans="1:14" s="99" customFormat="1" ht="16.5">
      <c r="A35" s="85"/>
      <c r="B35" s="85" t="s">
        <v>23</v>
      </c>
      <c r="C35" s="89" t="s">
        <v>383</v>
      </c>
      <c r="D35" s="143" t="s">
        <v>634</v>
      </c>
      <c r="E35" s="135">
        <f>+SUM(E36:E38)</f>
        <v>-292084</v>
      </c>
      <c r="F35" s="135">
        <f>+SUM(F36:F38)</f>
        <v>557499</v>
      </c>
      <c r="G35" s="135">
        <f>+SUM(G36:G38)</f>
        <v>-123780</v>
      </c>
      <c r="H35" s="135">
        <f>+SUM(H36:H38)</f>
        <v>278370</v>
      </c>
      <c r="I35" s="223"/>
      <c r="J35" s="215"/>
      <c r="K35" s="214"/>
      <c r="L35" s="218"/>
      <c r="M35" s="214"/>
      <c r="N35" s="218"/>
    </row>
    <row r="36" spans="1:14" ht="16.5">
      <c r="A36" s="1"/>
      <c r="B36" s="9" t="s">
        <v>24</v>
      </c>
      <c r="C36" s="1" t="s">
        <v>384</v>
      </c>
      <c r="D36" s="143"/>
      <c r="E36" s="24">
        <v>244194</v>
      </c>
      <c r="F36" s="24">
        <v>237881</v>
      </c>
      <c r="G36" s="24">
        <v>90820</v>
      </c>
      <c r="H36" s="24">
        <v>63778</v>
      </c>
      <c r="I36" s="216"/>
      <c r="J36" s="215"/>
      <c r="K36" s="214"/>
      <c r="L36" s="218"/>
      <c r="M36" s="214"/>
      <c r="N36" s="218"/>
    </row>
    <row r="37" spans="1:14" ht="16.5">
      <c r="A37" s="1"/>
      <c r="B37" s="9" t="s">
        <v>25</v>
      </c>
      <c r="C37" s="1" t="s">
        <v>605</v>
      </c>
      <c r="D37" s="143"/>
      <c r="E37" s="24">
        <v>102395</v>
      </c>
      <c r="F37" s="24">
        <v>434989</v>
      </c>
      <c r="G37" s="24">
        <v>678136</v>
      </c>
      <c r="H37" s="24">
        <v>488018</v>
      </c>
      <c r="I37" s="216"/>
      <c r="J37" s="215"/>
      <c r="K37" s="214"/>
      <c r="L37" s="218"/>
      <c r="M37" s="214"/>
      <c r="N37" s="218"/>
    </row>
    <row r="38" spans="1:14" ht="16.5">
      <c r="A38" s="1"/>
      <c r="B38" s="9" t="s">
        <v>98</v>
      </c>
      <c r="C38" s="1" t="s">
        <v>385</v>
      </c>
      <c r="D38" s="143"/>
      <c r="E38" s="24">
        <v>-638673</v>
      </c>
      <c r="F38" s="24">
        <v>-115371</v>
      </c>
      <c r="G38" s="24">
        <v>-892736</v>
      </c>
      <c r="H38" s="24">
        <v>-273426</v>
      </c>
      <c r="I38" s="216"/>
      <c r="J38" s="215"/>
      <c r="K38" s="214"/>
      <c r="L38" s="218"/>
      <c r="M38" s="214"/>
      <c r="N38" s="218"/>
    </row>
    <row r="39" spans="1:14" s="99" customFormat="1" ht="16.5">
      <c r="A39" s="85"/>
      <c r="B39" s="85" t="s">
        <v>26</v>
      </c>
      <c r="C39" s="89" t="s">
        <v>72</v>
      </c>
      <c r="D39" s="143" t="s">
        <v>635</v>
      </c>
      <c r="E39" s="135">
        <v>603566</v>
      </c>
      <c r="F39" s="135">
        <v>795392</v>
      </c>
      <c r="G39" s="135">
        <v>147008</v>
      </c>
      <c r="H39" s="135">
        <v>130692</v>
      </c>
      <c r="I39" s="223"/>
      <c r="J39" s="215"/>
      <c r="K39" s="214"/>
      <c r="L39" s="218"/>
      <c r="M39" s="214"/>
      <c r="N39" s="218"/>
    </row>
    <row r="40" spans="1:14" s="99" customFormat="1" ht="16.5">
      <c r="A40" s="85"/>
      <c r="B40" s="85" t="s">
        <v>27</v>
      </c>
      <c r="C40" s="89" t="s">
        <v>490</v>
      </c>
      <c r="D40" s="143"/>
      <c r="E40" s="135">
        <f>E26+E27+E34+E35+E39</f>
        <v>10467208</v>
      </c>
      <c r="F40" s="135">
        <f>F26+F27+F34+F35+F39</f>
        <v>9537806</v>
      </c>
      <c r="G40" s="135">
        <f>G26+G27+G34+G35+G39</f>
        <v>3450558</v>
      </c>
      <c r="H40" s="135">
        <f>H26+H27+H34+H35+H39</f>
        <v>3236537</v>
      </c>
      <c r="I40" s="223"/>
      <c r="J40" s="215"/>
      <c r="K40" s="214"/>
      <c r="L40" s="218"/>
      <c r="M40" s="214"/>
      <c r="N40" s="218"/>
    </row>
    <row r="41" spans="1:14" s="99" customFormat="1" ht="16.5">
      <c r="A41" s="85"/>
      <c r="B41" s="85" t="s">
        <v>28</v>
      </c>
      <c r="C41" s="89" t="s">
        <v>386</v>
      </c>
      <c r="D41" s="143" t="s">
        <v>636</v>
      </c>
      <c r="E41" s="135">
        <v>1227246</v>
      </c>
      <c r="F41" s="135">
        <f>1589267-3467</f>
        <v>1585800</v>
      </c>
      <c r="G41" s="135">
        <v>368114</v>
      </c>
      <c r="H41" s="135">
        <f>540603-3467</f>
        <v>537136</v>
      </c>
      <c r="I41" s="223"/>
      <c r="J41" s="215"/>
      <c r="K41" s="214"/>
      <c r="L41" s="218"/>
      <c r="M41" s="214"/>
      <c r="N41" s="218"/>
    </row>
    <row r="42" spans="1:14" s="99" customFormat="1" ht="16.5">
      <c r="A42" s="85"/>
      <c r="B42" s="85" t="s">
        <v>29</v>
      </c>
      <c r="C42" s="89" t="s">
        <v>73</v>
      </c>
      <c r="D42" s="143" t="s">
        <v>637</v>
      </c>
      <c r="E42" s="135">
        <v>3521789</v>
      </c>
      <c r="F42" s="135">
        <v>3271817</v>
      </c>
      <c r="G42" s="135">
        <v>1191731</v>
      </c>
      <c r="H42" s="135">
        <v>1145315</v>
      </c>
      <c r="I42" s="223"/>
      <c r="J42" s="215"/>
      <c r="K42" s="214"/>
      <c r="L42" s="218"/>
      <c r="M42" s="214"/>
      <c r="N42" s="218"/>
    </row>
    <row r="43" spans="1:14" s="99" customFormat="1" ht="16.5">
      <c r="A43" s="85"/>
      <c r="B43" s="85" t="s">
        <v>30</v>
      </c>
      <c r="C43" s="89" t="s">
        <v>387</v>
      </c>
      <c r="D43" s="143"/>
      <c r="E43" s="135">
        <v>5718173</v>
      </c>
      <c r="F43" s="135">
        <f>F40-F41-F42</f>
        <v>4680189</v>
      </c>
      <c r="G43" s="135">
        <v>1890713</v>
      </c>
      <c r="H43" s="135">
        <f>H40-H41-H42</f>
        <v>1554086</v>
      </c>
      <c r="I43" s="223"/>
      <c r="J43" s="215"/>
      <c r="K43" s="214"/>
      <c r="L43" s="218"/>
      <c r="M43" s="214"/>
      <c r="N43" s="218"/>
    </row>
    <row r="44" spans="1:14" s="99" customFormat="1" ht="16.5">
      <c r="A44" s="85"/>
      <c r="B44" s="85" t="s">
        <v>31</v>
      </c>
      <c r="C44" s="89" t="s">
        <v>388</v>
      </c>
      <c r="D44" s="143"/>
      <c r="E44" s="135"/>
      <c r="F44" s="135"/>
      <c r="G44" s="135"/>
      <c r="H44" s="135"/>
      <c r="I44" s="223"/>
      <c r="J44" s="215"/>
      <c r="K44" s="214"/>
      <c r="L44" s="218"/>
      <c r="M44" s="214"/>
      <c r="N44" s="218"/>
    </row>
    <row r="45" spans="1:14" s="99" customFormat="1" ht="16.5">
      <c r="A45" s="85"/>
      <c r="B45" s="85"/>
      <c r="C45" s="89" t="s">
        <v>389</v>
      </c>
      <c r="D45" s="143"/>
      <c r="E45" s="135">
        <v>0</v>
      </c>
      <c r="F45" s="135">
        <v>0</v>
      </c>
      <c r="G45" s="135">
        <v>0</v>
      </c>
      <c r="H45" s="135">
        <v>0</v>
      </c>
      <c r="I45" s="223"/>
      <c r="J45" s="215"/>
      <c r="K45" s="214"/>
      <c r="L45" s="218"/>
      <c r="M45" s="214"/>
      <c r="N45" s="218"/>
    </row>
    <row r="46" spans="1:14" s="99" customFormat="1" ht="16.5">
      <c r="A46" s="85"/>
      <c r="B46" s="85" t="s">
        <v>32</v>
      </c>
      <c r="C46" s="89" t="s">
        <v>390</v>
      </c>
      <c r="D46" s="143"/>
      <c r="E46" s="135">
        <v>0</v>
      </c>
      <c r="F46" s="135">
        <v>0</v>
      </c>
      <c r="G46" s="135">
        <v>0</v>
      </c>
      <c r="H46" s="135">
        <v>0</v>
      </c>
      <c r="I46" s="223"/>
      <c r="J46" s="215"/>
      <c r="K46" s="214"/>
      <c r="L46" s="218"/>
      <c r="M46" s="214"/>
      <c r="N46" s="218"/>
    </row>
    <row r="47" spans="1:14" s="142" customFormat="1" ht="16.5">
      <c r="A47" s="85"/>
      <c r="B47" s="85" t="s">
        <v>33</v>
      </c>
      <c r="C47" s="89" t="s">
        <v>391</v>
      </c>
      <c r="D47" s="143"/>
      <c r="E47" s="135">
        <v>0</v>
      </c>
      <c r="F47" s="135">
        <v>0</v>
      </c>
      <c r="G47" s="135">
        <v>0</v>
      </c>
      <c r="H47" s="135">
        <v>0</v>
      </c>
      <c r="I47" s="223"/>
      <c r="J47" s="215"/>
      <c r="K47" s="214"/>
      <c r="L47" s="218"/>
      <c r="M47" s="214"/>
      <c r="N47" s="218"/>
    </row>
    <row r="48" spans="1:14" s="99" customFormat="1" ht="16.5">
      <c r="A48" s="85"/>
      <c r="B48" s="85" t="s">
        <v>34</v>
      </c>
      <c r="C48" s="89" t="s">
        <v>491</v>
      </c>
      <c r="D48" s="143"/>
      <c r="E48" s="135">
        <f>E43+E45+E46+E47</f>
        <v>5718173</v>
      </c>
      <c r="F48" s="135">
        <f>F43+F45+F46+F47</f>
        <v>4680189</v>
      </c>
      <c r="G48" s="135">
        <f>G43+G45+G46+G47</f>
        <v>1890713</v>
      </c>
      <c r="H48" s="135">
        <f>H43+H45+H46+H47</f>
        <v>1554086</v>
      </c>
      <c r="I48" s="223"/>
      <c r="J48" s="215"/>
      <c r="K48" s="214"/>
      <c r="L48" s="218"/>
      <c r="M48" s="214"/>
      <c r="N48" s="218"/>
    </row>
    <row r="49" spans="1:14" s="99" customFormat="1" ht="16.5">
      <c r="A49" s="85"/>
      <c r="B49" s="85" t="s">
        <v>35</v>
      </c>
      <c r="C49" s="89" t="s">
        <v>492</v>
      </c>
      <c r="D49" s="143" t="s">
        <v>631</v>
      </c>
      <c r="E49" s="135">
        <v>1201403</v>
      </c>
      <c r="F49" s="135">
        <f>SUM(F50:F51)</f>
        <v>998538</v>
      </c>
      <c r="G49" s="135">
        <v>397047</v>
      </c>
      <c r="H49" s="135">
        <f>SUM(H50:H51)</f>
        <v>357042</v>
      </c>
      <c r="I49" s="223"/>
      <c r="J49" s="215"/>
      <c r="K49" s="214"/>
      <c r="L49" s="218"/>
      <c r="M49" s="214"/>
      <c r="N49" s="218"/>
    </row>
    <row r="50" spans="1:14" ht="16.5">
      <c r="A50" s="2"/>
      <c r="B50" s="1" t="s">
        <v>120</v>
      </c>
      <c r="C50" s="12" t="s">
        <v>246</v>
      </c>
      <c r="D50" s="143"/>
      <c r="E50" s="24">
        <v>923152</v>
      </c>
      <c r="F50" s="24">
        <v>880344</v>
      </c>
      <c r="G50" s="24">
        <v>178016</v>
      </c>
      <c r="H50" s="24">
        <v>234063</v>
      </c>
      <c r="I50" s="223"/>
      <c r="J50" s="215"/>
      <c r="K50" s="214"/>
      <c r="L50" s="218"/>
      <c r="M50" s="214"/>
      <c r="N50" s="218"/>
    </row>
    <row r="51" spans="1:14" ht="16.5">
      <c r="A51" s="1"/>
      <c r="B51" s="1" t="s">
        <v>121</v>
      </c>
      <c r="C51" s="12" t="s">
        <v>247</v>
      </c>
      <c r="D51" s="143"/>
      <c r="E51" s="24">
        <v>278251</v>
      </c>
      <c r="F51" s="24">
        <v>118194</v>
      </c>
      <c r="G51" s="24">
        <v>219031</v>
      </c>
      <c r="H51" s="24">
        <v>122979</v>
      </c>
      <c r="I51" s="223"/>
      <c r="J51" s="215"/>
      <c r="K51" s="214"/>
      <c r="L51" s="218"/>
      <c r="M51" s="214"/>
      <c r="N51" s="218"/>
    </row>
    <row r="52" spans="1:14" s="99" customFormat="1" ht="16.5">
      <c r="A52" s="96"/>
      <c r="B52" s="85" t="s">
        <v>36</v>
      </c>
      <c r="C52" s="89" t="s">
        <v>493</v>
      </c>
      <c r="D52" s="143"/>
      <c r="E52" s="135">
        <f>+E48-E49</f>
        <v>4516770</v>
      </c>
      <c r="F52" s="135">
        <f>+F48-F49</f>
        <v>3681651</v>
      </c>
      <c r="G52" s="135">
        <f>+G48-G49</f>
        <v>1493666</v>
      </c>
      <c r="H52" s="135">
        <f>+H48-H49</f>
        <v>1197044</v>
      </c>
      <c r="I52" s="215"/>
      <c r="J52" s="215"/>
      <c r="K52" s="214"/>
      <c r="L52" s="218"/>
      <c r="M52" s="214"/>
      <c r="N52" s="218"/>
    </row>
    <row r="53" spans="1:14" s="99" customFormat="1" ht="16.5">
      <c r="A53" s="96"/>
      <c r="B53" s="85" t="s">
        <v>37</v>
      </c>
      <c r="C53" s="89" t="s">
        <v>494</v>
      </c>
      <c r="D53" s="143"/>
      <c r="E53" s="174">
        <f>SUM(E54:E56)</f>
        <v>0</v>
      </c>
      <c r="F53" s="174">
        <f>SUM(F54:F56)</f>
        <v>0</v>
      </c>
      <c r="G53" s="174">
        <f>SUM(G54:G56)</f>
        <v>0</v>
      </c>
      <c r="H53" s="174">
        <f>SUM(H54:H56)</f>
        <v>0</v>
      </c>
      <c r="I53" s="223"/>
      <c r="J53" s="215"/>
      <c r="K53" s="214"/>
      <c r="L53" s="218"/>
      <c r="M53" s="214"/>
      <c r="N53" s="218"/>
    </row>
    <row r="54" spans="1:14" ht="16.5">
      <c r="A54" s="1"/>
      <c r="B54" s="1" t="s">
        <v>392</v>
      </c>
      <c r="C54" s="12" t="s">
        <v>495</v>
      </c>
      <c r="D54" s="143"/>
      <c r="E54" s="24">
        <v>0</v>
      </c>
      <c r="F54" s="24">
        <v>0</v>
      </c>
      <c r="G54" s="24">
        <v>0</v>
      </c>
      <c r="H54" s="24">
        <v>0</v>
      </c>
      <c r="I54" s="223"/>
      <c r="J54" s="215"/>
      <c r="K54" s="214"/>
      <c r="L54" s="218"/>
      <c r="M54" s="214"/>
      <c r="N54" s="218"/>
    </row>
    <row r="55" spans="1:14" ht="16.5">
      <c r="A55" s="1"/>
      <c r="B55" s="1" t="s">
        <v>394</v>
      </c>
      <c r="C55" s="12" t="s">
        <v>571</v>
      </c>
      <c r="D55" s="143"/>
      <c r="E55" s="24">
        <v>0</v>
      </c>
      <c r="F55" s="24">
        <v>0</v>
      </c>
      <c r="G55" s="24">
        <v>0</v>
      </c>
      <c r="H55" s="24">
        <v>0</v>
      </c>
      <c r="I55" s="216"/>
      <c r="J55" s="215"/>
      <c r="K55" s="214"/>
      <c r="L55" s="218"/>
      <c r="M55" s="214"/>
      <c r="N55" s="218"/>
    </row>
    <row r="56" spans="1:14" ht="16.5">
      <c r="A56" s="1"/>
      <c r="B56" s="1" t="s">
        <v>496</v>
      </c>
      <c r="C56" s="12" t="s">
        <v>497</v>
      </c>
      <c r="D56" s="143"/>
      <c r="E56" s="24">
        <v>0</v>
      </c>
      <c r="F56" s="24">
        <v>0</v>
      </c>
      <c r="G56" s="24">
        <v>0</v>
      </c>
      <c r="H56" s="24">
        <v>0</v>
      </c>
      <c r="I56" s="216"/>
      <c r="J56" s="215"/>
      <c r="K56" s="214"/>
      <c r="L56" s="218"/>
      <c r="M56" s="214"/>
      <c r="N56" s="218"/>
    </row>
    <row r="57" spans="1:14" s="99" customFormat="1" ht="16.5">
      <c r="A57" s="96"/>
      <c r="B57" s="85" t="s">
        <v>472</v>
      </c>
      <c r="C57" s="89" t="s">
        <v>498</v>
      </c>
      <c r="D57" s="143"/>
      <c r="E57" s="174">
        <f>SUM(E58:E60)</f>
        <v>0</v>
      </c>
      <c r="F57" s="174">
        <f>SUM(F58:F60)</f>
        <v>0</v>
      </c>
      <c r="G57" s="174">
        <f>SUM(G58:G60)</f>
        <v>0</v>
      </c>
      <c r="H57" s="174">
        <f>SUM(H58:H60)</f>
        <v>0</v>
      </c>
      <c r="I57" s="223"/>
      <c r="J57" s="215"/>
      <c r="K57" s="214"/>
      <c r="L57" s="218"/>
      <c r="M57" s="214"/>
      <c r="N57" s="218"/>
    </row>
    <row r="58" spans="1:14" ht="16.5">
      <c r="A58" s="1"/>
      <c r="B58" s="1" t="s">
        <v>499</v>
      </c>
      <c r="C58" s="12" t="s">
        <v>500</v>
      </c>
      <c r="D58" s="143"/>
      <c r="E58" s="24">
        <v>0</v>
      </c>
      <c r="F58" s="24">
        <v>0</v>
      </c>
      <c r="G58" s="24">
        <v>0</v>
      </c>
      <c r="H58" s="24">
        <v>0</v>
      </c>
      <c r="I58" s="223"/>
      <c r="J58" s="215"/>
      <c r="K58" s="214"/>
      <c r="L58" s="218"/>
      <c r="M58" s="214"/>
      <c r="N58" s="218"/>
    </row>
    <row r="59" spans="1:14" ht="16.5">
      <c r="A59" s="1"/>
      <c r="B59" s="1" t="s">
        <v>501</v>
      </c>
      <c r="C59" s="12" t="s">
        <v>502</v>
      </c>
      <c r="D59" s="143"/>
      <c r="E59" s="24">
        <v>0</v>
      </c>
      <c r="F59" s="24">
        <v>0</v>
      </c>
      <c r="G59" s="24">
        <v>0</v>
      </c>
      <c r="H59" s="24">
        <v>0</v>
      </c>
      <c r="I59" s="216"/>
      <c r="J59" s="215"/>
      <c r="K59" s="214"/>
      <c r="L59" s="218"/>
      <c r="M59" s="214"/>
      <c r="N59" s="218"/>
    </row>
    <row r="60" spans="1:14" ht="16.5">
      <c r="A60" s="1"/>
      <c r="B60" s="1" t="s">
        <v>503</v>
      </c>
      <c r="C60" s="12" t="s">
        <v>504</v>
      </c>
      <c r="D60" s="143"/>
      <c r="E60" s="24">
        <v>0</v>
      </c>
      <c r="F60" s="24">
        <v>0</v>
      </c>
      <c r="G60" s="24">
        <v>0</v>
      </c>
      <c r="H60" s="24">
        <v>0</v>
      </c>
      <c r="I60" s="216"/>
      <c r="J60" s="215"/>
      <c r="K60" s="214"/>
      <c r="L60" s="218"/>
      <c r="M60" s="214"/>
      <c r="N60" s="218"/>
    </row>
    <row r="61" spans="1:14" s="99" customFormat="1" ht="16.5">
      <c r="A61" s="96"/>
      <c r="B61" s="85" t="s">
        <v>505</v>
      </c>
      <c r="C61" s="89" t="s">
        <v>506</v>
      </c>
      <c r="D61" s="143"/>
      <c r="E61" s="174">
        <f>E53-E57</f>
        <v>0</v>
      </c>
      <c r="F61" s="174">
        <f>F53-F57</f>
        <v>0</v>
      </c>
      <c r="G61" s="174">
        <f>G53-G57</f>
        <v>0</v>
      </c>
      <c r="H61" s="174">
        <f>H53-H57</f>
        <v>0</v>
      </c>
      <c r="I61" s="216"/>
      <c r="J61" s="215"/>
      <c r="K61" s="214"/>
      <c r="L61" s="218"/>
      <c r="M61" s="214"/>
      <c r="N61" s="218"/>
    </row>
    <row r="62" spans="1:14" s="99" customFormat="1" ht="16.5">
      <c r="A62" s="96"/>
      <c r="B62" s="85" t="s">
        <v>507</v>
      </c>
      <c r="C62" s="89" t="s">
        <v>508</v>
      </c>
      <c r="D62" s="143"/>
      <c r="E62" s="174">
        <f>SUM(E63:E64)</f>
        <v>0</v>
      </c>
      <c r="F62" s="174">
        <f>SUM(F63:F64)</f>
        <v>0</v>
      </c>
      <c r="G62" s="174">
        <f>SUM(G63:G64)</f>
        <v>0</v>
      </c>
      <c r="H62" s="174">
        <f>SUM(H63:H64)</f>
        <v>0</v>
      </c>
      <c r="I62" s="223"/>
      <c r="J62" s="215"/>
      <c r="K62" s="214"/>
      <c r="L62" s="218"/>
      <c r="M62" s="214"/>
      <c r="N62" s="218"/>
    </row>
    <row r="63" spans="1:14" ht="16.5">
      <c r="A63" s="2"/>
      <c r="B63" s="9" t="s">
        <v>509</v>
      </c>
      <c r="C63" s="12" t="s">
        <v>246</v>
      </c>
      <c r="D63" s="143"/>
      <c r="E63" s="175">
        <v>0</v>
      </c>
      <c r="F63" s="175">
        <v>0</v>
      </c>
      <c r="G63" s="175">
        <v>0</v>
      </c>
      <c r="H63" s="175">
        <v>0</v>
      </c>
      <c r="I63" s="216"/>
      <c r="J63" s="215"/>
      <c r="K63" s="214"/>
      <c r="L63" s="218"/>
      <c r="M63" s="214"/>
      <c r="N63" s="218"/>
    </row>
    <row r="64" spans="1:14" ht="16.5">
      <c r="A64" s="2"/>
      <c r="B64" s="9" t="s">
        <v>510</v>
      </c>
      <c r="C64" s="12" t="s">
        <v>247</v>
      </c>
      <c r="D64" s="143"/>
      <c r="E64" s="24">
        <v>0</v>
      </c>
      <c r="F64" s="24">
        <v>0</v>
      </c>
      <c r="G64" s="24">
        <v>0</v>
      </c>
      <c r="H64" s="24">
        <v>0</v>
      </c>
      <c r="I64" s="216"/>
      <c r="J64" s="215"/>
      <c r="K64" s="214"/>
      <c r="L64" s="218"/>
      <c r="M64" s="214"/>
      <c r="N64" s="218"/>
    </row>
    <row r="65" spans="1:14" s="99" customFormat="1" ht="16.5">
      <c r="A65" s="85"/>
      <c r="B65" s="147" t="s">
        <v>511</v>
      </c>
      <c r="C65" s="89" t="s">
        <v>512</v>
      </c>
      <c r="D65" s="143"/>
      <c r="E65" s="174">
        <f>E61+E62</f>
        <v>0</v>
      </c>
      <c r="F65" s="174">
        <f>F61+F62</f>
        <v>0</v>
      </c>
      <c r="G65" s="174">
        <f>G61+G62</f>
        <v>0</v>
      </c>
      <c r="H65" s="174">
        <f>H61+H62</f>
        <v>0</v>
      </c>
      <c r="I65" s="216"/>
      <c r="J65" s="215"/>
      <c r="K65" s="214"/>
      <c r="L65" s="218"/>
      <c r="M65" s="214"/>
      <c r="N65" s="218"/>
    </row>
    <row r="66" spans="1:14" s="99" customFormat="1" ht="16.5">
      <c r="A66" s="85"/>
      <c r="B66" s="85" t="s">
        <v>513</v>
      </c>
      <c r="C66" s="89" t="s">
        <v>565</v>
      </c>
      <c r="D66" s="143" t="s">
        <v>632</v>
      </c>
      <c r="E66" s="135">
        <f>+E52+E65</f>
        <v>4516770</v>
      </c>
      <c r="F66" s="135">
        <f>+F52+F65</f>
        <v>3681651</v>
      </c>
      <c r="G66" s="135">
        <f>+G52+G65</f>
        <v>1493666</v>
      </c>
      <c r="H66" s="135">
        <f>+H52+H65</f>
        <v>1197044</v>
      </c>
      <c r="I66" s="223"/>
      <c r="J66" s="215"/>
      <c r="K66" s="214"/>
      <c r="L66" s="218"/>
      <c r="M66" s="214"/>
      <c r="N66" s="218"/>
    </row>
    <row r="67" spans="1:14" s="142" customFormat="1" ht="16.5">
      <c r="A67" s="85"/>
      <c r="B67" s="147" t="s">
        <v>563</v>
      </c>
      <c r="C67" s="89" t="s">
        <v>393</v>
      </c>
      <c r="D67" s="143"/>
      <c r="E67" s="135">
        <v>4516759</v>
      </c>
      <c r="F67" s="135">
        <v>3681642</v>
      </c>
      <c r="G67" s="135">
        <v>1493659</v>
      </c>
      <c r="H67" s="135">
        <v>1197041</v>
      </c>
      <c r="I67" s="223"/>
      <c r="J67" s="215"/>
      <c r="K67" s="214"/>
      <c r="L67" s="218"/>
      <c r="M67" s="214"/>
      <c r="N67" s="218"/>
    </row>
    <row r="68" spans="1:14" ht="16.5">
      <c r="A68" s="2"/>
      <c r="B68" s="9" t="s">
        <v>564</v>
      </c>
      <c r="C68" s="12" t="s">
        <v>514</v>
      </c>
      <c r="D68" s="143" t="s">
        <v>633</v>
      </c>
      <c r="E68" s="24">
        <v>11</v>
      </c>
      <c r="F68" s="24">
        <v>9</v>
      </c>
      <c r="G68" s="24">
        <v>7</v>
      </c>
      <c r="H68" s="24">
        <v>3</v>
      </c>
      <c r="I68" s="216"/>
      <c r="J68" s="215"/>
      <c r="K68" s="214"/>
      <c r="L68" s="218"/>
      <c r="M68" s="214"/>
      <c r="N68" s="218"/>
    </row>
    <row r="69" spans="1:14" s="16" customFormat="1" ht="16.5">
      <c r="A69" s="1"/>
      <c r="B69" s="48"/>
      <c r="C69" s="48" t="s">
        <v>598</v>
      </c>
      <c r="D69" s="65"/>
      <c r="E69" s="176">
        <f>E67/400000000</f>
        <v>0.0112918975</v>
      </c>
      <c r="F69" s="176">
        <f>F67/400000000</f>
        <v>0.009204105</v>
      </c>
      <c r="G69" s="176">
        <f>G67/400000000</f>
        <v>0.0037341475</v>
      </c>
      <c r="H69" s="176">
        <f>H67/400000000</f>
        <v>0.0029926025</v>
      </c>
      <c r="I69" s="216"/>
      <c r="J69" s="215"/>
      <c r="K69" s="214"/>
      <c r="L69" s="218"/>
      <c r="M69" s="214"/>
      <c r="N69" s="218"/>
    </row>
    <row r="70" spans="1:11" ht="16.5">
      <c r="A70" s="2"/>
      <c r="B70" s="2"/>
      <c r="C70" s="8"/>
      <c r="D70" s="22"/>
      <c r="I70" s="223"/>
      <c r="J70" s="215"/>
      <c r="K70" s="214"/>
    </row>
    <row r="71" spans="1:10" ht="16.5">
      <c r="A71" s="2"/>
      <c r="B71" s="2"/>
      <c r="C71" s="8"/>
      <c r="D71" s="22"/>
      <c r="E71" s="29"/>
      <c r="F71" s="29"/>
      <c r="G71" s="29"/>
      <c r="H71" s="29"/>
      <c r="I71" s="223"/>
      <c r="J71" s="215"/>
    </row>
    <row r="72" spans="1:10" ht="16.5">
      <c r="A72" s="2"/>
      <c r="B72" s="2"/>
      <c r="C72" s="8"/>
      <c r="D72" s="22"/>
      <c r="E72" s="29"/>
      <c r="F72" s="29"/>
      <c r="G72" s="29"/>
      <c r="H72" s="29"/>
      <c r="I72" s="215"/>
      <c r="J72" s="215"/>
    </row>
    <row r="73" spans="1:9" ht="16.5">
      <c r="A73" s="2"/>
      <c r="B73" s="2"/>
      <c r="C73" s="8"/>
      <c r="D73" s="22"/>
      <c r="E73" s="29"/>
      <c r="F73" s="29"/>
      <c r="G73" s="29"/>
      <c r="H73" s="29"/>
      <c r="I73" s="216"/>
    </row>
    <row r="74" spans="1:9" ht="16.5">
      <c r="A74" s="2"/>
      <c r="B74" s="2"/>
      <c r="C74" s="8"/>
      <c r="D74" s="22"/>
      <c r="E74" s="29"/>
      <c r="F74" s="29"/>
      <c r="G74" s="29"/>
      <c r="H74" s="29"/>
      <c r="I74" s="16"/>
    </row>
    <row r="75" spans="1:8" ht="16.5">
      <c r="A75" s="2"/>
      <c r="B75" s="2"/>
      <c r="C75" s="8"/>
      <c r="D75" s="22"/>
      <c r="E75" s="29"/>
      <c r="F75" s="29"/>
      <c r="G75" s="29"/>
      <c r="H75" s="29"/>
    </row>
    <row r="76" spans="1:10" s="16" customFormat="1" ht="15.75">
      <c r="A76" s="230" t="s">
        <v>458</v>
      </c>
      <c r="B76" s="230"/>
      <c r="C76" s="230"/>
      <c r="D76" s="230"/>
      <c r="E76" s="230"/>
      <c r="F76" s="230"/>
      <c r="G76" s="230"/>
      <c r="H76" s="230"/>
      <c r="I76" s="3"/>
      <c r="J76" s="3"/>
    </row>
    <row r="77" spans="1:10" s="16" customFormat="1" ht="16.5">
      <c r="A77" s="2"/>
      <c r="B77" s="2"/>
      <c r="C77" s="8"/>
      <c r="D77" s="22"/>
      <c r="E77" s="3"/>
      <c r="F77" s="3"/>
      <c r="G77" s="3"/>
      <c r="H77" s="3"/>
      <c r="I77" s="3"/>
      <c r="J77" s="3"/>
    </row>
    <row r="78" spans="1:9" s="16" customFormat="1" ht="16.5">
      <c r="A78" s="2"/>
      <c r="B78" s="2"/>
      <c r="C78" s="8"/>
      <c r="D78" s="22"/>
      <c r="E78" s="3"/>
      <c r="F78" s="3"/>
      <c r="G78" s="3"/>
      <c r="H78" s="3"/>
      <c r="I78" s="3"/>
    </row>
    <row r="79" spans="1:9" s="16" customFormat="1" ht="16.5">
      <c r="A79" s="2"/>
      <c r="B79" s="2"/>
      <c r="C79" s="8"/>
      <c r="D79" s="22"/>
      <c r="E79" s="3"/>
      <c r="F79" s="3"/>
      <c r="G79" s="3"/>
      <c r="H79" s="3"/>
      <c r="I79" s="3"/>
    </row>
    <row r="80" spans="1:9" s="16" customFormat="1" ht="16.5">
      <c r="A80" s="2"/>
      <c r="B80" s="2"/>
      <c r="C80" s="8"/>
      <c r="D80" s="22"/>
      <c r="E80" s="3"/>
      <c r="F80" s="3"/>
      <c r="G80" s="3"/>
      <c r="H80" s="3"/>
      <c r="I80" s="3"/>
    </row>
    <row r="81" spans="1:8" s="16" customFormat="1" ht="16.5">
      <c r="A81" s="2"/>
      <c r="B81" s="45"/>
      <c r="C81" s="46"/>
      <c r="D81" s="47"/>
      <c r="E81" s="53"/>
      <c r="F81" s="53"/>
      <c r="G81" s="53"/>
      <c r="H81" s="53"/>
    </row>
    <row r="82" spans="1:8" s="16" customFormat="1" ht="16.5">
      <c r="A82" s="2"/>
      <c r="B82" s="2"/>
      <c r="C82" s="8"/>
      <c r="D82" s="22"/>
      <c r="E82" s="3"/>
      <c r="F82" s="3"/>
      <c r="G82" s="3"/>
      <c r="H82" s="3"/>
    </row>
    <row r="83" spans="1:8" s="16" customFormat="1" ht="16.5">
      <c r="A83" s="2"/>
      <c r="B83" s="2"/>
      <c r="C83" s="8"/>
      <c r="D83" s="22"/>
      <c r="E83" s="3"/>
      <c r="F83" s="3"/>
      <c r="G83" s="3"/>
      <c r="H83" s="3"/>
    </row>
    <row r="84" spans="1:8" s="16" customFormat="1" ht="16.5">
      <c r="A84" s="2"/>
      <c r="B84" s="2"/>
      <c r="C84" s="8"/>
      <c r="D84" s="22"/>
      <c r="E84" s="3"/>
      <c r="F84" s="3"/>
      <c r="G84" s="3"/>
      <c r="H84" s="3"/>
    </row>
    <row r="85" spans="1:8" s="16" customFormat="1" ht="16.5">
      <c r="A85" s="2"/>
      <c r="B85" s="2"/>
      <c r="C85" s="8"/>
      <c r="D85" s="22"/>
      <c r="E85" s="3"/>
      <c r="F85" s="3"/>
      <c r="G85" s="3"/>
      <c r="H85" s="3"/>
    </row>
    <row r="86" spans="1:8" s="16" customFormat="1" ht="16.5">
      <c r="A86" s="2"/>
      <c r="B86" s="2"/>
      <c r="C86" s="8"/>
      <c r="D86" s="22"/>
      <c r="E86" s="3"/>
      <c r="F86" s="3"/>
      <c r="G86" s="3"/>
      <c r="H86" s="3"/>
    </row>
    <row r="87" spans="1:8" s="16" customFormat="1" ht="16.5">
      <c r="A87" s="2"/>
      <c r="B87" s="2"/>
      <c r="C87" s="8"/>
      <c r="D87" s="22"/>
      <c r="E87" s="3"/>
      <c r="F87" s="3"/>
      <c r="G87" s="3"/>
      <c r="H87" s="3"/>
    </row>
    <row r="88" spans="1:8" s="16" customFormat="1" ht="16.5">
      <c r="A88" s="2"/>
      <c r="B88" s="2"/>
      <c r="C88" s="8"/>
      <c r="D88" s="22"/>
      <c r="E88" s="3"/>
      <c r="F88" s="3"/>
      <c r="G88" s="3"/>
      <c r="H88" s="3"/>
    </row>
    <row r="89" spans="1:8" s="16" customFormat="1" ht="16.5">
      <c r="A89" s="2"/>
      <c r="B89" s="2"/>
      <c r="C89" s="8"/>
      <c r="D89" s="22"/>
      <c r="E89" s="3"/>
      <c r="F89" s="3"/>
      <c r="G89" s="3"/>
      <c r="H89" s="3"/>
    </row>
    <row r="90" spans="1:8" s="16" customFormat="1" ht="16.5">
      <c r="A90" s="2"/>
      <c r="B90" s="2"/>
      <c r="C90" s="8"/>
      <c r="D90" s="22"/>
      <c r="E90" s="3"/>
      <c r="F90" s="3"/>
      <c r="G90" s="3"/>
      <c r="H90" s="3"/>
    </row>
    <row r="91" spans="1:8" s="16" customFormat="1" ht="16.5">
      <c r="A91" s="2"/>
      <c r="B91" s="2"/>
      <c r="C91" s="8"/>
      <c r="D91" s="22"/>
      <c r="E91" s="3"/>
      <c r="F91" s="3"/>
      <c r="G91" s="3"/>
      <c r="H91" s="3"/>
    </row>
    <row r="92" spans="1:8" s="16" customFormat="1" ht="16.5">
      <c r="A92" s="2"/>
      <c r="B92" s="2"/>
      <c r="C92" s="8"/>
      <c r="D92" s="22"/>
      <c r="E92" s="3"/>
      <c r="F92" s="3"/>
      <c r="G92" s="3"/>
      <c r="H92" s="3"/>
    </row>
    <row r="93" spans="1:8" s="16" customFormat="1" ht="16.5">
      <c r="A93" s="2"/>
      <c r="B93" s="2"/>
      <c r="C93" s="8"/>
      <c r="D93" s="22"/>
      <c r="E93" s="3"/>
      <c r="F93" s="3"/>
      <c r="G93" s="3"/>
      <c r="H93" s="3"/>
    </row>
    <row r="94" spans="1:8" s="16" customFormat="1" ht="16.5">
      <c r="A94" s="2"/>
      <c r="B94" s="2"/>
      <c r="C94" s="8"/>
      <c r="D94" s="22"/>
      <c r="E94" s="3"/>
      <c r="F94" s="3"/>
      <c r="G94" s="3"/>
      <c r="H94" s="3"/>
    </row>
    <row r="95" spans="1:8" s="16" customFormat="1" ht="16.5">
      <c r="A95" s="2"/>
      <c r="B95" s="2"/>
      <c r="C95" s="8"/>
      <c r="D95" s="22"/>
      <c r="E95" s="3"/>
      <c r="F95" s="3"/>
      <c r="G95" s="3"/>
      <c r="H95" s="3"/>
    </row>
    <row r="96" spans="1:8" s="16" customFormat="1" ht="16.5">
      <c r="A96" s="2"/>
      <c r="B96" s="2"/>
      <c r="C96" s="8"/>
      <c r="D96" s="22"/>
      <c r="E96" s="3"/>
      <c r="F96" s="3"/>
      <c r="G96" s="3"/>
      <c r="H96" s="3"/>
    </row>
    <row r="97" spans="1:8" s="16" customFormat="1" ht="16.5">
      <c r="A97" s="2"/>
      <c r="B97" s="2"/>
      <c r="C97" s="8"/>
      <c r="D97" s="22"/>
      <c r="E97" s="3"/>
      <c r="F97" s="3"/>
      <c r="G97" s="3"/>
      <c r="H97" s="3"/>
    </row>
    <row r="98" spans="1:8" s="16" customFormat="1" ht="16.5">
      <c r="A98" s="2"/>
      <c r="B98" s="2"/>
      <c r="C98" s="8"/>
      <c r="D98" s="22"/>
      <c r="E98" s="3"/>
      <c r="F98" s="3"/>
      <c r="G98" s="3"/>
      <c r="H98" s="3"/>
    </row>
    <row r="99" spans="1:8" s="16" customFormat="1" ht="16.5">
      <c r="A99" s="2"/>
      <c r="B99" s="2"/>
      <c r="C99" s="8"/>
      <c r="D99" s="22"/>
      <c r="E99" s="3"/>
      <c r="F99" s="3"/>
      <c r="G99" s="3"/>
      <c r="H99" s="3"/>
    </row>
    <row r="100" spans="1:8" s="16" customFormat="1" ht="16.5">
      <c r="A100" s="2"/>
      <c r="B100" s="2"/>
      <c r="C100" s="8"/>
      <c r="D100" s="22"/>
      <c r="E100" s="3"/>
      <c r="F100" s="3"/>
      <c r="G100" s="3"/>
      <c r="H100" s="3"/>
    </row>
    <row r="101" spans="1:8" s="16" customFormat="1" ht="16.5">
      <c r="A101" s="2"/>
      <c r="B101" s="2"/>
      <c r="C101" s="8"/>
      <c r="D101" s="22"/>
      <c r="E101" s="3"/>
      <c r="F101" s="3"/>
      <c r="G101" s="3"/>
      <c r="H101" s="3"/>
    </row>
    <row r="102" spans="9:10" ht="13.5">
      <c r="I102" s="16"/>
      <c r="J102" s="16"/>
    </row>
    <row r="103" spans="1:8" s="16" customFormat="1" ht="13.5">
      <c r="A103" s="3"/>
      <c r="B103" s="3"/>
      <c r="C103" s="3"/>
      <c r="D103" s="30"/>
      <c r="E103" s="3"/>
      <c r="F103" s="3"/>
      <c r="G103" s="3"/>
      <c r="H103" s="3"/>
    </row>
    <row r="104" spans="1:10" s="16" customFormat="1" ht="13.5">
      <c r="A104" s="3"/>
      <c r="B104" s="3"/>
      <c r="C104" s="3"/>
      <c r="D104" s="30"/>
      <c r="E104" s="3"/>
      <c r="F104" s="3"/>
      <c r="G104" s="3"/>
      <c r="H104" s="3"/>
      <c r="J104" s="3"/>
    </row>
    <row r="105" spans="1:8" s="16" customFormat="1" ht="13.5">
      <c r="A105" s="3"/>
      <c r="B105" s="3"/>
      <c r="C105" s="3"/>
      <c r="D105" s="30"/>
      <c r="E105" s="3"/>
      <c r="F105" s="3"/>
      <c r="G105" s="3"/>
      <c r="H105" s="3"/>
    </row>
    <row r="106" spans="1:8" s="16" customFormat="1" ht="13.5">
      <c r="A106" s="3"/>
      <c r="B106" s="3"/>
      <c r="C106" s="3"/>
      <c r="D106" s="30"/>
      <c r="E106" s="3"/>
      <c r="F106" s="3"/>
      <c r="G106" s="3"/>
      <c r="H106" s="3"/>
    </row>
    <row r="107" spans="1:9" s="16" customFormat="1" ht="13.5">
      <c r="A107" s="3"/>
      <c r="B107" s="3"/>
      <c r="C107" s="3"/>
      <c r="D107" s="30"/>
      <c r="E107" s="3"/>
      <c r="F107" s="3"/>
      <c r="G107" s="3"/>
      <c r="H107" s="3"/>
      <c r="I107" s="3"/>
    </row>
    <row r="108" spans="1:8" s="16" customFormat="1" ht="13.5">
      <c r="A108" s="3"/>
      <c r="B108" s="3"/>
      <c r="C108" s="3"/>
      <c r="D108" s="30"/>
      <c r="E108" s="3"/>
      <c r="F108" s="3"/>
      <c r="G108" s="3"/>
      <c r="H108" s="3"/>
    </row>
    <row r="109" spans="1:8" s="16" customFormat="1" ht="13.5">
      <c r="A109" s="3"/>
      <c r="B109" s="3"/>
      <c r="C109" s="3"/>
      <c r="D109" s="30"/>
      <c r="E109" s="3"/>
      <c r="F109" s="3"/>
      <c r="G109" s="3"/>
      <c r="H109" s="3"/>
    </row>
    <row r="110" spans="9:10" ht="21" customHeight="1">
      <c r="I110" s="16"/>
      <c r="J110" s="16"/>
    </row>
    <row r="111" spans="1:8" s="16" customFormat="1" ht="13.5">
      <c r="A111" s="3"/>
      <c r="B111" s="3"/>
      <c r="C111" s="3"/>
      <c r="D111" s="30"/>
      <c r="E111" s="3"/>
      <c r="F111" s="3"/>
      <c r="G111" s="3"/>
      <c r="H111" s="3"/>
    </row>
    <row r="112" spans="1:10" s="16" customFormat="1" ht="13.5">
      <c r="A112" s="3"/>
      <c r="B112" s="3"/>
      <c r="C112" s="3"/>
      <c r="D112" s="30"/>
      <c r="E112" s="3"/>
      <c r="F112" s="3"/>
      <c r="G112" s="3"/>
      <c r="H112" s="3"/>
      <c r="J112" s="3"/>
    </row>
    <row r="113" spans="1:8" s="16" customFormat="1" ht="13.5">
      <c r="A113" s="3"/>
      <c r="B113" s="3"/>
      <c r="C113" s="3"/>
      <c r="D113" s="30"/>
      <c r="E113" s="3"/>
      <c r="F113" s="3"/>
      <c r="G113" s="3"/>
      <c r="H113" s="3"/>
    </row>
    <row r="114" spans="1:8" s="16" customFormat="1" ht="13.5">
      <c r="A114" s="3"/>
      <c r="B114" s="3"/>
      <c r="C114" s="3"/>
      <c r="D114" s="30"/>
      <c r="E114" s="3"/>
      <c r="F114" s="3"/>
      <c r="G114" s="3"/>
      <c r="H114" s="3"/>
    </row>
    <row r="115" spans="1:9" s="16" customFormat="1" ht="13.5">
      <c r="A115" s="3"/>
      <c r="B115" s="3"/>
      <c r="C115" s="3"/>
      <c r="D115" s="30"/>
      <c r="E115" s="3"/>
      <c r="F115" s="3"/>
      <c r="G115" s="3"/>
      <c r="H115" s="3"/>
      <c r="I115" s="3"/>
    </row>
    <row r="116" spans="1:8" s="16" customFormat="1" ht="13.5">
      <c r="A116" s="3"/>
      <c r="B116" s="3"/>
      <c r="C116" s="3"/>
      <c r="D116" s="30"/>
      <c r="E116" s="3"/>
      <c r="F116" s="3"/>
      <c r="G116" s="3"/>
      <c r="H116" s="3"/>
    </row>
    <row r="117" spans="1:8" s="16" customFormat="1" ht="13.5">
      <c r="A117" s="3"/>
      <c r="B117" s="3"/>
      <c r="C117" s="3"/>
      <c r="D117" s="30"/>
      <c r="E117" s="3"/>
      <c r="F117" s="3"/>
      <c r="G117" s="3"/>
      <c r="H117" s="3"/>
    </row>
    <row r="118" spans="1:8" s="16" customFormat="1" ht="13.5">
      <c r="A118" s="3"/>
      <c r="B118" s="3"/>
      <c r="C118" s="3"/>
      <c r="D118" s="30"/>
      <c r="E118" s="3"/>
      <c r="F118" s="3"/>
      <c r="G118" s="3"/>
      <c r="H118" s="3"/>
    </row>
    <row r="119" spans="1:8" s="16" customFormat="1" ht="13.5">
      <c r="A119" s="3"/>
      <c r="B119" s="3"/>
      <c r="C119" s="3"/>
      <c r="D119" s="30"/>
      <c r="E119" s="3"/>
      <c r="F119" s="3"/>
      <c r="G119" s="3"/>
      <c r="H119" s="3"/>
    </row>
    <row r="120" spans="9:10" ht="13.5">
      <c r="I120" s="16"/>
      <c r="J120" s="16"/>
    </row>
    <row r="121" spans="1:8" s="16" customFormat="1" ht="13.5">
      <c r="A121" s="3"/>
      <c r="B121" s="3"/>
      <c r="C121" s="3"/>
      <c r="D121" s="30"/>
      <c r="E121" s="3"/>
      <c r="F121" s="3"/>
      <c r="G121" s="3"/>
      <c r="H121" s="3"/>
    </row>
    <row r="122" spans="1:10" s="16" customFormat="1" ht="13.5">
      <c r="A122" s="3"/>
      <c r="B122" s="3"/>
      <c r="C122" s="3"/>
      <c r="D122" s="30"/>
      <c r="E122" s="3"/>
      <c r="F122" s="3"/>
      <c r="G122" s="3"/>
      <c r="H122" s="3"/>
      <c r="J122" s="3"/>
    </row>
    <row r="123" spans="1:8" s="16" customFormat="1" ht="13.5">
      <c r="A123" s="3"/>
      <c r="B123" s="3"/>
      <c r="C123" s="3"/>
      <c r="D123" s="30"/>
      <c r="E123" s="3"/>
      <c r="F123" s="3"/>
      <c r="G123" s="3"/>
      <c r="H123" s="3"/>
    </row>
    <row r="124" spans="1:8" s="16" customFormat="1" ht="13.5">
      <c r="A124" s="3"/>
      <c r="B124" s="3"/>
      <c r="C124" s="3"/>
      <c r="D124" s="30"/>
      <c r="E124" s="3"/>
      <c r="F124" s="3"/>
      <c r="G124" s="3"/>
      <c r="H124" s="3"/>
    </row>
    <row r="125" spans="1:9" s="16" customFormat="1" ht="13.5">
      <c r="A125" s="3"/>
      <c r="B125" s="3"/>
      <c r="C125" s="3"/>
      <c r="D125" s="30"/>
      <c r="E125" s="3"/>
      <c r="F125" s="3"/>
      <c r="G125" s="3"/>
      <c r="H125" s="3"/>
      <c r="I125" s="3"/>
    </row>
    <row r="126" spans="1:8" s="16" customFormat="1" ht="13.5">
      <c r="A126" s="3"/>
      <c r="B126" s="3"/>
      <c r="C126" s="3"/>
      <c r="D126" s="30"/>
      <c r="E126" s="3"/>
      <c r="F126" s="3"/>
      <c r="G126" s="3"/>
      <c r="H126" s="3"/>
    </row>
    <row r="127" spans="1:8" s="16" customFormat="1" ht="13.5">
      <c r="A127" s="3"/>
      <c r="B127" s="3"/>
      <c r="C127" s="3"/>
      <c r="D127" s="30"/>
      <c r="E127" s="3"/>
      <c r="F127" s="3"/>
      <c r="G127" s="3"/>
      <c r="H127" s="3"/>
    </row>
    <row r="128" spans="1:8" s="16" customFormat="1" ht="13.5">
      <c r="A128" s="3"/>
      <c r="B128" s="3"/>
      <c r="C128" s="3"/>
      <c r="D128" s="30"/>
      <c r="E128" s="3"/>
      <c r="F128" s="3"/>
      <c r="G128" s="3"/>
      <c r="H128" s="3"/>
    </row>
    <row r="129" spans="1:8" s="16" customFormat="1" ht="13.5">
      <c r="A129" s="3"/>
      <c r="B129" s="3"/>
      <c r="C129" s="3"/>
      <c r="D129" s="30"/>
      <c r="E129" s="3"/>
      <c r="F129" s="3"/>
      <c r="G129" s="3"/>
      <c r="H129" s="3"/>
    </row>
    <row r="130" spans="1:8" s="16" customFormat="1" ht="13.5">
      <c r="A130" s="3"/>
      <c r="B130" s="3"/>
      <c r="C130" s="3"/>
      <c r="D130" s="30"/>
      <c r="E130" s="3"/>
      <c r="F130" s="3"/>
      <c r="G130" s="3"/>
      <c r="H130" s="3"/>
    </row>
    <row r="131" spans="9:10" ht="13.5">
      <c r="I131" s="16"/>
      <c r="J131" s="16"/>
    </row>
    <row r="132" spans="9:10" ht="13.5">
      <c r="I132" s="16"/>
      <c r="J132" s="16"/>
    </row>
    <row r="133" ht="13.5">
      <c r="I133" s="16"/>
    </row>
    <row r="134" ht="13.5">
      <c r="I134" s="16"/>
    </row>
    <row r="135" ht="13.5">
      <c r="I135" s="16"/>
    </row>
  </sheetData>
  <sheetProtection/>
  <mergeCells count="1">
    <mergeCell ref="A76:H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9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9.7109375" style="15" customWidth="1"/>
    <col min="6" max="6" width="9.140625" style="1" customWidth="1"/>
    <col min="7" max="7" width="14.421875" style="1" bestFit="1" customWidth="1"/>
    <col min="8" max="8" width="9.7109375" style="1" bestFit="1" customWidth="1"/>
    <col min="9" max="16384" width="9.140625" style="1" customWidth="1"/>
  </cols>
  <sheetData>
    <row r="2" spans="3:5" s="69" customFormat="1" ht="19.5">
      <c r="C2" s="66" t="s">
        <v>0</v>
      </c>
      <c r="D2" s="132"/>
      <c r="E2" s="132"/>
    </row>
    <row r="3" spans="3:5" s="69" customFormat="1" ht="19.5">
      <c r="C3" s="66" t="s">
        <v>648</v>
      </c>
      <c r="D3" s="132"/>
      <c r="E3" s="132"/>
    </row>
    <row r="4" spans="3:5" s="69" customFormat="1" ht="19.5">
      <c r="C4" s="66" t="s">
        <v>612</v>
      </c>
      <c r="D4" s="132"/>
      <c r="E4" s="132"/>
    </row>
    <row r="5" ht="15.75">
      <c r="C5" s="133" t="s">
        <v>599</v>
      </c>
    </row>
    <row r="7" spans="3:5" s="73" customFormat="1" ht="16.5">
      <c r="C7" s="134" t="s">
        <v>518</v>
      </c>
      <c r="D7" s="168" t="s">
        <v>42</v>
      </c>
      <c r="E7" s="168" t="s">
        <v>43</v>
      </c>
    </row>
    <row r="8" spans="2:5" s="73" customFormat="1" ht="16.5">
      <c r="B8" s="80"/>
      <c r="C8" s="80"/>
      <c r="D8" s="169" t="s">
        <v>643</v>
      </c>
      <c r="E8" s="169" t="s">
        <v>647</v>
      </c>
    </row>
    <row r="10" spans="2:5" s="96" customFormat="1" ht="16.5">
      <c r="B10" s="85" t="s">
        <v>4</v>
      </c>
      <c r="C10" s="89" t="s">
        <v>519</v>
      </c>
      <c r="D10" s="179"/>
      <c r="E10" s="179"/>
    </row>
    <row r="11" spans="2:9" s="96" customFormat="1" ht="16.5">
      <c r="B11" s="85"/>
      <c r="C11" s="89" t="s">
        <v>520</v>
      </c>
      <c r="D11" s="180">
        <v>702199</v>
      </c>
      <c r="E11" s="180">
        <v>498281</v>
      </c>
      <c r="G11" s="180"/>
      <c r="H11" s="149"/>
      <c r="I11" s="149"/>
    </row>
    <row r="12" spans="2:9" s="96" customFormat="1" ht="16.5">
      <c r="B12" s="85" t="s">
        <v>8</v>
      </c>
      <c r="C12" s="89" t="s">
        <v>521</v>
      </c>
      <c r="D12" s="180">
        <v>2461164</v>
      </c>
      <c r="E12" s="180">
        <v>0</v>
      </c>
      <c r="G12" s="180"/>
      <c r="H12" s="149"/>
      <c r="I12" s="149"/>
    </row>
    <row r="13" spans="2:9" s="96" customFormat="1" ht="16.5">
      <c r="B13" s="85" t="s">
        <v>16</v>
      </c>
      <c r="C13" s="89" t="s">
        <v>522</v>
      </c>
      <c r="D13" s="180">
        <v>0</v>
      </c>
      <c r="E13" s="180">
        <v>0</v>
      </c>
      <c r="G13" s="180"/>
      <c r="H13" s="149"/>
      <c r="I13" s="149"/>
    </row>
    <row r="14" spans="2:9" s="96" customFormat="1" ht="16.5">
      <c r="B14" s="85" t="s">
        <v>17</v>
      </c>
      <c r="C14" s="89" t="s">
        <v>523</v>
      </c>
      <c r="D14" s="180">
        <v>290856</v>
      </c>
      <c r="E14" s="180">
        <v>123372</v>
      </c>
      <c r="G14" s="180"/>
      <c r="H14" s="149"/>
      <c r="I14" s="149"/>
    </row>
    <row r="15" spans="2:9" s="96" customFormat="1" ht="16.5">
      <c r="B15" s="85" t="s">
        <v>20</v>
      </c>
      <c r="C15" s="89" t="s">
        <v>524</v>
      </c>
      <c r="D15" s="180"/>
      <c r="E15" s="180"/>
      <c r="G15" s="180"/>
      <c r="H15" s="149"/>
      <c r="I15" s="149"/>
    </row>
    <row r="16" spans="2:9" s="96" customFormat="1" ht="16.5">
      <c r="B16" s="85"/>
      <c r="C16" s="85" t="s">
        <v>597</v>
      </c>
      <c r="D16" s="180">
        <v>-9124</v>
      </c>
      <c r="E16" s="180">
        <v>15119</v>
      </c>
      <c r="G16" s="180"/>
      <c r="H16" s="149"/>
      <c r="I16" s="149"/>
    </row>
    <row r="17" spans="2:9" s="96" customFormat="1" ht="16.5">
      <c r="B17" s="85" t="s">
        <v>23</v>
      </c>
      <c r="C17" s="85" t="s">
        <v>525</v>
      </c>
      <c r="D17" s="180"/>
      <c r="E17" s="180"/>
      <c r="G17" s="180"/>
      <c r="H17" s="149"/>
      <c r="I17" s="149"/>
    </row>
    <row r="18" spans="2:9" s="96" customFormat="1" ht="16.5">
      <c r="B18" s="85"/>
      <c r="C18" s="85" t="s">
        <v>595</v>
      </c>
      <c r="D18" s="180">
        <v>-148736</v>
      </c>
      <c r="E18" s="180">
        <v>-68033</v>
      </c>
      <c r="G18" s="180"/>
      <c r="H18" s="149"/>
      <c r="I18" s="149"/>
    </row>
    <row r="19" spans="2:9" s="96" customFormat="1" ht="16.5">
      <c r="B19" s="85" t="s">
        <v>26</v>
      </c>
      <c r="C19" s="85" t="s">
        <v>526</v>
      </c>
      <c r="D19" s="180">
        <v>0</v>
      </c>
      <c r="E19" s="180">
        <v>0</v>
      </c>
      <c r="G19" s="180"/>
      <c r="H19" s="149"/>
      <c r="I19" s="149"/>
    </row>
    <row r="20" spans="2:9" s="96" customFormat="1" ht="16.5">
      <c r="B20" s="85" t="s">
        <v>27</v>
      </c>
      <c r="C20" s="85" t="s">
        <v>527</v>
      </c>
      <c r="D20" s="180">
        <v>19</v>
      </c>
      <c r="E20" s="180">
        <v>0</v>
      </c>
      <c r="G20" s="180"/>
      <c r="H20" s="149"/>
      <c r="I20" s="149"/>
    </row>
    <row r="21" spans="2:9" s="96" customFormat="1" ht="16.5">
      <c r="B21" s="85" t="s">
        <v>28</v>
      </c>
      <c r="C21" s="85" t="s">
        <v>568</v>
      </c>
      <c r="D21" s="180">
        <v>-268009</v>
      </c>
      <c r="E21" s="180">
        <v>-89073</v>
      </c>
      <c r="G21" s="180"/>
      <c r="H21" s="149"/>
      <c r="I21" s="149"/>
    </row>
    <row r="22" spans="2:9" s="96" customFormat="1" ht="16.5">
      <c r="B22" s="85" t="s">
        <v>29</v>
      </c>
      <c r="C22" s="85" t="s">
        <v>528</v>
      </c>
      <c r="D22" s="180">
        <f>+D11+D12+D13+D14+D16+D18+D19+D20+D21</f>
        <v>3028369</v>
      </c>
      <c r="E22" s="180">
        <f>+E11+E12+E13+E14+E16+E18+E19+E20+E21</f>
        <v>479666</v>
      </c>
      <c r="G22" s="180"/>
      <c r="H22" s="149"/>
      <c r="I22" s="149"/>
    </row>
    <row r="23" spans="2:9" s="96" customFormat="1" ht="16.5">
      <c r="B23" s="85" t="s">
        <v>30</v>
      </c>
      <c r="C23" s="85" t="s">
        <v>529</v>
      </c>
      <c r="D23" s="180">
        <f>+D24+D26+D27+D28</f>
        <v>4516770</v>
      </c>
      <c r="E23" s="180">
        <f>+E24+E26+E27+E28</f>
        <v>3681651</v>
      </c>
      <c r="G23" s="180"/>
      <c r="H23" s="149"/>
      <c r="I23" s="149"/>
    </row>
    <row r="24" spans="2:9" ht="15.75">
      <c r="B24" s="9" t="s">
        <v>150</v>
      </c>
      <c r="C24" s="1" t="s">
        <v>567</v>
      </c>
      <c r="D24" s="181">
        <v>106009</v>
      </c>
      <c r="E24" s="181">
        <v>194001</v>
      </c>
      <c r="G24" s="181"/>
      <c r="H24" s="149"/>
      <c r="I24" s="149"/>
    </row>
    <row r="25" spans="2:9" ht="15.75">
      <c r="B25" s="9" t="s">
        <v>151</v>
      </c>
      <c r="C25" s="1" t="s">
        <v>530</v>
      </c>
      <c r="D25" s="181"/>
      <c r="E25" s="181"/>
      <c r="G25" s="181"/>
      <c r="H25" s="149"/>
      <c r="I25" s="149"/>
    </row>
    <row r="26" spans="3:9" ht="15.75">
      <c r="C26" s="1" t="s">
        <v>531</v>
      </c>
      <c r="D26" s="181">
        <v>-29474</v>
      </c>
      <c r="E26" s="181">
        <v>-29014</v>
      </c>
      <c r="G26" s="181"/>
      <c r="H26" s="149"/>
      <c r="I26" s="149"/>
    </row>
    <row r="27" spans="2:9" ht="15.75">
      <c r="B27" s="9" t="s">
        <v>152</v>
      </c>
      <c r="C27" s="1" t="s">
        <v>532</v>
      </c>
      <c r="D27" s="181">
        <v>0</v>
      </c>
      <c r="E27" s="181">
        <v>0</v>
      </c>
      <c r="G27" s="181"/>
      <c r="H27" s="149"/>
      <c r="I27" s="149"/>
    </row>
    <row r="28" spans="2:9" ht="15.75">
      <c r="B28" s="9" t="s">
        <v>614</v>
      </c>
      <c r="C28" s="1" t="s">
        <v>13</v>
      </c>
      <c r="D28" s="181">
        <v>4440235</v>
      </c>
      <c r="E28" s="181">
        <v>3516664</v>
      </c>
      <c r="G28" s="181"/>
      <c r="H28" s="149"/>
      <c r="I28" s="149"/>
    </row>
    <row r="29" spans="4:9" ht="15.75">
      <c r="D29" s="182"/>
      <c r="E29" s="182"/>
      <c r="G29" s="181"/>
      <c r="H29" s="149"/>
      <c r="I29" s="149"/>
    </row>
    <row r="30" spans="2:9" s="96" customFormat="1" ht="16.5">
      <c r="B30" s="91" t="s">
        <v>31</v>
      </c>
      <c r="C30" s="91" t="s">
        <v>533</v>
      </c>
      <c r="D30" s="183">
        <f>D22+D23</f>
        <v>7545139</v>
      </c>
      <c r="E30" s="183">
        <f>E22+E23</f>
        <v>4161317</v>
      </c>
      <c r="G30" s="181"/>
      <c r="H30" s="149"/>
      <c r="I30" s="149"/>
    </row>
    <row r="31" spans="4:8" ht="15.75">
      <c r="D31" s="156"/>
      <c r="E31" s="24"/>
      <c r="G31" s="181"/>
      <c r="H31" s="149"/>
    </row>
    <row r="32" spans="4:8" ht="15.75">
      <c r="D32" s="24"/>
      <c r="E32" s="24"/>
      <c r="G32" s="181"/>
      <c r="H32" s="149"/>
    </row>
    <row r="33" ht="15.75">
      <c r="G33" s="181"/>
    </row>
    <row r="34" spans="1:7" ht="31.5" customHeight="1">
      <c r="A34" s="234" t="s">
        <v>596</v>
      </c>
      <c r="B34" s="234"/>
      <c r="C34" s="234"/>
      <c r="D34" s="234"/>
      <c r="E34" s="234"/>
      <c r="G34" s="181"/>
    </row>
    <row r="63" ht="15.75" customHeight="1"/>
    <row r="79" spans="1:5" ht="15.75">
      <c r="A79" s="230" t="s">
        <v>458</v>
      </c>
      <c r="B79" s="230"/>
      <c r="C79" s="230"/>
      <c r="D79" s="230"/>
      <c r="E79" s="230"/>
    </row>
    <row r="81" spans="1:5" ht="15.75">
      <c r="A81" s="48"/>
      <c r="B81" s="48"/>
      <c r="C81" s="48"/>
      <c r="D81" s="56"/>
      <c r="E81" s="56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5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60" zoomScaleNormal="60" zoomScalePageLayoutView="0" workbookViewId="0" topLeftCell="A1">
      <pane xSplit="3" ySplit="6" topLeftCell="G7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B1" sqref="B1"/>
    </sheetView>
  </sheetViews>
  <sheetFormatPr defaultColWidth="9.140625" defaultRowHeight="19.5" customHeight="1"/>
  <cols>
    <col min="1" max="1" width="1.8515625" style="34" customWidth="1"/>
    <col min="2" max="2" width="8.140625" style="116" customWidth="1"/>
    <col min="3" max="3" width="75.28125" style="34" customWidth="1"/>
    <col min="4" max="4" width="16.7109375" style="42" customWidth="1"/>
    <col min="5" max="5" width="14.7109375" style="34" customWidth="1"/>
    <col min="6" max="6" width="21.7109375" style="34" customWidth="1"/>
    <col min="7" max="7" width="22.28125" style="34" bestFit="1" customWidth="1"/>
    <col min="8" max="8" width="20.57421875" style="34" bestFit="1" customWidth="1"/>
    <col min="9" max="9" width="17.7109375" style="34" bestFit="1" customWidth="1"/>
    <col min="10" max="10" width="14.7109375" style="34" customWidth="1"/>
    <col min="11" max="11" width="19.140625" style="34" bestFit="1" customWidth="1"/>
    <col min="12" max="12" width="17.7109375" style="34" bestFit="1" customWidth="1"/>
    <col min="13" max="15" width="23.7109375" style="34" bestFit="1" customWidth="1"/>
    <col min="16" max="16" width="25.421875" style="34" bestFit="1" customWidth="1"/>
    <col min="17" max="18" width="23.7109375" style="34" bestFit="1" customWidth="1"/>
    <col min="19" max="19" width="34.421875" style="34" bestFit="1" customWidth="1"/>
    <col min="20" max="22" width="23.7109375" style="34" bestFit="1" customWidth="1"/>
    <col min="23" max="23" width="11.140625" style="34" bestFit="1" customWidth="1"/>
    <col min="24" max="24" width="10.57421875" style="34" bestFit="1" customWidth="1"/>
    <col min="25" max="16384" width="9.140625" style="34" customWidth="1"/>
  </cols>
  <sheetData>
    <row r="1" spans="2:10" s="112" customFormat="1" ht="24" customHeight="1">
      <c r="B1" s="108"/>
      <c r="C1" s="109" t="s">
        <v>0</v>
      </c>
      <c r="D1" s="110"/>
      <c r="E1" s="111"/>
      <c r="F1" s="111"/>
      <c r="G1" s="111"/>
      <c r="H1" s="111"/>
      <c r="I1" s="111"/>
      <c r="J1" s="111"/>
    </row>
    <row r="2" spans="2:13" s="112" customFormat="1" ht="19.5" customHeight="1">
      <c r="B2" s="108"/>
      <c r="C2" s="109" t="s">
        <v>649</v>
      </c>
      <c r="D2" s="113"/>
      <c r="E2" s="114"/>
      <c r="F2" s="114"/>
      <c r="G2" s="114"/>
      <c r="H2" s="114"/>
      <c r="I2" s="114"/>
      <c r="J2" s="114"/>
      <c r="K2" s="115"/>
      <c r="L2" s="115"/>
      <c r="M2" s="115"/>
    </row>
    <row r="3" spans="2:10" s="103" customFormat="1" ht="15" customHeight="1">
      <c r="B3" s="116"/>
      <c r="C3" s="117" t="s">
        <v>599</v>
      </c>
      <c r="D3" s="118"/>
      <c r="E3" s="117"/>
      <c r="F3" s="117"/>
      <c r="G3" s="119"/>
      <c r="H3" s="119"/>
      <c r="I3" s="119"/>
      <c r="J3" s="119"/>
    </row>
    <row r="4" ht="16.5"/>
    <row r="5" spans="2:22" s="121" customFormat="1" ht="75.75" customHeight="1">
      <c r="B5" s="120"/>
      <c r="D5" s="122" t="s">
        <v>307</v>
      </c>
      <c r="E5" s="122" t="s">
        <v>308</v>
      </c>
      <c r="F5" s="122" t="s">
        <v>309</v>
      </c>
      <c r="G5" s="122" t="s">
        <v>310</v>
      </c>
      <c r="H5" s="122" t="s">
        <v>461</v>
      </c>
      <c r="I5" s="122" t="s">
        <v>311</v>
      </c>
      <c r="J5" s="122" t="s">
        <v>312</v>
      </c>
      <c r="K5" s="122" t="s">
        <v>313</v>
      </c>
      <c r="L5" s="122" t="s">
        <v>314</v>
      </c>
      <c r="M5" s="122" t="s">
        <v>463</v>
      </c>
      <c r="N5" s="122" t="s">
        <v>462</v>
      </c>
      <c r="O5" s="122" t="s">
        <v>549</v>
      </c>
      <c r="P5" s="122" t="s">
        <v>550</v>
      </c>
      <c r="Q5" s="122" t="s">
        <v>551</v>
      </c>
      <c r="R5" s="122" t="s">
        <v>552</v>
      </c>
      <c r="S5" s="122" t="s">
        <v>553</v>
      </c>
      <c r="T5" s="122" t="s">
        <v>554</v>
      </c>
      <c r="U5" s="122" t="s">
        <v>487</v>
      </c>
      <c r="V5" s="122" t="s">
        <v>555</v>
      </c>
    </row>
    <row r="6" spans="2:22" ht="9" customHeight="1">
      <c r="B6" s="123"/>
      <c r="C6" s="61"/>
      <c r="D6" s="62"/>
      <c r="E6" s="60"/>
      <c r="F6" s="6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3:4" ht="9" customHeight="1">
      <c r="C7" s="36"/>
      <c r="D7" s="195"/>
    </row>
    <row r="8" spans="2:22" s="125" customFormat="1" ht="15.75" customHeight="1">
      <c r="B8" s="116"/>
      <c r="C8" s="124" t="s">
        <v>77</v>
      </c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2:22" s="125" customFormat="1" ht="15.75" customHeight="1">
      <c r="B9" s="116"/>
      <c r="C9" s="124" t="s">
        <v>647</v>
      </c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3:22" ht="9" customHeight="1">
      <c r="C10" s="37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</row>
    <row r="11" spans="3:22" ht="9" customHeight="1">
      <c r="C11" s="37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</row>
    <row r="12" spans="2:24" ht="15.75" customHeight="1">
      <c r="B12" s="126" t="s">
        <v>4</v>
      </c>
      <c r="C12" s="38" t="s">
        <v>424</v>
      </c>
      <c r="D12" s="188"/>
      <c r="E12" s="181">
        <v>4000000</v>
      </c>
      <c r="F12" s="181">
        <v>1405892</v>
      </c>
      <c r="G12" s="181">
        <v>1700000</v>
      </c>
      <c r="H12" s="181">
        <v>0</v>
      </c>
      <c r="I12" s="181">
        <v>1336311</v>
      </c>
      <c r="J12" s="181">
        <v>0</v>
      </c>
      <c r="K12" s="181">
        <v>16772396</v>
      </c>
      <c r="L12" s="181">
        <v>510020</v>
      </c>
      <c r="M12" s="181">
        <v>3229357</v>
      </c>
      <c r="N12" s="181">
        <v>402833</v>
      </c>
      <c r="O12" s="181">
        <v>-1114408</v>
      </c>
      <c r="P12" s="181">
        <v>47106</v>
      </c>
      <c r="Q12" s="181">
        <v>3895</v>
      </c>
      <c r="R12" s="181">
        <v>-278630</v>
      </c>
      <c r="S12" s="181">
        <v>0</v>
      </c>
      <c r="T12" s="189">
        <f>+SUM(E12:S12)</f>
        <v>28014772</v>
      </c>
      <c r="U12" s="181">
        <v>119</v>
      </c>
      <c r="V12" s="181">
        <f>+T12+U12</f>
        <v>28014891</v>
      </c>
      <c r="X12" s="41"/>
    </row>
    <row r="13" spans="2:24" ht="15.75" customHeight="1">
      <c r="B13" s="126" t="s">
        <v>8</v>
      </c>
      <c r="C13" s="38" t="s">
        <v>425</v>
      </c>
      <c r="D13" s="190"/>
      <c r="E13" s="181">
        <f aca="true" t="shared" si="0" ref="E13:P13">SUM(E14:E15)</f>
        <v>0</v>
      </c>
      <c r="F13" s="181">
        <f t="shared" si="0"/>
        <v>0</v>
      </c>
      <c r="G13" s="181">
        <f t="shared" si="0"/>
        <v>0</v>
      </c>
      <c r="H13" s="181">
        <f t="shared" si="0"/>
        <v>0</v>
      </c>
      <c r="I13" s="181">
        <f t="shared" si="0"/>
        <v>0</v>
      </c>
      <c r="J13" s="181">
        <f t="shared" si="0"/>
        <v>0</v>
      </c>
      <c r="K13" s="181">
        <f t="shared" si="0"/>
        <v>0</v>
      </c>
      <c r="L13" s="181">
        <f t="shared" si="0"/>
        <v>0</v>
      </c>
      <c r="M13" s="181">
        <f t="shared" si="0"/>
        <v>0</v>
      </c>
      <c r="N13" s="181">
        <f t="shared" si="0"/>
        <v>0</v>
      </c>
      <c r="O13" s="181">
        <f t="shared" si="0"/>
        <v>0</v>
      </c>
      <c r="P13" s="181">
        <f t="shared" si="0"/>
        <v>0</v>
      </c>
      <c r="Q13" s="181">
        <f>SUM(Q14:Q15)</f>
        <v>0</v>
      </c>
      <c r="R13" s="181">
        <f>SUM(R14:R15)</f>
        <v>0</v>
      </c>
      <c r="S13" s="181">
        <f>SUM(S14:S15)</f>
        <v>0</v>
      </c>
      <c r="T13" s="189">
        <f>+SUM(E13:S13)</f>
        <v>0</v>
      </c>
      <c r="U13" s="181">
        <f>SUM(U14:U15)</f>
        <v>0</v>
      </c>
      <c r="V13" s="181">
        <f>+T13+U13</f>
        <v>0</v>
      </c>
      <c r="X13" s="41"/>
    </row>
    <row r="14" spans="2:24" ht="15.75" customHeight="1">
      <c r="B14" s="126" t="s">
        <v>9</v>
      </c>
      <c r="C14" s="38" t="s">
        <v>426</v>
      </c>
      <c r="D14" s="190"/>
      <c r="E14" s="44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9">
        <f>+SUM(E14:S14)</f>
        <v>0</v>
      </c>
      <c r="U14" s="181">
        <v>0</v>
      </c>
      <c r="V14" s="181">
        <f>+T14+U14</f>
        <v>0</v>
      </c>
      <c r="X14" s="41"/>
    </row>
    <row r="15" spans="2:24" ht="15.75" customHeight="1">
      <c r="B15" s="126" t="s">
        <v>14</v>
      </c>
      <c r="C15" s="38" t="s">
        <v>427</v>
      </c>
      <c r="D15" s="190"/>
      <c r="E15" s="44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9">
        <f>+SUM(E15:S15)</f>
        <v>0</v>
      </c>
      <c r="U15" s="181">
        <v>0</v>
      </c>
      <c r="V15" s="181">
        <f>+T15+U15</f>
        <v>0</v>
      </c>
      <c r="X15" s="41"/>
    </row>
    <row r="16" spans="2:24" ht="15.75" customHeight="1">
      <c r="B16" s="126" t="s">
        <v>16</v>
      </c>
      <c r="C16" s="38" t="s">
        <v>456</v>
      </c>
      <c r="D16" s="106"/>
      <c r="E16" s="181">
        <f aca="true" t="shared" si="1" ref="E16:U16">+E12+E13</f>
        <v>4000000</v>
      </c>
      <c r="F16" s="181">
        <f t="shared" si="1"/>
        <v>1405892</v>
      </c>
      <c r="G16" s="181">
        <f t="shared" si="1"/>
        <v>1700000</v>
      </c>
      <c r="H16" s="181">
        <f t="shared" si="1"/>
        <v>0</v>
      </c>
      <c r="I16" s="181">
        <f t="shared" si="1"/>
        <v>1336311</v>
      </c>
      <c r="J16" s="181">
        <f t="shared" si="1"/>
        <v>0</v>
      </c>
      <c r="K16" s="181">
        <f t="shared" si="1"/>
        <v>16772396</v>
      </c>
      <c r="L16" s="181">
        <f t="shared" si="1"/>
        <v>510020</v>
      </c>
      <c r="M16" s="181">
        <f t="shared" si="1"/>
        <v>3229357</v>
      </c>
      <c r="N16" s="181">
        <f t="shared" si="1"/>
        <v>402833</v>
      </c>
      <c r="O16" s="181">
        <f t="shared" si="1"/>
        <v>-1114408</v>
      </c>
      <c r="P16" s="181">
        <f t="shared" si="1"/>
        <v>47106</v>
      </c>
      <c r="Q16" s="181">
        <f t="shared" si="1"/>
        <v>3895</v>
      </c>
      <c r="R16" s="181">
        <f t="shared" si="1"/>
        <v>-278630</v>
      </c>
      <c r="S16" s="181">
        <f t="shared" si="1"/>
        <v>0</v>
      </c>
      <c r="T16" s="181">
        <f>+SUM(E16:S16)</f>
        <v>28014772</v>
      </c>
      <c r="U16" s="181">
        <f t="shared" si="1"/>
        <v>119</v>
      </c>
      <c r="V16" s="181">
        <f>+T16+U16</f>
        <v>28014891</v>
      </c>
      <c r="X16" s="41"/>
    </row>
    <row r="17" spans="2:24" ht="15.75" customHeight="1">
      <c r="B17" s="126"/>
      <c r="C17" s="38"/>
      <c r="D17" s="190"/>
      <c r="E17" s="181"/>
      <c r="F17" s="181"/>
      <c r="G17" s="181"/>
      <c r="H17" s="181"/>
      <c r="I17" s="181"/>
      <c r="J17" s="181"/>
      <c r="K17" s="181"/>
      <c r="L17" s="181"/>
      <c r="M17" s="44"/>
      <c r="N17" s="44"/>
      <c r="O17" s="181"/>
      <c r="P17" s="181"/>
      <c r="Q17" s="181"/>
      <c r="R17" s="181"/>
      <c r="S17" s="181"/>
      <c r="T17" s="181"/>
      <c r="U17" s="181"/>
      <c r="V17" s="181"/>
      <c r="X17" s="41"/>
    </row>
    <row r="18" spans="2:24" s="94" customFormat="1" ht="15.75" customHeight="1">
      <c r="B18" s="126"/>
      <c r="C18" s="127" t="s">
        <v>428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X18" s="41"/>
    </row>
    <row r="19" spans="2:24" ht="15.75" customHeight="1">
      <c r="B19" s="126" t="s">
        <v>17</v>
      </c>
      <c r="C19" s="38" t="s">
        <v>429</v>
      </c>
      <c r="D19" s="190"/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f>+SUM(E19:S19)</f>
        <v>0</v>
      </c>
      <c r="U19" s="181">
        <v>0</v>
      </c>
      <c r="V19" s="181">
        <f>+T19+U19</f>
        <v>0</v>
      </c>
      <c r="X19" s="41"/>
    </row>
    <row r="20" spans="2:24" ht="16.5">
      <c r="B20" s="126" t="s">
        <v>20</v>
      </c>
      <c r="C20" s="38" t="s">
        <v>479</v>
      </c>
      <c r="D20" s="228" t="s">
        <v>624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398625</v>
      </c>
      <c r="P20" s="181">
        <v>0</v>
      </c>
      <c r="Q20" s="181">
        <v>0</v>
      </c>
      <c r="R20" s="181">
        <v>0</v>
      </c>
      <c r="S20" s="181">
        <v>0</v>
      </c>
      <c r="T20" s="181">
        <f>+SUM(E20:S20)</f>
        <v>398625</v>
      </c>
      <c r="U20" s="181">
        <v>0</v>
      </c>
      <c r="V20" s="181">
        <f>+T20+U20</f>
        <v>398625</v>
      </c>
      <c r="X20" s="41"/>
    </row>
    <row r="21" spans="2:24" ht="15.75" customHeight="1">
      <c r="B21" s="126" t="s">
        <v>23</v>
      </c>
      <c r="C21" s="38" t="s">
        <v>363</v>
      </c>
      <c r="D21" s="190"/>
      <c r="E21" s="181">
        <f aca="true" t="shared" si="2" ref="E21:P21">SUM(E22:E23)</f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  <c r="I21" s="181">
        <f t="shared" si="2"/>
        <v>0</v>
      </c>
      <c r="J21" s="181">
        <f t="shared" si="2"/>
        <v>0</v>
      </c>
      <c r="K21" s="181">
        <f t="shared" si="2"/>
        <v>0</v>
      </c>
      <c r="L21" s="181">
        <f t="shared" si="2"/>
        <v>0</v>
      </c>
      <c r="M21" s="181">
        <f t="shared" si="2"/>
        <v>0</v>
      </c>
      <c r="N21" s="181">
        <f>SUM(N22:N23)</f>
        <v>0</v>
      </c>
      <c r="O21" s="181">
        <f t="shared" si="2"/>
        <v>0</v>
      </c>
      <c r="P21" s="181">
        <f t="shared" si="2"/>
        <v>0</v>
      </c>
      <c r="Q21" s="181">
        <f>SUM(Q22:Q23)</f>
        <v>0</v>
      </c>
      <c r="R21" s="181">
        <f>SUM(R22:R23)</f>
        <v>-42331</v>
      </c>
      <c r="S21" s="181">
        <f>SUM(S22:S23)</f>
        <v>0</v>
      </c>
      <c r="T21" s="181">
        <f>+SUM(E21:S21)</f>
        <v>-42331</v>
      </c>
      <c r="U21" s="181">
        <f>SUM(U22:U23)</f>
        <v>0</v>
      </c>
      <c r="V21" s="181">
        <f>+T21+U21</f>
        <v>-42331</v>
      </c>
      <c r="X21" s="41"/>
    </row>
    <row r="22" spans="2:24" ht="15.75" customHeight="1">
      <c r="B22" s="126" t="s">
        <v>24</v>
      </c>
      <c r="C22" s="38" t="s">
        <v>537</v>
      </c>
      <c r="D22" s="190"/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12095</v>
      </c>
      <c r="S22" s="181">
        <v>0</v>
      </c>
      <c r="T22" s="181">
        <f>+SUM(E22:S22)</f>
        <v>12095</v>
      </c>
      <c r="U22" s="181">
        <v>0</v>
      </c>
      <c r="V22" s="181">
        <f aca="true" t="shared" si="3" ref="V22:V37">+T22+U22</f>
        <v>12095</v>
      </c>
      <c r="W22" s="94"/>
      <c r="X22" s="41"/>
    </row>
    <row r="23" spans="2:24" ht="15.75" customHeight="1">
      <c r="B23" s="126" t="s">
        <v>25</v>
      </c>
      <c r="C23" s="38" t="s">
        <v>538</v>
      </c>
      <c r="D23" s="190"/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-54426</v>
      </c>
      <c r="S23" s="181">
        <v>0</v>
      </c>
      <c r="T23" s="181">
        <f>+SUM(E23:S23)</f>
        <v>-54426</v>
      </c>
      <c r="U23" s="181">
        <v>0</v>
      </c>
      <c r="V23" s="181">
        <f t="shared" si="3"/>
        <v>-54426</v>
      </c>
      <c r="X23" s="41"/>
    </row>
    <row r="24" spans="2:24" ht="15.75" customHeight="1">
      <c r="B24" s="126" t="s">
        <v>26</v>
      </c>
      <c r="C24" s="38" t="s">
        <v>539</v>
      </c>
      <c r="D24" s="190"/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f aca="true" t="shared" si="4" ref="T24:T37">+SUM(E24:S24)</f>
        <v>0</v>
      </c>
      <c r="U24" s="181">
        <v>0</v>
      </c>
      <c r="V24" s="181">
        <f>+T24+U24</f>
        <v>0</v>
      </c>
      <c r="X24" s="41"/>
    </row>
    <row r="25" spans="2:24" ht="15.75" customHeight="1">
      <c r="B25" s="126" t="s">
        <v>27</v>
      </c>
      <c r="C25" s="38" t="s">
        <v>481</v>
      </c>
      <c r="D25" s="190"/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f t="shared" si="4"/>
        <v>0</v>
      </c>
      <c r="U25" s="181">
        <v>0</v>
      </c>
      <c r="V25" s="181">
        <f t="shared" si="3"/>
        <v>0</v>
      </c>
      <c r="X25" s="41"/>
    </row>
    <row r="26" spans="2:24" ht="15.75" customHeight="1">
      <c r="B26" s="126" t="s">
        <v>28</v>
      </c>
      <c r="C26" s="38" t="s">
        <v>540</v>
      </c>
      <c r="D26" s="190"/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f t="shared" si="4"/>
        <v>0</v>
      </c>
      <c r="U26" s="181">
        <v>0</v>
      </c>
      <c r="V26" s="181">
        <f t="shared" si="3"/>
        <v>0</v>
      </c>
      <c r="X26" s="41"/>
    </row>
    <row r="27" spans="2:24" ht="15.75" customHeight="1">
      <c r="B27" s="126" t="s">
        <v>29</v>
      </c>
      <c r="C27" s="38" t="s">
        <v>255</v>
      </c>
      <c r="D27" s="190"/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123372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f t="shared" si="4"/>
        <v>123372</v>
      </c>
      <c r="U27" s="181">
        <v>0</v>
      </c>
      <c r="V27" s="181">
        <f t="shared" si="3"/>
        <v>123372</v>
      </c>
      <c r="X27" s="41"/>
    </row>
    <row r="28" spans="2:24" ht="15.75" customHeight="1">
      <c r="B28" s="126" t="s">
        <v>30</v>
      </c>
      <c r="C28" s="38" t="s">
        <v>432</v>
      </c>
      <c r="D28" s="190"/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f t="shared" si="4"/>
        <v>0</v>
      </c>
      <c r="U28" s="181">
        <v>0</v>
      </c>
      <c r="V28" s="181">
        <f t="shared" si="3"/>
        <v>0</v>
      </c>
      <c r="X28" s="41"/>
    </row>
    <row r="29" spans="2:24" ht="15.75" customHeight="1">
      <c r="B29" s="126" t="s">
        <v>31</v>
      </c>
      <c r="C29" s="38" t="s">
        <v>433</v>
      </c>
      <c r="D29" s="190"/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f t="shared" si="4"/>
        <v>0</v>
      </c>
      <c r="U29" s="181">
        <v>0</v>
      </c>
      <c r="V29" s="181">
        <f t="shared" si="3"/>
        <v>0</v>
      </c>
      <c r="X29" s="41"/>
    </row>
    <row r="30" spans="2:24" ht="15.75" customHeight="1">
      <c r="B30" s="126" t="s">
        <v>32</v>
      </c>
      <c r="C30" s="38" t="s">
        <v>434</v>
      </c>
      <c r="D30" s="190"/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f t="shared" si="4"/>
        <v>0</v>
      </c>
      <c r="U30" s="181">
        <v>0</v>
      </c>
      <c r="V30" s="181">
        <f t="shared" si="3"/>
        <v>0</v>
      </c>
      <c r="X30" s="41"/>
    </row>
    <row r="31" spans="2:24" ht="15.75" customHeight="1">
      <c r="B31" s="126" t="s">
        <v>33</v>
      </c>
      <c r="C31" s="38" t="s">
        <v>252</v>
      </c>
      <c r="D31" s="190"/>
      <c r="E31" s="181">
        <f>+SUM(E32:E33)</f>
        <v>0</v>
      </c>
      <c r="F31" s="181">
        <f aca="true" t="shared" si="5" ref="F31:P31">+SUM(F32:F33)</f>
        <v>0</v>
      </c>
      <c r="G31" s="181">
        <f t="shared" si="5"/>
        <v>0</v>
      </c>
      <c r="H31" s="181">
        <f t="shared" si="5"/>
        <v>0</v>
      </c>
      <c r="I31" s="181">
        <f t="shared" si="5"/>
        <v>0</v>
      </c>
      <c r="J31" s="181">
        <f t="shared" si="5"/>
        <v>0</v>
      </c>
      <c r="K31" s="181">
        <f t="shared" si="5"/>
        <v>0</v>
      </c>
      <c r="L31" s="181">
        <f t="shared" si="5"/>
        <v>0</v>
      </c>
      <c r="M31" s="181">
        <f t="shared" si="5"/>
        <v>0</v>
      </c>
      <c r="N31" s="181">
        <f>+SUM(N32:N33)</f>
        <v>0</v>
      </c>
      <c r="O31" s="181">
        <f t="shared" si="5"/>
        <v>0</v>
      </c>
      <c r="P31" s="181">
        <f t="shared" si="5"/>
        <v>0</v>
      </c>
      <c r="Q31" s="181">
        <f>+SUM(Q32:Q33)</f>
        <v>0</v>
      </c>
      <c r="R31" s="181">
        <f>+SUM(R32:R33)</f>
        <v>0</v>
      </c>
      <c r="S31" s="181">
        <f>+SUM(S32:S33)</f>
        <v>0</v>
      </c>
      <c r="T31" s="181">
        <f t="shared" si="4"/>
        <v>0</v>
      </c>
      <c r="U31" s="181">
        <f>+SUM(U32:U33)</f>
        <v>0</v>
      </c>
      <c r="V31" s="181">
        <f t="shared" si="3"/>
        <v>0</v>
      </c>
      <c r="X31" s="41"/>
    </row>
    <row r="32" spans="2:24" ht="15.75" customHeight="1">
      <c r="B32" s="126" t="s">
        <v>477</v>
      </c>
      <c r="C32" s="38" t="s">
        <v>253</v>
      </c>
      <c r="D32" s="190"/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f t="shared" si="4"/>
        <v>0</v>
      </c>
      <c r="U32" s="181">
        <v>0</v>
      </c>
      <c r="V32" s="181">
        <f t="shared" si="3"/>
        <v>0</v>
      </c>
      <c r="X32" s="41"/>
    </row>
    <row r="33" spans="2:24" ht="15.75" customHeight="1">
      <c r="B33" s="126" t="s">
        <v>478</v>
      </c>
      <c r="C33" s="38" t="s">
        <v>541</v>
      </c>
      <c r="D33" s="190"/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f t="shared" si="4"/>
        <v>0</v>
      </c>
      <c r="U33" s="181">
        <v>0</v>
      </c>
      <c r="V33" s="181">
        <f t="shared" si="3"/>
        <v>0</v>
      </c>
      <c r="X33" s="41"/>
    </row>
    <row r="34" spans="2:24" ht="15.75" customHeight="1">
      <c r="B34" s="126" t="s">
        <v>34</v>
      </c>
      <c r="C34" s="38" t="s">
        <v>254</v>
      </c>
      <c r="D34" s="190"/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f t="shared" si="4"/>
        <v>0</v>
      </c>
      <c r="U34" s="181">
        <v>0</v>
      </c>
      <c r="V34" s="181">
        <f t="shared" si="3"/>
        <v>0</v>
      </c>
      <c r="X34" s="41"/>
    </row>
    <row r="35" spans="2:24" ht="15.75" customHeight="1">
      <c r="B35" s="126" t="s">
        <v>35</v>
      </c>
      <c r="C35" s="38" t="s">
        <v>357</v>
      </c>
      <c r="D35" s="190"/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1">
        <v>0</v>
      </c>
      <c r="T35" s="181">
        <f t="shared" si="4"/>
        <v>0</v>
      </c>
      <c r="U35" s="181">
        <v>0</v>
      </c>
      <c r="V35" s="181">
        <f t="shared" si="3"/>
        <v>0</v>
      </c>
      <c r="X35" s="41"/>
    </row>
    <row r="36" spans="2:24" ht="15.75" customHeight="1">
      <c r="B36" s="126" t="s">
        <v>36</v>
      </c>
      <c r="C36" s="38" t="s">
        <v>165</v>
      </c>
      <c r="D36" s="190"/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f t="shared" si="4"/>
        <v>0</v>
      </c>
      <c r="U36" s="181">
        <v>0</v>
      </c>
      <c r="V36" s="181">
        <f t="shared" si="3"/>
        <v>0</v>
      </c>
      <c r="X36" s="41"/>
    </row>
    <row r="37" spans="2:24" ht="15.75" customHeight="1">
      <c r="B37" s="126" t="s">
        <v>37</v>
      </c>
      <c r="C37" s="38" t="s">
        <v>13</v>
      </c>
      <c r="D37" s="190"/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f t="shared" si="4"/>
        <v>0</v>
      </c>
      <c r="U37" s="181">
        <v>0</v>
      </c>
      <c r="V37" s="181">
        <f t="shared" si="3"/>
        <v>0</v>
      </c>
      <c r="X37" s="41"/>
    </row>
    <row r="38" spans="2:24" ht="15.75" customHeight="1">
      <c r="B38" s="126" t="s">
        <v>472</v>
      </c>
      <c r="C38" s="38" t="s">
        <v>430</v>
      </c>
      <c r="D38" s="190"/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3681642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f>+SUM(E38:S38)</f>
        <v>3681642</v>
      </c>
      <c r="U38" s="181">
        <v>9</v>
      </c>
      <c r="V38" s="181">
        <f>+T38+U38</f>
        <v>3681651</v>
      </c>
      <c r="X38" s="41"/>
    </row>
    <row r="39" spans="2:24" ht="15.75" customHeight="1">
      <c r="B39" s="126" t="s">
        <v>505</v>
      </c>
      <c r="C39" s="38" t="s">
        <v>431</v>
      </c>
      <c r="D39" s="190"/>
      <c r="E39" s="181">
        <f>+SUM(E40:E42)</f>
        <v>0</v>
      </c>
      <c r="F39" s="181">
        <f aca="true" t="shared" si="6" ref="F39:P39">+SUM(F40:F42)</f>
        <v>0</v>
      </c>
      <c r="G39" s="181">
        <f t="shared" si="6"/>
        <v>0</v>
      </c>
      <c r="H39" s="181">
        <f t="shared" si="6"/>
        <v>0</v>
      </c>
      <c r="I39" s="181">
        <f t="shared" si="6"/>
        <v>50346</v>
      </c>
      <c r="J39" s="181">
        <f t="shared" si="6"/>
        <v>0</v>
      </c>
      <c r="K39" s="181">
        <f t="shared" si="6"/>
        <v>2427453</v>
      </c>
      <c r="L39" s="181">
        <f t="shared" si="6"/>
        <v>8646</v>
      </c>
      <c r="M39" s="181">
        <f t="shared" si="6"/>
        <v>-3229357</v>
      </c>
      <c r="N39" s="181">
        <f>+SUM(N40:N42)</f>
        <v>142912</v>
      </c>
      <c r="O39" s="181">
        <f t="shared" si="6"/>
        <v>0</v>
      </c>
      <c r="P39" s="181">
        <f t="shared" si="6"/>
        <v>0</v>
      </c>
      <c r="Q39" s="181">
        <f>+SUM(Q40:Q42)</f>
        <v>0</v>
      </c>
      <c r="R39" s="181">
        <f>+SUM(R40:R42)</f>
        <v>0</v>
      </c>
      <c r="S39" s="181">
        <f>+SUM(S40:S42)</f>
        <v>0</v>
      </c>
      <c r="T39" s="181">
        <f>+SUM(E39:S39)</f>
        <v>-600000</v>
      </c>
      <c r="U39" s="181">
        <f>+SUM(U40:U42)</f>
        <v>0</v>
      </c>
      <c r="V39" s="181">
        <f>+T39+U39</f>
        <v>-600000</v>
      </c>
      <c r="X39" s="41"/>
    </row>
    <row r="40" spans="2:24" ht="15.75" customHeight="1">
      <c r="B40" s="126" t="s">
        <v>542</v>
      </c>
      <c r="C40" s="38" t="s">
        <v>249</v>
      </c>
      <c r="D40" s="190"/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-600000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f>+SUM(E40:S40)</f>
        <v>-600000</v>
      </c>
      <c r="U40" s="181">
        <v>0</v>
      </c>
      <c r="V40" s="181">
        <f>+T40+U40</f>
        <v>-600000</v>
      </c>
      <c r="X40" s="41"/>
    </row>
    <row r="41" spans="2:24" ht="15.75" customHeight="1">
      <c r="B41" s="126" t="s">
        <v>543</v>
      </c>
      <c r="C41" s="38" t="s">
        <v>250</v>
      </c>
      <c r="D41" s="190"/>
      <c r="E41" s="181">
        <v>0</v>
      </c>
      <c r="F41" s="181">
        <v>0</v>
      </c>
      <c r="G41" s="181">
        <v>0</v>
      </c>
      <c r="H41" s="181">
        <v>0</v>
      </c>
      <c r="I41" s="181">
        <v>50346</v>
      </c>
      <c r="J41" s="181">
        <v>0</v>
      </c>
      <c r="K41" s="181">
        <v>2427453</v>
      </c>
      <c r="L41" s="181">
        <v>8646</v>
      </c>
      <c r="M41" s="181">
        <v>-2629357</v>
      </c>
      <c r="N41" s="181">
        <v>142912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f>+SUM(E41:S41)</f>
        <v>0</v>
      </c>
      <c r="U41" s="181">
        <v>0</v>
      </c>
      <c r="V41" s="181">
        <f>+T41+U41</f>
        <v>0</v>
      </c>
      <c r="X41" s="41"/>
    </row>
    <row r="42" spans="2:24" ht="15.75" customHeight="1">
      <c r="B42" s="126" t="s">
        <v>544</v>
      </c>
      <c r="C42" s="38" t="s">
        <v>248</v>
      </c>
      <c r="D42" s="190"/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f>+SUM(E42:S42)</f>
        <v>0</v>
      </c>
      <c r="U42" s="181">
        <v>0</v>
      </c>
      <c r="V42" s="181">
        <f>+T42+U42</f>
        <v>0</v>
      </c>
      <c r="X42" s="41"/>
    </row>
    <row r="43" spans="2:24" ht="15.75" customHeight="1">
      <c r="B43" s="128"/>
      <c r="C43" s="64"/>
      <c r="D43" s="62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X43" s="41"/>
    </row>
    <row r="44" spans="2:24" s="94" customFormat="1" ht="16.5">
      <c r="B44" s="129"/>
      <c r="C44" s="130" t="s">
        <v>545</v>
      </c>
      <c r="D44" s="226"/>
      <c r="E44" s="183">
        <f aca="true" t="shared" si="7" ref="E44:V44">+E16+E19+E20+E21+E24+E25+E26+E27+E28+E29+E30+E34+E35+E36+E37+E39+E31+E38</f>
        <v>4000000</v>
      </c>
      <c r="F44" s="183">
        <f t="shared" si="7"/>
        <v>1405892</v>
      </c>
      <c r="G44" s="183">
        <f t="shared" si="7"/>
        <v>1700000</v>
      </c>
      <c r="H44" s="183">
        <f t="shared" si="7"/>
        <v>0</v>
      </c>
      <c r="I44" s="183">
        <f t="shared" si="7"/>
        <v>1386657</v>
      </c>
      <c r="J44" s="183">
        <f t="shared" si="7"/>
        <v>0</v>
      </c>
      <c r="K44" s="183">
        <f t="shared" si="7"/>
        <v>19199849</v>
      </c>
      <c r="L44" s="183">
        <f t="shared" si="7"/>
        <v>642038</v>
      </c>
      <c r="M44" s="183">
        <f t="shared" si="7"/>
        <v>3681642</v>
      </c>
      <c r="N44" s="183">
        <f t="shared" si="7"/>
        <v>545745</v>
      </c>
      <c r="O44" s="183">
        <f t="shared" si="7"/>
        <v>-715783</v>
      </c>
      <c r="P44" s="183">
        <f t="shared" si="7"/>
        <v>47106</v>
      </c>
      <c r="Q44" s="183">
        <f t="shared" si="7"/>
        <v>3895</v>
      </c>
      <c r="R44" s="183">
        <f t="shared" si="7"/>
        <v>-320961</v>
      </c>
      <c r="S44" s="183">
        <f t="shared" si="7"/>
        <v>0</v>
      </c>
      <c r="T44" s="183">
        <f t="shared" si="7"/>
        <v>31576080</v>
      </c>
      <c r="U44" s="183">
        <f t="shared" si="7"/>
        <v>128</v>
      </c>
      <c r="V44" s="183">
        <f t="shared" si="7"/>
        <v>31576208</v>
      </c>
      <c r="W44" s="34"/>
      <c r="X44" s="41"/>
    </row>
    <row r="45" spans="3:22" ht="16.5">
      <c r="C45" s="39"/>
      <c r="D45" s="227"/>
      <c r="E45" s="182"/>
      <c r="F45" s="182"/>
      <c r="G45" s="182"/>
      <c r="H45" s="182"/>
      <c r="I45" s="182"/>
      <c r="J45" s="182"/>
      <c r="K45" s="182"/>
      <c r="L45" s="182"/>
      <c r="M45" s="205"/>
      <c r="N45" s="205"/>
      <c r="O45" s="182"/>
      <c r="P45" s="182"/>
      <c r="Q45" s="182"/>
      <c r="R45" s="182"/>
      <c r="S45" s="182"/>
      <c r="T45" s="206"/>
      <c r="U45" s="181"/>
      <c r="V45" s="181"/>
    </row>
    <row r="46" spans="2:23" ht="15" customHeight="1">
      <c r="B46" s="126"/>
      <c r="C46" s="39"/>
      <c r="D46" s="227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24"/>
    </row>
    <row r="47" spans="2:22" s="124" customFormat="1" ht="15.75" customHeight="1">
      <c r="B47" s="171"/>
      <c r="C47" s="124" t="s">
        <v>42</v>
      </c>
      <c r="D47" s="121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</row>
    <row r="48" spans="2:23" s="124" customFormat="1" ht="15.75" customHeight="1">
      <c r="B48" s="171"/>
      <c r="C48" s="124" t="s">
        <v>643</v>
      </c>
      <c r="D48" s="121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7"/>
      <c r="U48" s="208"/>
      <c r="V48" s="208"/>
      <c r="W48" s="34"/>
    </row>
    <row r="49" spans="3:22" ht="9" customHeight="1">
      <c r="C49" s="37"/>
      <c r="D49" s="188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9"/>
      <c r="U49" s="41"/>
      <c r="V49" s="41"/>
    </row>
    <row r="50" spans="3:22" ht="9" customHeight="1">
      <c r="C50" s="37"/>
      <c r="D50" s="188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9"/>
      <c r="U50" s="41"/>
      <c r="V50" s="41"/>
    </row>
    <row r="51" spans="2:22" ht="15.75" customHeight="1">
      <c r="B51" s="126" t="s">
        <v>4</v>
      </c>
      <c r="C51" s="38" t="s">
        <v>455</v>
      </c>
      <c r="D51" s="188"/>
      <c r="E51" s="181">
        <v>4000000</v>
      </c>
      <c r="F51" s="181">
        <v>1405892</v>
      </c>
      <c r="G51" s="181">
        <v>1700000</v>
      </c>
      <c r="H51" s="181">
        <v>0</v>
      </c>
      <c r="I51" s="181">
        <v>1386657</v>
      </c>
      <c r="J51" s="181">
        <v>0</v>
      </c>
      <c r="K51" s="181">
        <v>19199849</v>
      </c>
      <c r="L51" s="181">
        <v>832517</v>
      </c>
      <c r="M51" s="181">
        <v>4854168</v>
      </c>
      <c r="N51" s="181">
        <v>545745</v>
      </c>
      <c r="O51" s="181">
        <v>-1161202</v>
      </c>
      <c r="P51" s="181">
        <v>47106</v>
      </c>
      <c r="Q51" s="181">
        <v>3895</v>
      </c>
      <c r="R51" s="181">
        <v>-322490</v>
      </c>
      <c r="S51" s="181">
        <v>0</v>
      </c>
      <c r="T51" s="189">
        <f>+SUM(E51:S51)</f>
        <v>32492137</v>
      </c>
      <c r="U51" s="181">
        <v>130</v>
      </c>
      <c r="V51" s="181">
        <f>+T51+U51</f>
        <v>32492267</v>
      </c>
    </row>
    <row r="52" spans="2:23" ht="9" customHeight="1">
      <c r="B52" s="126"/>
      <c r="C52" s="38"/>
      <c r="D52" s="188"/>
      <c r="E52" s="182"/>
      <c r="F52" s="182"/>
      <c r="G52" s="182"/>
      <c r="H52" s="182"/>
      <c r="I52" s="182"/>
      <c r="J52" s="182"/>
      <c r="K52" s="182"/>
      <c r="L52" s="182"/>
      <c r="M52" s="205"/>
      <c r="N52" s="205"/>
      <c r="O52" s="182"/>
      <c r="P52" s="182"/>
      <c r="Q52" s="182"/>
      <c r="R52" s="182"/>
      <c r="S52" s="182"/>
      <c r="T52" s="206"/>
      <c r="U52" s="181"/>
      <c r="V52" s="181"/>
      <c r="W52" s="103"/>
    </row>
    <row r="53" spans="2:23" s="103" customFormat="1" ht="15.75" customHeight="1">
      <c r="B53" s="116"/>
      <c r="C53" s="127" t="s">
        <v>428</v>
      </c>
      <c r="D53" s="203"/>
      <c r="E53" s="202"/>
      <c r="F53" s="202"/>
      <c r="G53" s="202"/>
      <c r="H53" s="202"/>
      <c r="I53" s="202"/>
      <c r="J53" s="202"/>
      <c r="K53" s="202"/>
      <c r="L53" s="202"/>
      <c r="M53" s="210"/>
      <c r="N53" s="210"/>
      <c r="O53" s="210"/>
      <c r="P53" s="210"/>
      <c r="Q53" s="210"/>
      <c r="R53" s="210"/>
      <c r="S53" s="210"/>
      <c r="T53" s="207"/>
      <c r="U53" s="193"/>
      <c r="V53" s="193"/>
      <c r="W53" s="34"/>
    </row>
    <row r="54" spans="2:22" ht="15.75" customHeight="1">
      <c r="B54" s="126" t="s">
        <v>8</v>
      </c>
      <c r="C54" s="38" t="s">
        <v>429</v>
      </c>
      <c r="D54" s="188"/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9">
        <f>+SUM(E54:S54)</f>
        <v>0</v>
      </c>
      <c r="U54" s="181">
        <v>0</v>
      </c>
      <c r="V54" s="181">
        <f>+T54+U54</f>
        <v>0</v>
      </c>
    </row>
    <row r="55" spans="2:22" ht="15.75" customHeight="1">
      <c r="B55" s="126" t="s">
        <v>16</v>
      </c>
      <c r="C55" s="38" t="s">
        <v>479</v>
      </c>
      <c r="D55" s="228" t="s">
        <v>624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44">
        <v>561759</v>
      </c>
      <c r="P55" s="181">
        <v>0</v>
      </c>
      <c r="Q55" s="181">
        <v>0</v>
      </c>
      <c r="R55" s="181">
        <v>0</v>
      </c>
      <c r="S55" s="181">
        <v>0</v>
      </c>
      <c r="T55" s="189">
        <f>+SUM(E55:S55)</f>
        <v>561759</v>
      </c>
      <c r="U55" s="181">
        <v>0</v>
      </c>
      <c r="V55" s="181">
        <f>+T55+U55</f>
        <v>561759</v>
      </c>
    </row>
    <row r="56" spans="2:22" ht="15.75" customHeight="1">
      <c r="B56" s="126" t="s">
        <v>17</v>
      </c>
      <c r="C56" s="38" t="s">
        <v>363</v>
      </c>
      <c r="D56" s="86"/>
      <c r="E56" s="181">
        <f aca="true" t="shared" si="8" ref="E56:P56">SUM(E57:E58)</f>
        <v>0</v>
      </c>
      <c r="F56" s="181">
        <f t="shared" si="8"/>
        <v>0</v>
      </c>
      <c r="G56" s="181">
        <f t="shared" si="8"/>
        <v>0</v>
      </c>
      <c r="H56" s="181">
        <f t="shared" si="8"/>
        <v>0</v>
      </c>
      <c r="I56" s="181">
        <f t="shared" si="8"/>
        <v>0</v>
      </c>
      <c r="J56" s="181">
        <f t="shared" si="8"/>
        <v>0</v>
      </c>
      <c r="K56" s="181">
        <f t="shared" si="8"/>
        <v>0</v>
      </c>
      <c r="L56" s="181">
        <f t="shared" si="8"/>
        <v>0</v>
      </c>
      <c r="M56" s="181">
        <f t="shared" si="8"/>
        <v>0</v>
      </c>
      <c r="N56" s="181">
        <f>SUM(N57:N58)</f>
        <v>0</v>
      </c>
      <c r="O56" s="181">
        <f t="shared" si="8"/>
        <v>0</v>
      </c>
      <c r="P56" s="181">
        <f t="shared" si="8"/>
        <v>0</v>
      </c>
      <c r="Q56" s="181">
        <f>SUM(Q57:Q58)</f>
        <v>0</v>
      </c>
      <c r="R56" s="181">
        <f>SUM(R57:R58)</f>
        <v>-126288</v>
      </c>
      <c r="S56" s="181">
        <f>SUM(S57:S58)</f>
        <v>0</v>
      </c>
      <c r="T56" s="189">
        <f>+SUM(E56:S56)</f>
        <v>-126288</v>
      </c>
      <c r="U56" s="181">
        <f>SUM(U57:U58)</f>
        <v>0</v>
      </c>
      <c r="V56" s="181">
        <f>+T56+U56</f>
        <v>-126288</v>
      </c>
    </row>
    <row r="57" spans="2:22" ht="15.75" customHeight="1">
      <c r="B57" s="126" t="s">
        <v>18</v>
      </c>
      <c r="C57" s="38" t="s">
        <v>537</v>
      </c>
      <c r="D57" s="188"/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97">
        <v>-7299</v>
      </c>
      <c r="S57" s="181">
        <v>0</v>
      </c>
      <c r="T57" s="189">
        <f>+SUM(E57:S57)</f>
        <v>-7299</v>
      </c>
      <c r="U57" s="181">
        <v>0</v>
      </c>
      <c r="V57" s="181">
        <f aca="true" t="shared" si="9" ref="V57:V77">+T57+U57</f>
        <v>-7299</v>
      </c>
    </row>
    <row r="58" spans="2:22" ht="15.75" customHeight="1">
      <c r="B58" s="126" t="s">
        <v>19</v>
      </c>
      <c r="C58" s="38" t="s">
        <v>538</v>
      </c>
      <c r="D58" s="188"/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-118989</v>
      </c>
      <c r="S58" s="181">
        <v>0</v>
      </c>
      <c r="T58" s="189">
        <f>+SUM(E58:S58)</f>
        <v>-118989</v>
      </c>
      <c r="U58" s="181">
        <v>0</v>
      </c>
      <c r="V58" s="181">
        <f t="shared" si="9"/>
        <v>-118989</v>
      </c>
    </row>
    <row r="59" spans="2:22" ht="15.75" customHeight="1">
      <c r="B59" s="126" t="s">
        <v>20</v>
      </c>
      <c r="C59" s="38" t="s">
        <v>539</v>
      </c>
      <c r="D59" s="188"/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2302028</v>
      </c>
      <c r="Q59" s="181">
        <v>0</v>
      </c>
      <c r="R59" s="181">
        <v>0</v>
      </c>
      <c r="S59" s="181">
        <v>0</v>
      </c>
      <c r="T59" s="189">
        <f aca="true" t="shared" si="10" ref="T59:T77">+SUM(E59:S59)</f>
        <v>2302028</v>
      </c>
      <c r="U59" s="181">
        <v>0</v>
      </c>
      <c r="V59" s="181">
        <f>+T59+U59</f>
        <v>2302028</v>
      </c>
    </row>
    <row r="60" spans="2:22" ht="15.75" customHeight="1">
      <c r="B60" s="126" t="s">
        <v>23</v>
      </c>
      <c r="C60" s="38" t="s">
        <v>481</v>
      </c>
      <c r="D60" s="188"/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9">
        <f t="shared" si="10"/>
        <v>0</v>
      </c>
      <c r="U60" s="181">
        <v>0</v>
      </c>
      <c r="V60" s="181">
        <f t="shared" si="9"/>
        <v>0</v>
      </c>
    </row>
    <row r="61" spans="2:22" ht="15.75" customHeight="1">
      <c r="B61" s="126" t="s">
        <v>26</v>
      </c>
      <c r="C61" s="38" t="s">
        <v>540</v>
      </c>
      <c r="D61" s="188"/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44">
        <v>0</v>
      </c>
      <c r="R61" s="181">
        <v>0</v>
      </c>
      <c r="S61" s="181">
        <v>0</v>
      </c>
      <c r="T61" s="189">
        <f t="shared" si="10"/>
        <v>0</v>
      </c>
      <c r="U61" s="181">
        <v>0</v>
      </c>
      <c r="V61" s="181">
        <f t="shared" si="9"/>
        <v>0</v>
      </c>
    </row>
    <row r="62" spans="2:22" ht="15.75" customHeight="1">
      <c r="B62" s="126" t="s">
        <v>27</v>
      </c>
      <c r="C62" s="38" t="s">
        <v>255</v>
      </c>
      <c r="D62" s="188"/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290856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9">
        <f t="shared" si="10"/>
        <v>290856</v>
      </c>
      <c r="U62" s="181">
        <v>0</v>
      </c>
      <c r="V62" s="181">
        <f t="shared" si="9"/>
        <v>290856</v>
      </c>
    </row>
    <row r="63" spans="2:22" ht="15.75" customHeight="1">
      <c r="B63" s="126" t="s">
        <v>28</v>
      </c>
      <c r="C63" s="38" t="s">
        <v>432</v>
      </c>
      <c r="D63" s="188"/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9">
        <f t="shared" si="10"/>
        <v>0</v>
      </c>
      <c r="U63" s="181">
        <v>0</v>
      </c>
      <c r="V63" s="181">
        <f t="shared" si="9"/>
        <v>0</v>
      </c>
    </row>
    <row r="64" spans="2:22" ht="15.75" customHeight="1">
      <c r="B64" s="126" t="s">
        <v>29</v>
      </c>
      <c r="C64" s="38" t="s">
        <v>433</v>
      </c>
      <c r="D64" s="188"/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9">
        <f t="shared" si="10"/>
        <v>0</v>
      </c>
      <c r="U64" s="181">
        <v>0</v>
      </c>
      <c r="V64" s="181">
        <f t="shared" si="9"/>
        <v>0</v>
      </c>
    </row>
    <row r="65" spans="2:22" ht="15.75" customHeight="1">
      <c r="B65" s="126" t="s">
        <v>30</v>
      </c>
      <c r="C65" s="38" t="s">
        <v>434</v>
      </c>
      <c r="D65" s="188"/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9">
        <f t="shared" si="10"/>
        <v>0</v>
      </c>
      <c r="U65" s="181">
        <v>0</v>
      </c>
      <c r="V65" s="181">
        <f t="shared" si="9"/>
        <v>0</v>
      </c>
    </row>
    <row r="66" spans="2:22" ht="15.75" customHeight="1">
      <c r="B66" s="126" t="s">
        <v>31</v>
      </c>
      <c r="C66" s="38" t="s">
        <v>252</v>
      </c>
      <c r="D66" s="188"/>
      <c r="E66" s="181">
        <f>+SUM(E67:E68)</f>
        <v>0</v>
      </c>
      <c r="F66" s="181">
        <f aca="true" t="shared" si="11" ref="F66:P66">+SUM(F67:F68)</f>
        <v>0</v>
      </c>
      <c r="G66" s="181">
        <f t="shared" si="11"/>
        <v>0</v>
      </c>
      <c r="H66" s="181">
        <f t="shared" si="11"/>
        <v>0</v>
      </c>
      <c r="I66" s="181">
        <f t="shared" si="11"/>
        <v>0</v>
      </c>
      <c r="J66" s="181">
        <f t="shared" si="11"/>
        <v>0</v>
      </c>
      <c r="K66" s="181">
        <f t="shared" si="11"/>
        <v>0</v>
      </c>
      <c r="L66" s="181">
        <f t="shared" si="11"/>
        <v>0</v>
      </c>
      <c r="M66" s="181">
        <f t="shared" si="11"/>
        <v>0</v>
      </c>
      <c r="N66" s="181">
        <f>+SUM(N67:N68)</f>
        <v>0</v>
      </c>
      <c r="O66" s="181">
        <f t="shared" si="11"/>
        <v>0</v>
      </c>
      <c r="P66" s="181">
        <f t="shared" si="11"/>
        <v>0</v>
      </c>
      <c r="Q66" s="181">
        <f>+SUM(Q67:Q68)</f>
        <v>0</v>
      </c>
      <c r="R66" s="181">
        <f>+SUM(R67:R68)</f>
        <v>0</v>
      </c>
      <c r="S66" s="181">
        <f>+SUM(S67:S68)</f>
        <v>0</v>
      </c>
      <c r="T66" s="189">
        <f t="shared" si="10"/>
        <v>0</v>
      </c>
      <c r="U66" s="181">
        <f>+SUM(U67:U68)</f>
        <v>0</v>
      </c>
      <c r="V66" s="181">
        <f t="shared" si="9"/>
        <v>0</v>
      </c>
    </row>
    <row r="67" spans="2:22" ht="15.75" customHeight="1">
      <c r="B67" s="126" t="s">
        <v>115</v>
      </c>
      <c r="C67" s="38" t="s">
        <v>253</v>
      </c>
      <c r="D67" s="188"/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9">
        <f t="shared" si="10"/>
        <v>0</v>
      </c>
      <c r="U67" s="181">
        <v>0</v>
      </c>
      <c r="V67" s="181">
        <f t="shared" si="9"/>
        <v>0</v>
      </c>
    </row>
    <row r="68" spans="2:22" ht="15.75" customHeight="1">
      <c r="B68" s="126" t="s">
        <v>117</v>
      </c>
      <c r="C68" s="38" t="s">
        <v>541</v>
      </c>
      <c r="D68" s="188"/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9">
        <f t="shared" si="10"/>
        <v>0</v>
      </c>
      <c r="U68" s="181">
        <v>0</v>
      </c>
      <c r="V68" s="181">
        <f t="shared" si="9"/>
        <v>0</v>
      </c>
    </row>
    <row r="69" spans="2:22" ht="15.75" customHeight="1">
      <c r="B69" s="126" t="s">
        <v>32</v>
      </c>
      <c r="C69" s="38" t="s">
        <v>547</v>
      </c>
      <c r="D69" s="188"/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9">
        <f t="shared" si="10"/>
        <v>0</v>
      </c>
      <c r="U69" s="181">
        <v>0</v>
      </c>
      <c r="V69" s="181">
        <f t="shared" si="9"/>
        <v>0</v>
      </c>
    </row>
    <row r="70" spans="2:22" ht="15.75" customHeight="1">
      <c r="B70" s="126" t="s">
        <v>33</v>
      </c>
      <c r="C70" s="38" t="s">
        <v>357</v>
      </c>
      <c r="D70" s="188"/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9">
        <f t="shared" si="10"/>
        <v>0</v>
      </c>
      <c r="U70" s="181">
        <v>0</v>
      </c>
      <c r="V70" s="181">
        <f t="shared" si="9"/>
        <v>0</v>
      </c>
    </row>
    <row r="71" spans="2:22" ht="15.75" customHeight="1">
      <c r="B71" s="126" t="s">
        <v>34</v>
      </c>
      <c r="C71" s="38" t="s">
        <v>165</v>
      </c>
      <c r="D71" s="188"/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9">
        <f t="shared" si="10"/>
        <v>0</v>
      </c>
      <c r="U71" s="181">
        <v>0</v>
      </c>
      <c r="V71" s="181">
        <f t="shared" si="9"/>
        <v>0</v>
      </c>
    </row>
    <row r="72" spans="2:22" ht="15.75" customHeight="1">
      <c r="B72" s="126" t="s">
        <v>35</v>
      </c>
      <c r="C72" s="38" t="s">
        <v>13</v>
      </c>
      <c r="D72" s="188"/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15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9">
        <f t="shared" si="10"/>
        <v>15</v>
      </c>
      <c r="U72" s="181">
        <v>0</v>
      </c>
      <c r="V72" s="181">
        <f t="shared" si="9"/>
        <v>15</v>
      </c>
    </row>
    <row r="73" spans="2:22" ht="15.75" customHeight="1">
      <c r="B73" s="126" t="s">
        <v>36</v>
      </c>
      <c r="C73" s="38" t="s">
        <v>430</v>
      </c>
      <c r="D73" s="188"/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97">
        <v>4516759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9">
        <f t="shared" si="10"/>
        <v>4516759</v>
      </c>
      <c r="U73" s="181">
        <v>11</v>
      </c>
      <c r="V73" s="181">
        <f t="shared" si="9"/>
        <v>4516770</v>
      </c>
    </row>
    <row r="74" spans="2:22" ht="15.75" customHeight="1">
      <c r="B74" s="126" t="s">
        <v>37</v>
      </c>
      <c r="C74" s="38" t="s">
        <v>431</v>
      </c>
      <c r="D74" s="86"/>
      <c r="E74" s="181">
        <f>+SUM(E75:E77)</f>
        <v>0</v>
      </c>
      <c r="F74" s="181">
        <f aca="true" t="shared" si="12" ref="F74:P74">+SUM(F75:F77)</f>
        <v>0</v>
      </c>
      <c r="G74" s="181">
        <f t="shared" si="12"/>
        <v>0</v>
      </c>
      <c r="H74" s="181">
        <f t="shared" si="12"/>
        <v>0</v>
      </c>
      <c r="I74" s="181">
        <f t="shared" si="12"/>
        <v>82584</v>
      </c>
      <c r="J74" s="181">
        <f t="shared" si="12"/>
        <v>0</v>
      </c>
      <c r="K74" s="181">
        <f t="shared" si="12"/>
        <v>3524549</v>
      </c>
      <c r="L74" s="181">
        <f t="shared" si="12"/>
        <v>139885</v>
      </c>
      <c r="M74" s="181">
        <f t="shared" si="12"/>
        <v>-4854168</v>
      </c>
      <c r="N74" s="181">
        <f>+SUM(N75:N77)</f>
        <v>207150</v>
      </c>
      <c r="O74" s="181">
        <f t="shared" si="12"/>
        <v>0</v>
      </c>
      <c r="P74" s="181">
        <f t="shared" si="12"/>
        <v>0</v>
      </c>
      <c r="Q74" s="181">
        <f>+SUM(Q75:Q77)</f>
        <v>0</v>
      </c>
      <c r="R74" s="181">
        <f>+SUM(R75:R77)</f>
        <v>0</v>
      </c>
      <c r="S74" s="181">
        <f>+SUM(S75:S77)</f>
        <v>0</v>
      </c>
      <c r="T74" s="189">
        <f t="shared" si="10"/>
        <v>-900000</v>
      </c>
      <c r="U74" s="181">
        <f>+SUM(U75:U77)</f>
        <v>0</v>
      </c>
      <c r="V74" s="181">
        <f t="shared" si="9"/>
        <v>-900000</v>
      </c>
    </row>
    <row r="75" spans="2:22" ht="15.75" customHeight="1">
      <c r="B75" s="126" t="s">
        <v>392</v>
      </c>
      <c r="C75" s="38" t="s">
        <v>249</v>
      </c>
      <c r="D75" s="188"/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44">
        <v>-900000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9">
        <f t="shared" si="10"/>
        <v>-900000</v>
      </c>
      <c r="U75" s="181">
        <v>0</v>
      </c>
      <c r="V75" s="181">
        <f t="shared" si="9"/>
        <v>-900000</v>
      </c>
    </row>
    <row r="76" spans="2:22" ht="15.75" customHeight="1">
      <c r="B76" s="126" t="s">
        <v>394</v>
      </c>
      <c r="C76" s="38" t="s">
        <v>250</v>
      </c>
      <c r="D76" s="188"/>
      <c r="E76" s="181">
        <v>0</v>
      </c>
      <c r="F76" s="181">
        <v>0</v>
      </c>
      <c r="G76" s="181">
        <v>0</v>
      </c>
      <c r="H76" s="181">
        <v>0</v>
      </c>
      <c r="I76" s="181">
        <v>82584</v>
      </c>
      <c r="J76" s="181"/>
      <c r="K76" s="181">
        <v>3524549</v>
      </c>
      <c r="L76" s="181">
        <v>139885</v>
      </c>
      <c r="M76" s="44">
        <v>-3954168</v>
      </c>
      <c r="N76" s="181">
        <v>207150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9">
        <f t="shared" si="10"/>
        <v>0</v>
      </c>
      <c r="U76" s="181">
        <v>0</v>
      </c>
      <c r="V76" s="181">
        <f t="shared" si="9"/>
        <v>0</v>
      </c>
    </row>
    <row r="77" spans="2:22" ht="15.75" customHeight="1">
      <c r="B77" s="126" t="s">
        <v>496</v>
      </c>
      <c r="C77" s="38" t="s">
        <v>248</v>
      </c>
      <c r="D77" s="188"/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9">
        <f t="shared" si="10"/>
        <v>0</v>
      </c>
      <c r="U77" s="181">
        <v>0</v>
      </c>
      <c r="V77" s="181">
        <f t="shared" si="9"/>
        <v>0</v>
      </c>
    </row>
    <row r="78" spans="3:22" ht="16.5">
      <c r="C78" s="38"/>
      <c r="D78" s="188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206"/>
      <c r="U78" s="181"/>
      <c r="V78" s="181"/>
    </row>
    <row r="79" spans="2:22" ht="16.5">
      <c r="B79" s="126"/>
      <c r="C79" s="172"/>
      <c r="D79" s="188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206"/>
      <c r="U79" s="181"/>
      <c r="V79" s="181"/>
    </row>
    <row r="80" spans="2:23" s="94" customFormat="1" ht="16.5">
      <c r="B80" s="129"/>
      <c r="C80" s="130" t="s">
        <v>548</v>
      </c>
      <c r="D80" s="194"/>
      <c r="E80" s="183">
        <f aca="true" t="shared" si="13" ref="E80:V80">+E51+E54+E55+E56+E59+E60+E61+E62+E63+E64+E65+E69+E70+E71+E72+E74+E66+E73</f>
        <v>4000000</v>
      </c>
      <c r="F80" s="183">
        <f t="shared" si="13"/>
        <v>1405892</v>
      </c>
      <c r="G80" s="183">
        <f t="shared" si="13"/>
        <v>1700000</v>
      </c>
      <c r="H80" s="183">
        <f t="shared" si="13"/>
        <v>0</v>
      </c>
      <c r="I80" s="183">
        <f t="shared" si="13"/>
        <v>1469241</v>
      </c>
      <c r="J80" s="183">
        <f t="shared" si="13"/>
        <v>0</v>
      </c>
      <c r="K80" s="183">
        <f t="shared" si="13"/>
        <v>22724398</v>
      </c>
      <c r="L80" s="183">
        <f t="shared" si="13"/>
        <v>1263273</v>
      </c>
      <c r="M80" s="183">
        <f>+M51+M54+M55+M56+M59+M60+M61+M62+M63+M64+M65+M69+M70+M71+M72+M74+M66+M73</f>
        <v>4516759</v>
      </c>
      <c r="N80" s="183">
        <f>+N51+N54+N55+N56+N59+N60+N61+N62+N63+N64+N65+N69+N70+N71+N72+N74+N66+N73</f>
        <v>752895</v>
      </c>
      <c r="O80" s="183">
        <f t="shared" si="13"/>
        <v>-599443</v>
      </c>
      <c r="P80" s="183">
        <f t="shared" si="13"/>
        <v>2349134</v>
      </c>
      <c r="Q80" s="183">
        <f t="shared" si="13"/>
        <v>3895</v>
      </c>
      <c r="R80" s="183">
        <f t="shared" si="13"/>
        <v>-448778</v>
      </c>
      <c r="S80" s="183">
        <f t="shared" si="13"/>
        <v>0</v>
      </c>
      <c r="T80" s="204">
        <f t="shared" si="13"/>
        <v>39137266</v>
      </c>
      <c r="U80" s="183">
        <f t="shared" si="13"/>
        <v>141</v>
      </c>
      <c r="V80" s="183">
        <f t="shared" si="13"/>
        <v>39137407</v>
      </c>
      <c r="W80" s="34"/>
    </row>
    <row r="81" spans="3:22" ht="7.5" customHeight="1">
      <c r="C81" s="39"/>
      <c r="D81" s="186"/>
      <c r="E81" s="211"/>
      <c r="F81" s="211"/>
      <c r="G81" s="211"/>
      <c r="H81" s="211"/>
      <c r="I81" s="211"/>
      <c r="J81" s="211"/>
      <c r="K81" s="212"/>
      <c r="L81" s="212"/>
      <c r="M81" s="212"/>
      <c r="N81" s="212"/>
      <c r="O81" s="211"/>
      <c r="P81" s="211"/>
      <c r="Q81" s="211"/>
      <c r="R81" s="211"/>
      <c r="S81" s="211"/>
      <c r="T81" s="211"/>
      <c r="U81" s="211"/>
      <c r="V81" s="211"/>
    </row>
    <row r="82" ht="19.5" customHeight="1">
      <c r="B82" s="34" t="s">
        <v>615</v>
      </c>
    </row>
    <row r="83" spans="2:22" ht="7.5" customHeight="1">
      <c r="B83" s="154"/>
      <c r="E83" s="41"/>
      <c r="F83" s="41"/>
      <c r="G83" s="41"/>
      <c r="H83" s="41"/>
      <c r="I83" s="41"/>
      <c r="J83" s="41"/>
      <c r="K83" s="41"/>
      <c r="L83" s="41"/>
      <c r="M83" s="41"/>
      <c r="N83" s="41"/>
      <c r="V83" s="40"/>
    </row>
    <row r="84" spans="2:22" ht="19.5" customHeight="1">
      <c r="B84" s="235" t="s">
        <v>458</v>
      </c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</row>
    <row r="85" spans="1:22" ht="19.5" customHeight="1">
      <c r="A85" s="59"/>
      <c r="B85" s="131"/>
      <c r="C85" s="60"/>
      <c r="D85" s="5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29" r:id="rId1"/>
  <headerFooter alignWithMargins="0">
    <oddFooter xml:space="preserve">&amp;C&amp;"Times New Roman,Normal"&amp;14 
&amp;16
&amp;"DINPro-Medium,Regular"8&amp;R&amp;"DINPro-Medium,Italic"    </oddFooter>
  </headerFooter>
  <ignoredErrors>
    <ignoredError sqref="G56:M56 E56:F56 O66:R66 O56:Q56 S66 U66 E66:M66 S56" formulaRange="1"/>
    <ignoredError sqref="T74" formula="1"/>
    <ignoredError sqref="U56 T6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B1" sqref="B1"/>
    </sheetView>
  </sheetViews>
  <sheetFormatPr defaultColWidth="9.140625" defaultRowHeight="12.75"/>
  <cols>
    <col min="1" max="1" width="1.421875" style="35" customWidth="1"/>
    <col min="2" max="2" width="9.140625" style="35" customWidth="1"/>
    <col min="3" max="3" width="88.57421875" style="35" customWidth="1"/>
    <col min="4" max="4" width="17.8515625" style="35" customWidth="1"/>
    <col min="5" max="5" width="21.8515625" style="34" customWidth="1"/>
    <col min="6" max="6" width="23.7109375" style="35" customWidth="1"/>
    <col min="7" max="8" width="16.8515625" style="35" bestFit="1" customWidth="1"/>
    <col min="9" max="9" width="9.140625" style="35" customWidth="1"/>
    <col min="10" max="10" width="17.28125" style="35" customWidth="1"/>
    <col min="11" max="16384" width="9.140625" style="35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69" customFormat="1" ht="18.75" customHeight="1">
      <c r="B2" s="66" t="s">
        <v>0</v>
      </c>
      <c r="C2" s="67"/>
      <c r="D2" s="67"/>
      <c r="E2" s="67"/>
      <c r="F2" s="67"/>
    </row>
    <row r="3" spans="2:6" s="69" customFormat="1" ht="18.75" customHeight="1">
      <c r="B3" s="70" t="s">
        <v>650</v>
      </c>
      <c r="F3" s="95"/>
    </row>
    <row r="4" spans="1:6" s="99" customFormat="1" ht="18.75" customHeight="1">
      <c r="A4" s="96"/>
      <c r="B4" s="72" t="s">
        <v>599</v>
      </c>
      <c r="C4" s="72"/>
      <c r="D4" s="96"/>
      <c r="E4" s="97"/>
      <c r="F4" s="98"/>
    </row>
    <row r="5" spans="1:6" s="3" customFormat="1" ht="18.75" customHeight="1">
      <c r="A5" s="1"/>
      <c r="B5" s="1"/>
      <c r="C5" s="1"/>
      <c r="D5" s="23"/>
      <c r="E5" s="5"/>
      <c r="F5" s="5"/>
    </row>
    <row r="6" spans="1:6" s="101" customFormat="1" ht="18.75" customHeight="1">
      <c r="A6" s="100"/>
      <c r="B6" s="100"/>
      <c r="C6" s="100"/>
      <c r="D6" s="100" t="s">
        <v>1</v>
      </c>
      <c r="E6" s="157" t="s">
        <v>42</v>
      </c>
      <c r="F6" s="100" t="s">
        <v>43</v>
      </c>
    </row>
    <row r="7" spans="1:6" s="101" customFormat="1" ht="18.75" customHeight="1">
      <c r="A7" s="100"/>
      <c r="B7" s="102"/>
      <c r="C7" s="102"/>
      <c r="D7" s="102" t="s">
        <v>79</v>
      </c>
      <c r="E7" s="158" t="s">
        <v>643</v>
      </c>
      <c r="F7" s="158" t="s">
        <v>647</v>
      </c>
    </row>
    <row r="8" spans="1:6" ht="18.75" customHeight="1">
      <c r="A8" s="34"/>
      <c r="B8" s="34"/>
      <c r="C8" s="34"/>
      <c r="D8" s="177"/>
      <c r="E8" s="41"/>
      <c r="F8" s="41"/>
    </row>
    <row r="9" spans="1:6" s="104" customFormat="1" ht="16.5">
      <c r="A9" s="103"/>
      <c r="B9" s="94" t="s">
        <v>256</v>
      </c>
      <c r="C9" s="94" t="s">
        <v>257</v>
      </c>
      <c r="D9" s="178"/>
      <c r="E9" s="193"/>
      <c r="F9" s="196"/>
    </row>
    <row r="10" spans="1:6" ht="12.75" customHeight="1">
      <c r="A10" s="34"/>
      <c r="B10" s="94"/>
      <c r="C10" s="43"/>
      <c r="D10" s="173"/>
      <c r="E10" s="44"/>
      <c r="F10" s="41"/>
    </row>
    <row r="11" spans="1:11" ht="16.5">
      <c r="A11" s="34"/>
      <c r="B11" s="105" t="s">
        <v>5</v>
      </c>
      <c r="C11" s="34" t="s">
        <v>258</v>
      </c>
      <c r="D11" s="173"/>
      <c r="E11" s="197">
        <f>SUM(E13:E21)</f>
        <v>3363957</v>
      </c>
      <c r="F11" s="197">
        <f>SUM(F13:F21)</f>
        <v>2782303</v>
      </c>
      <c r="G11" s="216"/>
      <c r="H11" s="216"/>
      <c r="I11" s="225"/>
      <c r="J11" s="170"/>
      <c r="K11" s="170"/>
    </row>
    <row r="12" spans="1:11" ht="12.75" customHeight="1">
      <c r="A12" s="34"/>
      <c r="B12" s="94"/>
      <c r="C12" s="34"/>
      <c r="D12" s="173"/>
      <c r="E12" s="44"/>
      <c r="F12" s="44"/>
      <c r="G12" s="216"/>
      <c r="H12" s="216"/>
      <c r="I12" s="225"/>
      <c r="J12" s="170"/>
      <c r="K12" s="170"/>
    </row>
    <row r="13" spans="1:11" ht="16.5">
      <c r="A13" s="34"/>
      <c r="B13" s="105" t="s">
        <v>46</v>
      </c>
      <c r="C13" s="34" t="s">
        <v>259</v>
      </c>
      <c r="D13" s="173"/>
      <c r="E13" s="44">
        <v>16435574</v>
      </c>
      <c r="F13" s="44">
        <v>13420663</v>
      </c>
      <c r="G13" s="216"/>
      <c r="H13" s="216"/>
      <c r="I13" s="225"/>
      <c r="J13" s="170"/>
      <c r="K13" s="170"/>
    </row>
    <row r="14" spans="1:11" ht="16.5">
      <c r="A14" s="34"/>
      <c r="B14" s="105" t="s">
        <v>47</v>
      </c>
      <c r="C14" s="34" t="s">
        <v>260</v>
      </c>
      <c r="D14" s="173"/>
      <c r="E14" s="44">
        <v>-9303838</v>
      </c>
      <c r="F14" s="44">
        <v>-7580322</v>
      </c>
      <c r="G14" s="216"/>
      <c r="H14" s="216"/>
      <c r="I14" s="225"/>
      <c r="J14" s="170"/>
      <c r="K14" s="170"/>
    </row>
    <row r="15" spans="1:11" ht="16.5">
      <c r="A15" s="34"/>
      <c r="B15" s="105" t="s">
        <v>48</v>
      </c>
      <c r="C15" s="34" t="s">
        <v>261</v>
      </c>
      <c r="D15" s="173"/>
      <c r="E15" s="44">
        <v>2640</v>
      </c>
      <c r="F15" s="44">
        <v>2599</v>
      </c>
      <c r="G15" s="216"/>
      <c r="H15" s="216"/>
      <c r="I15" s="225"/>
      <c r="J15" s="170"/>
      <c r="K15" s="170"/>
    </row>
    <row r="16" spans="1:11" ht="16.5">
      <c r="A16" s="34"/>
      <c r="B16" s="105" t="s">
        <v>49</v>
      </c>
      <c r="C16" s="34" t="s">
        <v>64</v>
      </c>
      <c r="D16" s="173"/>
      <c r="E16" s="44">
        <v>2799132</v>
      </c>
      <c r="F16" s="44">
        <v>2292644</v>
      </c>
      <c r="G16" s="216"/>
      <c r="H16" s="216"/>
      <c r="I16" s="225"/>
      <c r="J16" s="170"/>
      <c r="K16" s="170"/>
    </row>
    <row r="17" spans="1:11" ht="16.5">
      <c r="A17" s="34"/>
      <c r="B17" s="105" t="s">
        <v>262</v>
      </c>
      <c r="C17" s="34" t="s">
        <v>263</v>
      </c>
      <c r="D17" s="173"/>
      <c r="E17" s="44">
        <v>-115878</v>
      </c>
      <c r="F17" s="44">
        <v>-914558</v>
      </c>
      <c r="G17" s="216"/>
      <c r="H17" s="216"/>
      <c r="I17" s="225"/>
      <c r="J17" s="170"/>
      <c r="K17" s="170"/>
    </row>
    <row r="18" spans="1:11" ht="16.5">
      <c r="A18" s="34"/>
      <c r="B18" s="105" t="s">
        <v>264</v>
      </c>
      <c r="C18" s="34" t="s">
        <v>265</v>
      </c>
      <c r="D18" s="173"/>
      <c r="E18" s="44">
        <v>708422</v>
      </c>
      <c r="F18" s="44">
        <v>510031</v>
      </c>
      <c r="G18" s="216"/>
      <c r="H18" s="216"/>
      <c r="I18" s="225"/>
      <c r="J18" s="170"/>
      <c r="K18" s="170"/>
    </row>
    <row r="19" spans="1:11" ht="16.5">
      <c r="A19" s="34"/>
      <c r="B19" s="105" t="s">
        <v>266</v>
      </c>
      <c r="C19" s="34" t="s">
        <v>267</v>
      </c>
      <c r="D19" s="173"/>
      <c r="E19" s="44">
        <v>-1591232</v>
      </c>
      <c r="F19" s="44">
        <v>-1423778</v>
      </c>
      <c r="G19" s="216"/>
      <c r="H19" s="216"/>
      <c r="I19" s="225"/>
      <c r="J19" s="170"/>
      <c r="K19" s="170"/>
    </row>
    <row r="20" spans="1:11" ht="16.5">
      <c r="A20" s="34"/>
      <c r="B20" s="105" t="s">
        <v>268</v>
      </c>
      <c r="C20" s="34" t="s">
        <v>269</v>
      </c>
      <c r="D20" s="173"/>
      <c r="E20" s="44">
        <v>-1656011</v>
      </c>
      <c r="F20" s="44">
        <v>-1429666</v>
      </c>
      <c r="G20" s="216"/>
      <c r="H20" s="216"/>
      <c r="I20" s="225"/>
      <c r="J20" s="170"/>
      <c r="K20" s="170"/>
    </row>
    <row r="21" spans="1:11" ht="16.5">
      <c r="A21" s="34"/>
      <c r="B21" s="105" t="s">
        <v>270</v>
      </c>
      <c r="C21" s="34" t="s">
        <v>248</v>
      </c>
      <c r="D21" s="86"/>
      <c r="E21" s="44">
        <v>-3914852</v>
      </c>
      <c r="F21" s="44">
        <v>-2095310</v>
      </c>
      <c r="G21" s="216"/>
      <c r="H21" s="216"/>
      <c r="I21" s="225"/>
      <c r="J21" s="170"/>
      <c r="K21" s="170"/>
    </row>
    <row r="22" spans="1:11" ht="12.75" customHeight="1">
      <c r="A22" s="34"/>
      <c r="B22" s="103"/>
      <c r="C22" s="34"/>
      <c r="D22" s="173"/>
      <c r="E22" s="44"/>
      <c r="F22" s="44"/>
      <c r="G22" s="216"/>
      <c r="H22" s="216"/>
      <c r="I22" s="225"/>
      <c r="J22" s="170"/>
      <c r="K22" s="170"/>
    </row>
    <row r="23" spans="1:11" ht="16.5">
      <c r="A23" s="34"/>
      <c r="B23" s="105" t="s">
        <v>6</v>
      </c>
      <c r="C23" s="34" t="s">
        <v>271</v>
      </c>
      <c r="D23" s="173"/>
      <c r="E23" s="197">
        <f>SUM(E25:E34)</f>
        <v>-10615621</v>
      </c>
      <c r="F23" s="197">
        <f>SUM(F25:F34)</f>
        <v>3168616</v>
      </c>
      <c r="G23" s="216"/>
      <c r="H23" s="216"/>
      <c r="I23" s="225"/>
      <c r="J23" s="170"/>
      <c r="K23" s="170"/>
    </row>
    <row r="24" spans="1:11" ht="12.75" customHeight="1">
      <c r="A24" s="34"/>
      <c r="B24" s="103"/>
      <c r="C24" s="34"/>
      <c r="D24" s="173"/>
      <c r="E24" s="198"/>
      <c r="F24" s="198"/>
      <c r="G24" s="216"/>
      <c r="H24" s="216"/>
      <c r="I24" s="225"/>
      <c r="J24" s="170"/>
      <c r="K24" s="170"/>
    </row>
    <row r="25" spans="1:11" ht="16.5">
      <c r="A25" s="34"/>
      <c r="B25" s="105" t="s">
        <v>272</v>
      </c>
      <c r="C25" s="34" t="s">
        <v>442</v>
      </c>
      <c r="D25" s="173"/>
      <c r="E25" s="44">
        <v>8550</v>
      </c>
      <c r="F25" s="44">
        <v>-392</v>
      </c>
      <c r="G25" s="216"/>
      <c r="H25" s="216"/>
      <c r="I25" s="225"/>
      <c r="J25" s="170"/>
      <c r="K25" s="170"/>
    </row>
    <row r="26" spans="1:11" ht="16.5">
      <c r="A26" s="34"/>
      <c r="B26" s="105" t="s">
        <v>273</v>
      </c>
      <c r="C26" s="34" t="s">
        <v>534</v>
      </c>
      <c r="D26" s="173"/>
      <c r="E26" s="44">
        <v>0</v>
      </c>
      <c r="F26" s="44">
        <v>0</v>
      </c>
      <c r="G26" s="216"/>
      <c r="H26" s="216"/>
      <c r="I26" s="225"/>
      <c r="J26" s="170"/>
      <c r="K26" s="170"/>
    </row>
    <row r="27" spans="1:11" ht="16.5">
      <c r="A27" s="34"/>
      <c r="B27" s="105" t="s">
        <v>274</v>
      </c>
      <c r="C27" s="34" t="s">
        <v>443</v>
      </c>
      <c r="D27" s="173"/>
      <c r="E27" s="44">
        <v>814285</v>
      </c>
      <c r="F27" s="44">
        <v>8855824</v>
      </c>
      <c r="G27" s="216"/>
      <c r="H27" s="216"/>
      <c r="I27" s="225"/>
      <c r="J27" s="170"/>
      <c r="K27" s="170"/>
    </row>
    <row r="28" spans="1:11" ht="16.5">
      <c r="A28" s="34"/>
      <c r="B28" s="105" t="s">
        <v>275</v>
      </c>
      <c r="C28" s="34" t="s">
        <v>444</v>
      </c>
      <c r="D28" s="173"/>
      <c r="E28" s="44">
        <v>-16452445</v>
      </c>
      <c r="F28" s="44">
        <v>-16225161</v>
      </c>
      <c r="G28" s="216"/>
      <c r="H28" s="216"/>
      <c r="I28" s="225"/>
      <c r="J28" s="170"/>
      <c r="K28" s="170"/>
    </row>
    <row r="29" spans="1:11" ht="16.5">
      <c r="A29" s="34"/>
      <c r="B29" s="107" t="s">
        <v>276</v>
      </c>
      <c r="C29" s="34" t="s">
        <v>445</v>
      </c>
      <c r="D29" s="173"/>
      <c r="E29" s="44">
        <v>-6471081</v>
      </c>
      <c r="F29" s="44">
        <v>-11122423</v>
      </c>
      <c r="G29" s="216"/>
      <c r="H29" s="216"/>
      <c r="I29" s="225"/>
      <c r="J29" s="170"/>
      <c r="K29" s="170"/>
    </row>
    <row r="30" spans="1:11" ht="16.5">
      <c r="A30" s="34"/>
      <c r="B30" s="105" t="s">
        <v>277</v>
      </c>
      <c r="C30" s="34" t="s">
        <v>446</v>
      </c>
      <c r="D30" s="173"/>
      <c r="E30" s="44">
        <v>2951775</v>
      </c>
      <c r="F30" s="44">
        <v>-2858108</v>
      </c>
      <c r="G30" s="216"/>
      <c r="H30" s="216"/>
      <c r="I30" s="225"/>
      <c r="J30" s="170"/>
      <c r="K30" s="170"/>
    </row>
    <row r="31" spans="1:11" ht="16.5">
      <c r="A31" s="34"/>
      <c r="B31" s="105" t="s">
        <v>278</v>
      </c>
      <c r="C31" s="34" t="s">
        <v>447</v>
      </c>
      <c r="D31" s="173"/>
      <c r="E31" s="44">
        <v>10869857</v>
      </c>
      <c r="F31" s="44">
        <v>17251386</v>
      </c>
      <c r="G31" s="216"/>
      <c r="H31" s="216"/>
      <c r="I31" s="225"/>
      <c r="J31" s="170"/>
      <c r="K31" s="170"/>
    </row>
    <row r="32" spans="1:11" ht="16.5">
      <c r="A32" s="34"/>
      <c r="B32" s="105" t="s">
        <v>279</v>
      </c>
      <c r="C32" s="34" t="s">
        <v>448</v>
      </c>
      <c r="D32" s="173"/>
      <c r="E32" s="44">
        <v>-1470158</v>
      </c>
      <c r="F32" s="44">
        <v>3500644</v>
      </c>
      <c r="G32" s="216"/>
      <c r="H32" s="216"/>
      <c r="I32" s="225"/>
      <c r="J32" s="170"/>
      <c r="K32" s="170"/>
    </row>
    <row r="33" spans="1:11" ht="16.5">
      <c r="A33" s="34"/>
      <c r="B33" s="105" t="s">
        <v>280</v>
      </c>
      <c r="C33" s="34" t="s">
        <v>449</v>
      </c>
      <c r="D33" s="173"/>
      <c r="E33" s="44">
        <v>0</v>
      </c>
      <c r="F33" s="44">
        <v>0</v>
      </c>
      <c r="G33" s="216"/>
      <c r="H33" s="216"/>
      <c r="I33" s="225"/>
      <c r="J33" s="170"/>
      <c r="K33" s="170"/>
    </row>
    <row r="34" spans="1:11" ht="16.5">
      <c r="A34" s="34"/>
      <c r="B34" s="105" t="s">
        <v>435</v>
      </c>
      <c r="C34" s="34" t="s">
        <v>450</v>
      </c>
      <c r="D34" s="86"/>
      <c r="E34" s="44">
        <v>-866404</v>
      </c>
      <c r="F34" s="44">
        <v>3766846</v>
      </c>
      <c r="G34" s="216"/>
      <c r="H34" s="216"/>
      <c r="I34" s="225"/>
      <c r="J34" s="170"/>
      <c r="K34" s="170"/>
    </row>
    <row r="35" spans="1:11" ht="12.75" customHeight="1">
      <c r="A35" s="34"/>
      <c r="B35" s="94"/>
      <c r="C35" s="34"/>
      <c r="D35" s="34"/>
      <c r="E35" s="41"/>
      <c r="F35" s="41"/>
      <c r="G35" s="216"/>
      <c r="H35" s="216"/>
      <c r="I35" s="225"/>
      <c r="J35" s="170"/>
      <c r="K35" s="170"/>
    </row>
    <row r="36" spans="1:11" ht="16.5">
      <c r="A36" s="34"/>
      <c r="B36" s="94" t="s">
        <v>4</v>
      </c>
      <c r="C36" s="34" t="s">
        <v>281</v>
      </c>
      <c r="D36" s="173"/>
      <c r="E36" s="197">
        <f>E11+E23</f>
        <v>-7251664</v>
      </c>
      <c r="F36" s="197">
        <f>F11+F23</f>
        <v>5950919</v>
      </c>
      <c r="G36" s="216"/>
      <c r="H36" s="216"/>
      <c r="I36" s="225"/>
      <c r="J36" s="170"/>
      <c r="K36" s="170"/>
    </row>
    <row r="37" spans="1:11" ht="12.75" customHeight="1">
      <c r="A37" s="34"/>
      <c r="B37" s="94"/>
      <c r="C37" s="34"/>
      <c r="D37" s="34"/>
      <c r="E37" s="199"/>
      <c r="F37" s="199"/>
      <c r="G37" s="216"/>
      <c r="H37" s="216"/>
      <c r="I37" s="225"/>
      <c r="J37" s="170"/>
      <c r="K37" s="170"/>
    </row>
    <row r="38" spans="1:11" ht="16.5">
      <c r="A38" s="34"/>
      <c r="B38" s="94" t="s">
        <v>282</v>
      </c>
      <c r="C38" s="43" t="s">
        <v>283</v>
      </c>
      <c r="D38" s="34"/>
      <c r="E38" s="196"/>
      <c r="F38" s="196"/>
      <c r="G38" s="216"/>
      <c r="H38" s="216"/>
      <c r="I38" s="225"/>
      <c r="J38" s="170"/>
      <c r="K38" s="170"/>
    </row>
    <row r="39" spans="1:11" ht="12.75" customHeight="1">
      <c r="A39" s="34"/>
      <c r="B39" s="103"/>
      <c r="C39" s="34"/>
      <c r="D39" s="34"/>
      <c r="E39" s="199"/>
      <c r="F39" s="199"/>
      <c r="G39" s="216"/>
      <c r="H39" s="216"/>
      <c r="I39" s="225"/>
      <c r="J39" s="170"/>
      <c r="K39" s="170"/>
    </row>
    <row r="40" spans="1:11" ht="16.5">
      <c r="A40" s="34"/>
      <c r="B40" s="94" t="s">
        <v>8</v>
      </c>
      <c r="C40" s="34" t="s">
        <v>284</v>
      </c>
      <c r="D40" s="173"/>
      <c r="E40" s="44">
        <f>SUM(E42:E50)</f>
        <v>-3483864</v>
      </c>
      <c r="F40" s="44">
        <f>SUM(F42:F50)</f>
        <v>4700821</v>
      </c>
      <c r="G40" s="216"/>
      <c r="H40" s="216"/>
      <c r="I40" s="225"/>
      <c r="J40" s="170"/>
      <c r="K40" s="170"/>
    </row>
    <row r="41" spans="1:11" ht="12.75" customHeight="1">
      <c r="A41" s="34"/>
      <c r="B41" s="103"/>
      <c r="C41" s="34"/>
      <c r="D41" s="34"/>
      <c r="E41" s="41"/>
      <c r="F41" s="41"/>
      <c r="G41" s="216"/>
      <c r="H41" s="216"/>
      <c r="I41" s="225"/>
      <c r="J41" s="170"/>
      <c r="K41" s="170"/>
    </row>
    <row r="42" spans="1:11" ht="16.5">
      <c r="A42" s="34"/>
      <c r="B42" s="105" t="s">
        <v>9</v>
      </c>
      <c r="C42" s="34" t="s">
        <v>535</v>
      </c>
      <c r="D42" s="173"/>
      <c r="E42" s="197">
        <v>0</v>
      </c>
      <c r="F42" s="197">
        <v>0</v>
      </c>
      <c r="G42" s="216"/>
      <c r="H42" s="216"/>
      <c r="I42" s="225"/>
      <c r="J42" s="170"/>
      <c r="K42" s="170"/>
    </row>
    <row r="43" spans="1:11" ht="16.5">
      <c r="A43" s="34"/>
      <c r="B43" s="105" t="s">
        <v>14</v>
      </c>
      <c r="C43" s="34" t="s">
        <v>536</v>
      </c>
      <c r="D43" s="173"/>
      <c r="E43" s="44">
        <v>0</v>
      </c>
      <c r="F43" s="44">
        <v>0</v>
      </c>
      <c r="G43" s="216"/>
      <c r="H43" s="216"/>
      <c r="I43" s="225"/>
      <c r="J43" s="170"/>
      <c r="K43" s="170"/>
    </row>
    <row r="44" spans="1:11" ht="16.5">
      <c r="A44" s="34"/>
      <c r="B44" s="105" t="s">
        <v>15</v>
      </c>
      <c r="C44" s="34" t="s">
        <v>285</v>
      </c>
      <c r="D44" s="173"/>
      <c r="E44" s="44">
        <v>-135457</v>
      </c>
      <c r="F44" s="44">
        <v>-154670</v>
      </c>
      <c r="G44" s="216"/>
      <c r="H44" s="216"/>
      <c r="I44" s="225"/>
      <c r="J44" s="170"/>
      <c r="K44" s="170"/>
    </row>
    <row r="45" spans="1:11" ht="16.5">
      <c r="A45" s="34"/>
      <c r="B45" s="105" t="s">
        <v>61</v>
      </c>
      <c r="C45" s="34" t="s">
        <v>286</v>
      </c>
      <c r="D45" s="173"/>
      <c r="E45" s="44">
        <v>32773</v>
      </c>
      <c r="F45" s="44">
        <v>165281</v>
      </c>
      <c r="G45" s="216"/>
      <c r="H45" s="216"/>
      <c r="I45" s="225"/>
      <c r="J45" s="170"/>
      <c r="K45" s="170"/>
    </row>
    <row r="46" spans="1:11" ht="16.5">
      <c r="A46" s="34"/>
      <c r="B46" s="105" t="s">
        <v>62</v>
      </c>
      <c r="C46" s="34" t="s">
        <v>436</v>
      </c>
      <c r="D46" s="173"/>
      <c r="E46" s="44">
        <v>-13217513</v>
      </c>
      <c r="F46" s="44">
        <v>-11314161</v>
      </c>
      <c r="G46" s="216"/>
      <c r="H46" s="216"/>
      <c r="I46" s="225"/>
      <c r="J46" s="170"/>
      <c r="K46" s="170"/>
    </row>
    <row r="47" spans="1:11" ht="16.5">
      <c r="A47" s="34"/>
      <c r="B47" s="105" t="s">
        <v>287</v>
      </c>
      <c r="C47" s="34" t="s">
        <v>437</v>
      </c>
      <c r="D47" s="173"/>
      <c r="E47" s="44">
        <v>9946691</v>
      </c>
      <c r="F47" s="44">
        <v>16373431</v>
      </c>
      <c r="G47" s="216"/>
      <c r="H47" s="216"/>
      <c r="I47" s="225"/>
      <c r="J47" s="170"/>
      <c r="K47" s="170"/>
    </row>
    <row r="48" spans="1:11" ht="16.5">
      <c r="A48" s="34"/>
      <c r="B48" s="105" t="s">
        <v>288</v>
      </c>
      <c r="C48" s="34" t="s">
        <v>289</v>
      </c>
      <c r="D48" s="173"/>
      <c r="E48" s="44">
        <v>-407</v>
      </c>
      <c r="F48" s="44">
        <v>0</v>
      </c>
      <c r="G48" s="216"/>
      <c r="H48" s="216"/>
      <c r="I48" s="225"/>
      <c r="J48" s="170"/>
      <c r="K48" s="170"/>
    </row>
    <row r="49" spans="1:11" ht="16.5">
      <c r="A49" s="34"/>
      <c r="B49" s="105" t="s">
        <v>290</v>
      </c>
      <c r="C49" s="34" t="s">
        <v>459</v>
      </c>
      <c r="D49" s="173"/>
      <c r="E49" s="44">
        <v>766197</v>
      </c>
      <c r="F49" s="44">
        <v>130051</v>
      </c>
      <c r="G49" s="216"/>
      <c r="H49" s="216"/>
      <c r="I49" s="225"/>
      <c r="J49" s="170"/>
      <c r="K49" s="170"/>
    </row>
    <row r="50" spans="1:11" ht="16.5">
      <c r="A50" s="34"/>
      <c r="B50" s="105" t="s">
        <v>291</v>
      </c>
      <c r="C50" s="34" t="s">
        <v>248</v>
      </c>
      <c r="D50" s="86"/>
      <c r="E50" s="44">
        <v>-876148</v>
      </c>
      <c r="F50" s="44">
        <v>-499111</v>
      </c>
      <c r="G50" s="216"/>
      <c r="H50" s="216"/>
      <c r="I50" s="225"/>
      <c r="J50" s="170"/>
      <c r="K50" s="170"/>
    </row>
    <row r="51" spans="1:11" ht="16.5">
      <c r="A51" s="34"/>
      <c r="B51" s="105"/>
      <c r="C51" s="34"/>
      <c r="D51" s="173"/>
      <c r="E51" s="198"/>
      <c r="F51" s="198"/>
      <c r="G51" s="216"/>
      <c r="H51" s="216"/>
      <c r="I51" s="225"/>
      <c r="J51" s="170"/>
      <c r="K51" s="170"/>
    </row>
    <row r="52" spans="1:11" ht="16.5">
      <c r="A52" s="34"/>
      <c r="B52" s="94" t="s">
        <v>292</v>
      </c>
      <c r="C52" s="43" t="s">
        <v>293</v>
      </c>
      <c r="D52" s="173"/>
      <c r="E52" s="193"/>
      <c r="F52" s="193"/>
      <c r="G52" s="216"/>
      <c r="H52" s="216"/>
      <c r="I52" s="225"/>
      <c r="J52" s="170"/>
      <c r="K52" s="170"/>
    </row>
    <row r="53" spans="1:11" ht="12.75" customHeight="1">
      <c r="A53" s="34"/>
      <c r="B53" s="103"/>
      <c r="C53" s="34"/>
      <c r="D53" s="173"/>
      <c r="E53" s="198"/>
      <c r="F53" s="198"/>
      <c r="G53" s="216"/>
      <c r="H53" s="216"/>
      <c r="I53" s="225"/>
      <c r="J53" s="170"/>
      <c r="K53" s="170"/>
    </row>
    <row r="54" spans="1:11" ht="16.5">
      <c r="A54" s="34"/>
      <c r="B54" s="94" t="s">
        <v>16</v>
      </c>
      <c r="C54" s="34" t="s">
        <v>294</v>
      </c>
      <c r="D54" s="173"/>
      <c r="E54" s="44">
        <f>SUM(E56:E61)</f>
        <v>2847502</v>
      </c>
      <c r="F54" s="44">
        <f>SUM(F56:F61)</f>
        <v>-1020287</v>
      </c>
      <c r="G54" s="216"/>
      <c r="H54" s="216"/>
      <c r="I54" s="225"/>
      <c r="J54" s="170"/>
      <c r="K54" s="170"/>
    </row>
    <row r="55" spans="1:11" ht="12.75" customHeight="1">
      <c r="A55" s="34"/>
      <c r="B55" s="94"/>
      <c r="C55" s="34"/>
      <c r="D55" s="173"/>
      <c r="E55" s="44"/>
      <c r="F55" s="44"/>
      <c r="G55" s="216"/>
      <c r="H55" s="216"/>
      <c r="I55" s="225"/>
      <c r="J55" s="170"/>
      <c r="K55" s="170"/>
    </row>
    <row r="56" spans="1:11" ht="15.75" customHeight="1">
      <c r="A56" s="34"/>
      <c r="B56" s="105" t="s">
        <v>86</v>
      </c>
      <c r="C56" s="34" t="s">
        <v>295</v>
      </c>
      <c r="D56" s="173"/>
      <c r="E56" s="44">
        <v>6442598</v>
      </c>
      <c r="F56" s="44">
        <v>4834444</v>
      </c>
      <c r="G56" s="216"/>
      <c r="H56" s="216"/>
      <c r="I56" s="225"/>
      <c r="J56" s="170"/>
      <c r="K56" s="170"/>
    </row>
    <row r="57" spans="1:11" ht="15.75" customHeight="1">
      <c r="A57" s="34"/>
      <c r="B57" s="105" t="s">
        <v>90</v>
      </c>
      <c r="C57" s="34" t="s">
        <v>296</v>
      </c>
      <c r="D57" s="173"/>
      <c r="E57" s="44">
        <v>-2695096</v>
      </c>
      <c r="F57" s="44">
        <v>-5254731</v>
      </c>
      <c r="G57" s="216"/>
      <c r="H57" s="216"/>
      <c r="I57" s="225"/>
      <c r="J57" s="170"/>
      <c r="K57" s="170"/>
    </row>
    <row r="58" spans="1:11" ht="15.75" customHeight="1">
      <c r="A58" s="34"/>
      <c r="B58" s="105" t="s">
        <v>297</v>
      </c>
      <c r="C58" s="34" t="s">
        <v>438</v>
      </c>
      <c r="D58" s="173"/>
      <c r="E58" s="44">
        <v>0</v>
      </c>
      <c r="F58" s="44">
        <v>0</v>
      </c>
      <c r="G58" s="216"/>
      <c r="H58" s="216"/>
      <c r="I58" s="225"/>
      <c r="J58" s="170"/>
      <c r="K58" s="170"/>
    </row>
    <row r="59" spans="1:11" ht="15.75" customHeight="1">
      <c r="A59" s="34"/>
      <c r="B59" s="105" t="s">
        <v>298</v>
      </c>
      <c r="C59" s="34" t="s">
        <v>439</v>
      </c>
      <c r="D59" s="173"/>
      <c r="E59" s="197">
        <v>-900000</v>
      </c>
      <c r="F59" s="197">
        <v>-600000</v>
      </c>
      <c r="G59" s="216"/>
      <c r="H59" s="216"/>
      <c r="I59" s="225"/>
      <c r="J59" s="170"/>
      <c r="K59" s="170"/>
    </row>
    <row r="60" spans="1:11" ht="15.75" customHeight="1">
      <c r="A60" s="34"/>
      <c r="B60" s="105" t="s">
        <v>299</v>
      </c>
      <c r="C60" s="34" t="s">
        <v>300</v>
      </c>
      <c r="D60" s="173"/>
      <c r="E60" s="44">
        <v>0</v>
      </c>
      <c r="F60" s="44">
        <v>0</v>
      </c>
      <c r="G60" s="216"/>
      <c r="H60" s="216"/>
      <c r="I60" s="225"/>
      <c r="J60" s="170"/>
      <c r="K60" s="170"/>
    </row>
    <row r="61" spans="1:11" ht="15.75" customHeight="1">
      <c r="A61" s="34"/>
      <c r="B61" s="105" t="s">
        <v>301</v>
      </c>
      <c r="C61" s="34" t="s">
        <v>248</v>
      </c>
      <c r="D61" s="86"/>
      <c r="E61" s="44">
        <v>0</v>
      </c>
      <c r="F61" s="44">
        <v>0</v>
      </c>
      <c r="G61" s="216"/>
      <c r="H61" s="216"/>
      <c r="I61" s="225"/>
      <c r="J61" s="170"/>
      <c r="K61" s="170"/>
    </row>
    <row r="62" spans="1:11" ht="12.75" customHeight="1">
      <c r="A62" s="34"/>
      <c r="B62" s="105"/>
      <c r="C62" s="34"/>
      <c r="D62" s="173"/>
      <c r="E62" s="44"/>
      <c r="F62" s="44"/>
      <c r="G62" s="216"/>
      <c r="H62" s="216"/>
      <c r="I62" s="225"/>
      <c r="J62" s="170"/>
      <c r="K62" s="170"/>
    </row>
    <row r="63" spans="1:11" ht="16.5">
      <c r="A63" s="34"/>
      <c r="B63" s="94" t="s">
        <v>17</v>
      </c>
      <c r="C63" s="34" t="s">
        <v>302</v>
      </c>
      <c r="D63" s="86"/>
      <c r="E63" s="44">
        <v>410418</v>
      </c>
      <c r="F63" s="44">
        <v>158109</v>
      </c>
      <c r="G63" s="216"/>
      <c r="H63" s="216"/>
      <c r="I63" s="225"/>
      <c r="J63" s="170"/>
      <c r="K63" s="170"/>
    </row>
    <row r="64" spans="1:11" ht="12.75" customHeight="1">
      <c r="A64" s="34"/>
      <c r="B64" s="103"/>
      <c r="C64" s="34"/>
      <c r="D64" s="34"/>
      <c r="E64" s="41"/>
      <c r="F64" s="41"/>
      <c r="G64" s="216"/>
      <c r="H64" s="216"/>
      <c r="I64" s="225"/>
      <c r="J64" s="170"/>
      <c r="K64" s="170"/>
    </row>
    <row r="65" spans="1:11" ht="16.5">
      <c r="A65" s="34"/>
      <c r="B65" s="94" t="s">
        <v>20</v>
      </c>
      <c r="C65" s="34" t="s">
        <v>451</v>
      </c>
      <c r="D65" s="106"/>
      <c r="E65" s="44">
        <f>+E36+E40+E54+E63</f>
        <v>-7477608</v>
      </c>
      <c r="F65" s="44">
        <f>+F36+F40+F54+F63</f>
        <v>9789562</v>
      </c>
      <c r="G65" s="216"/>
      <c r="H65" s="216"/>
      <c r="I65" s="225"/>
      <c r="J65" s="170"/>
      <c r="K65" s="170"/>
    </row>
    <row r="66" spans="1:11" ht="12.75" customHeight="1">
      <c r="A66" s="34"/>
      <c r="B66" s="94"/>
      <c r="C66" s="43"/>
      <c r="D66" s="106"/>
      <c r="E66" s="44"/>
      <c r="F66" s="44"/>
      <c r="G66" s="216"/>
      <c r="H66" s="216"/>
      <c r="I66" s="225"/>
      <c r="J66" s="170"/>
      <c r="K66" s="170"/>
    </row>
    <row r="67" spans="1:11" ht="20.25">
      <c r="A67" s="34"/>
      <c r="B67" s="94" t="s">
        <v>23</v>
      </c>
      <c r="C67" s="34" t="s">
        <v>600</v>
      </c>
      <c r="D67" s="86" t="s">
        <v>622</v>
      </c>
      <c r="E67" s="44">
        <v>12827451</v>
      </c>
      <c r="F67" s="44">
        <v>7109441</v>
      </c>
      <c r="G67" s="216"/>
      <c r="H67" s="216"/>
      <c r="I67" s="225"/>
      <c r="J67" s="170"/>
      <c r="K67" s="170"/>
    </row>
    <row r="68" spans="1:11" ht="12.75" customHeight="1">
      <c r="A68" s="34"/>
      <c r="B68" s="94"/>
      <c r="C68" s="34"/>
      <c r="D68" s="173"/>
      <c r="E68" s="44"/>
      <c r="F68" s="44"/>
      <c r="G68" s="216"/>
      <c r="H68" s="216"/>
      <c r="I68" s="225"/>
      <c r="J68" s="170"/>
      <c r="K68" s="170"/>
    </row>
    <row r="69" spans="1:11" ht="16.5">
      <c r="A69" s="34"/>
      <c r="B69" s="94" t="s">
        <v>26</v>
      </c>
      <c r="C69" s="34" t="s">
        <v>303</v>
      </c>
      <c r="D69" s="86" t="s">
        <v>622</v>
      </c>
      <c r="E69" s="44">
        <f>E65+E67</f>
        <v>5349843</v>
      </c>
      <c r="F69" s="44">
        <f>F65+F67</f>
        <v>16899003</v>
      </c>
      <c r="G69" s="216"/>
      <c r="H69" s="216"/>
      <c r="I69" s="225"/>
      <c r="J69" s="170"/>
      <c r="K69" s="170"/>
    </row>
    <row r="70" spans="1:10" s="16" customFormat="1" ht="16.5">
      <c r="A70" s="2"/>
      <c r="B70" s="45"/>
      <c r="C70" s="46"/>
      <c r="D70" s="58"/>
      <c r="E70" s="53"/>
      <c r="F70" s="53"/>
      <c r="H70" s="216"/>
      <c r="I70" s="225"/>
      <c r="J70" s="170"/>
    </row>
    <row r="71" spans="1:10" s="16" customFormat="1" ht="16.5">
      <c r="A71" s="2"/>
      <c r="B71" s="2"/>
      <c r="C71" s="8"/>
      <c r="D71" s="19"/>
      <c r="E71" s="3"/>
      <c r="F71" s="15"/>
      <c r="H71" s="217"/>
      <c r="I71" s="225"/>
      <c r="J71" s="170"/>
    </row>
    <row r="72" spans="1:10" s="16" customFormat="1" ht="16.5">
      <c r="A72" s="2"/>
      <c r="B72" s="2"/>
      <c r="C72" s="8"/>
      <c r="D72" s="19"/>
      <c r="E72" s="44"/>
      <c r="F72" s="44"/>
      <c r="J72" s="170"/>
    </row>
    <row r="73" spans="1:10" s="16" customFormat="1" ht="16.5">
      <c r="A73" s="2"/>
      <c r="B73" s="2"/>
      <c r="C73" s="8"/>
      <c r="D73" s="19"/>
      <c r="E73" s="44"/>
      <c r="F73" s="44"/>
      <c r="J73" s="170"/>
    </row>
    <row r="74" spans="1:10" s="16" customFormat="1" ht="16.5">
      <c r="A74" s="2"/>
      <c r="B74" s="2"/>
      <c r="C74" s="8"/>
      <c r="D74" s="19"/>
      <c r="E74" s="44"/>
      <c r="F74" s="44"/>
      <c r="J74" s="170"/>
    </row>
    <row r="75" spans="1:10" s="16" customFormat="1" ht="16.5">
      <c r="A75" s="2"/>
      <c r="B75" s="2"/>
      <c r="C75" s="8"/>
      <c r="D75" s="19"/>
      <c r="E75" s="3"/>
      <c r="F75" s="29"/>
      <c r="J75" s="170"/>
    </row>
    <row r="76" spans="1:10" s="16" customFormat="1" ht="16.5">
      <c r="A76" s="2"/>
      <c r="B76" s="2"/>
      <c r="C76" s="8"/>
      <c r="D76" s="19"/>
      <c r="E76" s="3"/>
      <c r="F76" s="3"/>
      <c r="J76" s="170"/>
    </row>
    <row r="77" spans="1:10" ht="15.75">
      <c r="A77" s="235" t="s">
        <v>458</v>
      </c>
      <c r="B77" s="233"/>
      <c r="C77" s="233"/>
      <c r="D77" s="233"/>
      <c r="E77" s="233"/>
      <c r="F77" s="233"/>
      <c r="J77" s="170"/>
    </row>
    <row r="78" spans="1:10" s="16" customFormat="1" ht="16.5">
      <c r="A78" s="2"/>
      <c r="B78" s="2"/>
      <c r="C78" s="8"/>
      <c r="D78" s="19"/>
      <c r="E78" s="3"/>
      <c r="F78" s="3"/>
      <c r="J78" s="170"/>
    </row>
    <row r="79" spans="1:10" s="16" customFormat="1" ht="16.5">
      <c r="A79" s="2"/>
      <c r="B79" s="2"/>
      <c r="C79" s="8"/>
      <c r="D79" s="19"/>
      <c r="E79" s="3"/>
      <c r="F79" s="3"/>
      <c r="J79" s="170"/>
    </row>
    <row r="80" spans="1:10" s="16" customFormat="1" ht="16.5">
      <c r="A80" s="2"/>
      <c r="B80" s="2"/>
      <c r="C80" s="8"/>
      <c r="D80" s="19"/>
      <c r="E80" s="3"/>
      <c r="F80" s="3"/>
      <c r="J80" s="170"/>
    </row>
    <row r="81" spans="1:6" s="16" customFormat="1" ht="16.5">
      <c r="A81" s="2"/>
      <c r="B81" s="2"/>
      <c r="C81" s="8"/>
      <c r="D81" s="19"/>
      <c r="E81" s="3"/>
      <c r="F81" s="3"/>
    </row>
    <row r="82" spans="1:6" s="16" customFormat="1" ht="16.5">
      <c r="A82" s="2"/>
      <c r="B82" s="2"/>
      <c r="C82" s="8"/>
      <c r="D82" s="19"/>
      <c r="E82" s="3"/>
      <c r="F82" s="3"/>
    </row>
    <row r="83" spans="1:6" s="16" customFormat="1" ht="16.5">
      <c r="A83" s="2"/>
      <c r="B83" s="2"/>
      <c r="C83" s="8"/>
      <c r="D83" s="19"/>
      <c r="E83" s="3"/>
      <c r="F83" s="3"/>
    </row>
    <row r="84" spans="1:6" s="16" customFormat="1" ht="16.5">
      <c r="A84" s="2"/>
      <c r="B84" s="2"/>
      <c r="C84" s="8"/>
      <c r="D84" s="19"/>
      <c r="E84" s="3"/>
      <c r="F84" s="3"/>
    </row>
    <row r="85" spans="1:6" s="16" customFormat="1" ht="16.5">
      <c r="A85" s="2"/>
      <c r="B85" s="2"/>
      <c r="C85" s="8"/>
      <c r="D85" s="19"/>
      <c r="E85" s="3"/>
      <c r="F85" s="3"/>
    </row>
    <row r="86" spans="1:6" s="16" customFormat="1" ht="16.5">
      <c r="A86" s="45"/>
      <c r="B86" s="45"/>
      <c r="C86" s="46"/>
      <c r="D86" s="58"/>
      <c r="E86" s="53"/>
      <c r="F86" s="53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35598</cp:lastModifiedBy>
  <cp:lastPrinted>2017-10-23T11:12:27Z</cp:lastPrinted>
  <dcterms:created xsi:type="dcterms:W3CDTF">2003-03-28T08:44:38Z</dcterms:created>
  <dcterms:modified xsi:type="dcterms:W3CDTF">2017-10-25T13:18:55Z</dcterms:modified>
  <cp:category/>
  <cp:version/>
  <cp:contentType/>
  <cp:contentStatus/>
</cp:coreProperties>
</file>