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0" yWindow="300" windowWidth="10140" windowHeight="5205" tabRatio="713" activeTab="0"/>
  </bookViews>
  <sheets>
    <sheet name="Aktif" sheetId="1" r:id="rId1"/>
    <sheet name="Pasif" sheetId="2" r:id="rId2"/>
    <sheet name="Gelir Tablosu" sheetId="3" r:id="rId3"/>
    <sheet name="Nazım Hesaplar" sheetId="4" r:id="rId4"/>
    <sheet name="ÖMGG" sheetId="5" r:id="rId5"/>
    <sheet name="Özkaynak " sheetId="6" r:id="rId6"/>
    <sheet name="Nakit Akım" sheetId="7" r:id="rId7"/>
    <sheet name="Kar Dağıtım" sheetId="8" r:id="rId8"/>
  </sheets>
  <definedNames>
    <definedName name="_xlnm.Print_Area" localSheetId="0">'Aktif'!$A$1:$K$101</definedName>
    <definedName name="_xlnm.Print_Area" localSheetId="2">'Gelir Tablosu'!$B$1:$F$82</definedName>
    <definedName name="_xlnm.Print_Area" localSheetId="7">'Kar Dağıtım'!$A$1:$E$87</definedName>
    <definedName name="_xlnm.Print_Area" localSheetId="6">'Nakit Akım'!$A$1:$F$86</definedName>
    <definedName name="_xlnm.Print_Area" localSheetId="3">'Nazım Hesaplar'!$A$1:$K$106</definedName>
    <definedName name="_xlnm.Print_Area" localSheetId="4">'ÖMGG'!$A$1:$E$82</definedName>
    <definedName name="_xlnm.Print_Area" localSheetId="5">'Özkaynak '!$A$1:$V$87</definedName>
    <definedName name="_xlnm.Print_Area" localSheetId="1">'Pasif'!$A$1:$K$105</definedName>
  </definedNames>
  <calcPr fullCalcOnLoad="1"/>
</workbook>
</file>

<file path=xl/sharedStrings.xml><?xml version="1.0" encoding="utf-8"?>
<sst xmlns="http://schemas.openxmlformats.org/spreadsheetml/2006/main" count="1076" uniqueCount="726">
  <si>
    <t>AKBANK T.A.Ş.</t>
  </si>
  <si>
    <t>Dipnot</t>
  </si>
  <si>
    <t>TP</t>
  </si>
  <si>
    <t>YP</t>
  </si>
  <si>
    <t>I.</t>
  </si>
  <si>
    <t>1.1</t>
  </si>
  <si>
    <t>1.2</t>
  </si>
  <si>
    <t>1.3</t>
  </si>
  <si>
    <t>II.</t>
  </si>
  <si>
    <t>2.1</t>
  </si>
  <si>
    <t>2.1.1</t>
  </si>
  <si>
    <t>2.1.2</t>
  </si>
  <si>
    <t>2.1.3</t>
  </si>
  <si>
    <t>Diğer</t>
  </si>
  <si>
    <t>2.2</t>
  </si>
  <si>
    <t>2.3</t>
  </si>
  <si>
    <t>III.</t>
  </si>
  <si>
    <t>IV.</t>
  </si>
  <si>
    <t>4.1</t>
  </si>
  <si>
    <t>4.2</t>
  </si>
  <si>
    <t>V.</t>
  </si>
  <si>
    <t>5.1</t>
  </si>
  <si>
    <t>5.2</t>
  </si>
  <si>
    <t>VI.</t>
  </si>
  <si>
    <t>6.1</t>
  </si>
  <si>
    <t>6.2</t>
  </si>
  <si>
    <t>VII.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</si>
  <si>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</si>
  <si>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</si>
  <si>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</si>
  <si>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</si>
  <si>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</si>
  <si>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</si>
  <si>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</si>
  <si>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</si>
  <si>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</si>
  <si>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</si>
  <si>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</si>
  <si>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1.4</t>
  </si>
  <si>
    <t>1.5</t>
  </si>
  <si>
    <t>1.6</t>
  </si>
  <si>
    <t>GELİR VE GİDER KALEMLERİ</t>
  </si>
  <si>
    <t>CARİ DÖNEM</t>
  </si>
  <si>
    <t>ÖNCEKİ DÖNEM</t>
  </si>
  <si>
    <t xml:space="preserve">FAİZ GELİRLERİ  </t>
  </si>
  <si>
    <t>(III-a)</t>
  </si>
  <si>
    <t>Kredilerden Alınan Faizler</t>
  </si>
  <si>
    <t>1.1.1</t>
  </si>
  <si>
    <t>1.1.2</t>
  </si>
  <si>
    <t>1.1.3</t>
  </si>
  <si>
    <t>1.1.4</t>
  </si>
  <si>
    <t>Zorunlu Karşılıklardan Alınan Faizler</t>
  </si>
  <si>
    <t>Bankalardan Alınan Faizler</t>
  </si>
  <si>
    <t>Para Piyasası İşlemlerinden Alınan Faizler</t>
  </si>
  <si>
    <t>Menkul Değerlerden Alınan Faizler</t>
  </si>
  <si>
    <t>1.5.1</t>
  </si>
  <si>
    <t>1.5.2</t>
  </si>
  <si>
    <t>1.5.3</t>
  </si>
  <si>
    <t xml:space="preserve">Diğer Faiz Gelirleri  </t>
  </si>
  <si>
    <t xml:space="preserve">FAİZ GİDERLERİ  </t>
  </si>
  <si>
    <t>(III-b)</t>
  </si>
  <si>
    <t>Mevduata Verilen Faizler</t>
  </si>
  <si>
    <t xml:space="preserve">Kullanılan Kredilere Verilen Faizler </t>
  </si>
  <si>
    <t>2.4</t>
  </si>
  <si>
    <t>2.5</t>
  </si>
  <si>
    <t xml:space="preserve">Diğer Faiz Giderleri  </t>
  </si>
  <si>
    <t>Alınan Ücret ve Komisyonlar</t>
  </si>
  <si>
    <t>4.1.1</t>
  </si>
  <si>
    <t>4.1.2</t>
  </si>
  <si>
    <t>Gayri Nakdi Kredilerden</t>
  </si>
  <si>
    <t>Verilen Ücret ve Komisyonlar</t>
  </si>
  <si>
    <t>4.2.1</t>
  </si>
  <si>
    <t>4.2.2</t>
  </si>
  <si>
    <t>TEMETTÜ GELİRLERİ</t>
  </si>
  <si>
    <t>DİĞER FAALİYET GELİRLERİ</t>
  </si>
  <si>
    <t>(III-d)</t>
  </si>
  <si>
    <t>DİĞER FAALİYET GİDERLERİ (-)</t>
  </si>
  <si>
    <t xml:space="preserve">(Beşinci Bölüm) </t>
  </si>
  <si>
    <t>(III-c)</t>
  </si>
  <si>
    <t>İhraç Edilen Menkul Kıymetlere Verilen Faizler</t>
  </si>
  <si>
    <t>(III-b-3)</t>
  </si>
  <si>
    <t xml:space="preserve">CARİ DÖNEM </t>
  </si>
  <si>
    <t xml:space="preserve">ÖNCEKİ DÖNEM </t>
  </si>
  <si>
    <t>AKTİF KALEMLER</t>
  </si>
  <si>
    <t>(Beşinci Bölüm)</t>
  </si>
  <si>
    <t xml:space="preserve">Toplam </t>
  </si>
  <si>
    <t xml:space="preserve">NAKİT DEĞERLER VE MERKEZ BANKASI </t>
  </si>
  <si>
    <t>(I-a)</t>
  </si>
  <si>
    <t>(I-b)</t>
  </si>
  <si>
    <t>Devlet Borçlanma Senetleri</t>
  </si>
  <si>
    <t>Diğer Menkul Değerler</t>
  </si>
  <si>
    <t>3.1</t>
  </si>
  <si>
    <t>3.1.1</t>
  </si>
  <si>
    <t>3.1.2</t>
  </si>
  <si>
    <t>3.1.3</t>
  </si>
  <si>
    <t>3.2</t>
  </si>
  <si>
    <t>Bankalararası Para Piyasasından Alacaklar</t>
  </si>
  <si>
    <t>İMKB Takasbank Piyasasından Alacaklar</t>
  </si>
  <si>
    <t>4.3</t>
  </si>
  <si>
    <t>Ters Repo İşlemlerinden Alacaklar</t>
  </si>
  <si>
    <t>(I-c)</t>
  </si>
  <si>
    <t xml:space="preserve">Diğer Menkul Değerler </t>
  </si>
  <si>
    <t>(I-d)</t>
  </si>
  <si>
    <t>6.3</t>
  </si>
  <si>
    <t>Takipteki Krediler</t>
  </si>
  <si>
    <t>Özel Karşılıklar (-)</t>
  </si>
  <si>
    <t>FAKTORİNG ALACAKLARI</t>
  </si>
  <si>
    <t>(I-e)</t>
  </si>
  <si>
    <t>8.1</t>
  </si>
  <si>
    <t>8.2</t>
  </si>
  <si>
    <t xml:space="preserve">İŞTİRAKLER (Net)  </t>
  </si>
  <si>
    <t>(I-f)</t>
  </si>
  <si>
    <t>9.1</t>
  </si>
  <si>
    <t>9.2</t>
  </si>
  <si>
    <t>(I-g)</t>
  </si>
  <si>
    <t>10.1</t>
  </si>
  <si>
    <t>Mali Ortaklıklar</t>
  </si>
  <si>
    <t>10.2</t>
  </si>
  <si>
    <t>Mali Olmayan Ortaklıklar</t>
  </si>
  <si>
    <t>(I-h)</t>
  </si>
  <si>
    <t>12.1</t>
  </si>
  <si>
    <t>Finansal Kiralama Alacakları</t>
  </si>
  <si>
    <t>12.2</t>
  </si>
  <si>
    <t>(I-i)</t>
  </si>
  <si>
    <t xml:space="preserve">MADDİ DURAN VARLIKLAR (Net) </t>
  </si>
  <si>
    <t>16.1</t>
  </si>
  <si>
    <t>16.2</t>
  </si>
  <si>
    <t>MADDİ OLMAYAN DURAN VARLIKLAR (Net)</t>
  </si>
  <si>
    <t>Şerefiye</t>
  </si>
  <si>
    <t xml:space="preserve">DİĞER AKTİFLER  </t>
  </si>
  <si>
    <t>(I-j)</t>
  </si>
  <si>
    <t>AKTİF TOPLAMI</t>
  </si>
  <si>
    <t>PASİF KALEMLER</t>
  </si>
  <si>
    <t xml:space="preserve">MEVDUAT  </t>
  </si>
  <si>
    <t>(II-a)</t>
  </si>
  <si>
    <t>1.7</t>
  </si>
  <si>
    <t xml:space="preserve">(II-b) </t>
  </si>
  <si>
    <t>Repo İşlemlerinden Sağlanan Fonlar</t>
  </si>
  <si>
    <t>ALINAN KREDİLER</t>
  </si>
  <si>
    <t>3.2.1</t>
  </si>
  <si>
    <t>3.2.2</t>
  </si>
  <si>
    <t xml:space="preserve">İHRAÇ EDİLEN MENKUL KIYMETLER (Net)  </t>
  </si>
  <si>
    <t>Bonolar</t>
  </si>
  <si>
    <t>Varlığa Dayalı Menkul Kıymetler</t>
  </si>
  <si>
    <t>Tahviller</t>
  </si>
  <si>
    <t>FONLAR</t>
  </si>
  <si>
    <t>(II-e)</t>
  </si>
  <si>
    <t xml:space="preserve">MUHTELİF BORÇLAR  </t>
  </si>
  <si>
    <t>(II-f)</t>
  </si>
  <si>
    <t>DİĞER YABANCI KAYNAKLAR</t>
  </si>
  <si>
    <t>(II-g)</t>
  </si>
  <si>
    <t>FAKTORİNG BORÇLARI</t>
  </si>
  <si>
    <t>(II-h)</t>
  </si>
  <si>
    <t>Finansal Kiralama Borçları</t>
  </si>
  <si>
    <t xml:space="preserve">XI. </t>
  </si>
  <si>
    <t>11.1</t>
  </si>
  <si>
    <t>11.2</t>
  </si>
  <si>
    <t>11.3</t>
  </si>
  <si>
    <t xml:space="preserve">XII. </t>
  </si>
  <si>
    <t>KARŞILIKLAR</t>
  </si>
  <si>
    <t>Genel Karşılıklar</t>
  </si>
  <si>
    <t>12.3</t>
  </si>
  <si>
    <t>12.4</t>
  </si>
  <si>
    <t>Sigorta Teknik Karşılıkları (Net)</t>
  </si>
  <si>
    <t>12.5</t>
  </si>
  <si>
    <t>Diğer Karşılıklar</t>
  </si>
  <si>
    <t>SERMAYE BENZERİ KREDİLER</t>
  </si>
  <si>
    <t>Sermaye Yedekleri</t>
  </si>
  <si>
    <t>Hisse Senedi İhraç Primleri</t>
  </si>
  <si>
    <t>Diğer Sermaye Yedekleri</t>
  </si>
  <si>
    <t>Ödenmiş Sermaye Enflasyon Düzeltme Farkı</t>
  </si>
  <si>
    <t>Yasal Yedekler</t>
  </si>
  <si>
    <t>Statü Yedekleri</t>
  </si>
  <si>
    <t>Olağanüstü Yedekler</t>
  </si>
  <si>
    <t>PASİF TOPLAMI</t>
  </si>
  <si>
    <t>TOPLAM</t>
  </si>
  <si>
    <t>A. BİLANÇO DIŞI YÜKÜMLÜLÜKLER (I+II+III)</t>
  </si>
  <si>
    <t>GARANTİ ve KEFALETLER</t>
  </si>
  <si>
    <t>Teminat Mektupları</t>
  </si>
  <si>
    <t>Devlet İhale Kanunu Kapsamına Girenler</t>
  </si>
  <si>
    <t>Dış Ticaret İşlemleri Dolayısıyla Verilenler</t>
  </si>
  <si>
    <t>Diğer Teminat Mektupları</t>
  </si>
  <si>
    <t>Banka Kredileri</t>
  </si>
  <si>
    <t>İthalat Kabul Kredileri</t>
  </si>
  <si>
    <t>Diğer Banka Kabulleri</t>
  </si>
  <si>
    <t>Akreditifler</t>
  </si>
  <si>
    <t>Belgeli Akreditifler</t>
  </si>
  <si>
    <t>Diğer Akreditifler</t>
  </si>
  <si>
    <t>Garanti Verilen Prefinansmanlar</t>
  </si>
  <si>
    <t>Cirolar</t>
  </si>
  <si>
    <t>T.C. Merkez Bankasına Cirolar</t>
  </si>
  <si>
    <t>Diğer Cirolar</t>
  </si>
  <si>
    <t xml:space="preserve">Menkul Kıy. İh. Satın Alma Garantilerimizden </t>
  </si>
  <si>
    <t>Diğer Garantilerimizden</t>
  </si>
  <si>
    <t>Diğer Kefaletlerimizden</t>
  </si>
  <si>
    <t>TAAHHÜTLER</t>
  </si>
  <si>
    <t>Cayılamaz Taahhütler</t>
  </si>
  <si>
    <t xml:space="preserve">İştir. ve Bağ. Ort. Ser. İşt. Taahhütleri </t>
  </si>
  <si>
    <t>Kul. Gar. Kredi Tahsis Taahhütleri</t>
  </si>
  <si>
    <t>Men. Kıy. İhr. Aracılık Taahhütleri</t>
  </si>
  <si>
    <t>Zorunlu Karşılık Ödeme Taahhüdü</t>
  </si>
  <si>
    <t>İhracat Taahhütlerinden Kaynaklanan Vergi ve Fon Yükümlülükleri</t>
  </si>
  <si>
    <t>Kredi Kartı Harcama Limit Taahhütleri</t>
  </si>
  <si>
    <t>Açığa Menkul Kıymet Satış Taahhütlerinden Alacaklar</t>
  </si>
  <si>
    <t>Açığa Menkul Kıymet Satış Taahhütlerinden Borçlar</t>
  </si>
  <si>
    <t>Diğer Cayılamaz Taahhütler</t>
  </si>
  <si>
    <t>Cayılabilir Taahhütler</t>
  </si>
  <si>
    <t>Cayılabilir Kredi Tahsis Taahhütleri</t>
  </si>
  <si>
    <t>Diğer Cayılabilir Taahhütler</t>
  </si>
  <si>
    <t>TÜREV FİNANSAL ARAÇLAR</t>
  </si>
  <si>
    <t>Vadeli Döviz Alım-Satım İşlemleri</t>
  </si>
  <si>
    <t>Vadeli Döviz Alım İşlemleri</t>
  </si>
  <si>
    <t>Vadeli Döviz Satım İşlemleri</t>
  </si>
  <si>
    <t>Para ve Faiz Swap İşlemleri</t>
  </si>
  <si>
    <t>Swap Para Alım İşlemleri</t>
  </si>
  <si>
    <t>Swap Para Satım İşlemleri</t>
  </si>
  <si>
    <t>Swap Faiz Alım İşlemleri</t>
  </si>
  <si>
    <t>Swap Faiz Satım İşlemleri</t>
  </si>
  <si>
    <t>Para, Faiz ve Menkul Değer Opsiyonları</t>
  </si>
  <si>
    <t>Para Alım Opsiyonları</t>
  </si>
  <si>
    <t>Para Satım Opsiyonları</t>
  </si>
  <si>
    <t>Faiz Alım Opsiyonları</t>
  </si>
  <si>
    <t>Faiz Satım Opsiyonları</t>
  </si>
  <si>
    <t>Menkul Değerler Alım Opsiyonları</t>
  </si>
  <si>
    <t>Menkul Değerler Satım Opsiyonları</t>
  </si>
  <si>
    <t>Futures Para İşlemleri</t>
  </si>
  <si>
    <t>Futures Para Alım İşlemleri</t>
  </si>
  <si>
    <t>Futures Para Satım İşlemleri</t>
  </si>
  <si>
    <t>Futures Faiz Alım-Satım İşlemleri</t>
  </si>
  <si>
    <t>Futures Faiz Alım İşlemleri</t>
  </si>
  <si>
    <t>Futures Faiz Satım İşlemleri</t>
  </si>
  <si>
    <t>B. EMANET VE REHİNLİ KIYMETLER (IV+V+VI)</t>
  </si>
  <si>
    <t>EMANET KIYMETLER</t>
  </si>
  <si>
    <t>Müşteri Fon ve Portföy Mevcutları</t>
  </si>
  <si>
    <t>Emanete Alınan Menkul Değerler</t>
  </si>
  <si>
    <t>Tahsile Alınan Çekler</t>
  </si>
  <si>
    <t>Tahsile Alınan Ticari Senetler</t>
  </si>
  <si>
    <t>Tahsile Alınan Diğer Kıymetler</t>
  </si>
  <si>
    <t>İhracına Aracı Olunan Kıymetler</t>
  </si>
  <si>
    <t>Diğer Emanet Kıymetler</t>
  </si>
  <si>
    <t>Emanet Kıymet Alanlar</t>
  </si>
  <si>
    <t>REHİNLİ KIYMETLER</t>
  </si>
  <si>
    <t>Menkul Kıymetler</t>
  </si>
  <si>
    <t>Teminat Senetleri</t>
  </si>
  <si>
    <t>Emtia</t>
  </si>
  <si>
    <t>Varant</t>
  </si>
  <si>
    <t>Gayrimenkul</t>
  </si>
  <si>
    <t>Diğer Rehinli Kıymetler</t>
  </si>
  <si>
    <t>Rehinli Kıymet Alanlar</t>
  </si>
  <si>
    <t>KABUL EDİLEN AVALLER VE KEFALETLER</t>
  </si>
  <si>
    <t>BİLANÇO DIŞI HESAPLAR TOPLAMI (A+B)</t>
  </si>
  <si>
    <t>Cari Vergi Karşılığı</t>
  </si>
  <si>
    <t>Ertelenmiş Vergi Karşılığı</t>
  </si>
  <si>
    <t xml:space="preserve">Diğer </t>
  </si>
  <si>
    <t>Dağıtılan Temettü</t>
  </si>
  <si>
    <t>Yedeklere Aktarılan Tutarlar</t>
  </si>
  <si>
    <t>5.3</t>
  </si>
  <si>
    <t>Sermaye Artırımı</t>
  </si>
  <si>
    <t>Nakden</t>
  </si>
  <si>
    <t>Hisse Senedi İhracı</t>
  </si>
  <si>
    <t xml:space="preserve">Kur Farkları </t>
  </si>
  <si>
    <t>A.</t>
  </si>
  <si>
    <t>BANKACILIK FAALİYETLERİNE İLİŞKİN NAKİT AKIMLARI</t>
  </si>
  <si>
    <t>Bankacılık Faaliyet Konusu Aktif ve Pasiflerdeki Değişim Öncesi Faaliyet Kârı</t>
  </si>
  <si>
    <t>Alınan Faizler</t>
  </si>
  <si>
    <t>Ödenen Faizler</t>
  </si>
  <si>
    <t>Alınan Temettüler</t>
  </si>
  <si>
    <t>1.1.5</t>
  </si>
  <si>
    <t>Elde Edilen Diğer Kazançlar</t>
  </si>
  <si>
    <t>1.1.6</t>
  </si>
  <si>
    <t>Zarar Olarak Muhasebeleştirilen Donuk Alacaklardan Tahsilatlar</t>
  </si>
  <si>
    <t>1.1.7</t>
  </si>
  <si>
    <t>Personele ve Hizmet Tedarik Edenlere Yapılan Nakit Ödemeler</t>
  </si>
  <si>
    <t>1.1.8</t>
  </si>
  <si>
    <t>Ödenen Vergiler</t>
  </si>
  <si>
    <t>1.1.9</t>
  </si>
  <si>
    <t>Bankacılık Faaliyetleri Konusu Aktif ve Pasiflerdeki Değişim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</si>
  <si>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</si>
  <si>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</si>
  <si>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</si>
  <si>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</si>
  <si>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</si>
  <si>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</si>
  <si>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</si>
  <si>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</si>
  <si>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</si>
  <si>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Bankacılık Faaliyetlerinden Kaynaklanan Net Nakit Akımı</t>
  </si>
  <si>
    <t>B.</t>
  </si>
  <si>
    <t>YATIRIM FAALİYETLERİNE İLİŞKİN NAKİT AKIMLARI</t>
  </si>
  <si>
    <t>Yatırım Faaliyetlerinden Kaynaklanan Net Nakit Akımı</t>
  </si>
  <si>
    <t xml:space="preserve">Satın Alınan Menkuller ve Gayrimenkuller </t>
  </si>
  <si>
    <t>Elden Çıkarılan Menkul ve Gayrimenkuller</t>
  </si>
  <si>
    <t>2.6</t>
  </si>
  <si>
    <t>2.7</t>
  </si>
  <si>
    <t>Satın Alınan Yatırım Amaçlı Menkul Değerler</t>
  </si>
  <si>
    <t>2.8</t>
  </si>
  <si>
    <t>2.9</t>
  </si>
  <si>
    <t>C.</t>
  </si>
  <si>
    <t>FİNANSMAN FAALİYETLERİNE İLİŞKİN NAKİT AKIMLARI</t>
  </si>
  <si>
    <t xml:space="preserve">Finansman Faaliyetlerinden Sağlanan  / (Kullanılan) Net Nakit </t>
  </si>
  <si>
    <t>Krediler ve İhraç Edilen Menkul Değerlerden Sağlanan Nakit</t>
  </si>
  <si>
    <t>Krediler ve İhraç Edilen Menkul Değerlerden Kaynaklanan Nakit Çıkışı</t>
  </si>
  <si>
    <t>3.3</t>
  </si>
  <si>
    <t>3.4</t>
  </si>
  <si>
    <t>3.5</t>
  </si>
  <si>
    <t>Finansal Kiralamaya İlişkin Ödemeler</t>
  </si>
  <si>
    <t>3.6</t>
  </si>
  <si>
    <t xml:space="preserve">Döviz Kurundaki Değişimin Nakit ve Nakde Eşdeğer Varlıklar Üzerindeki Etkisi </t>
  </si>
  <si>
    <t xml:space="preserve">Dönem Sonundaki Nakit ve Nakde Eşdeğer Varlıklar </t>
  </si>
  <si>
    <t>(III-f)</t>
  </si>
  <si>
    <t>(III-g)</t>
  </si>
  <si>
    <t>Ödenmiş Sermaye</t>
  </si>
  <si>
    <t>10.3</t>
  </si>
  <si>
    <t>10.4</t>
  </si>
  <si>
    <t>Dipnot
(Beşinci Bölüm)</t>
  </si>
  <si>
    <t>Ödenmiş
Sermaye</t>
  </si>
  <si>
    <t>Ödenmiş Sermaye
Enflasyon Düzeltme
Farkı (*)</t>
  </si>
  <si>
    <t>Hisse Senedi
İhraç Primleri</t>
  </si>
  <si>
    <t>Yasal Yedek
Akçeler</t>
  </si>
  <si>
    <t>Statü
Yedekleri</t>
  </si>
  <si>
    <t>Olağanüstü
Yedek Akçe</t>
  </si>
  <si>
    <t>Diğer
Yedekler</t>
  </si>
  <si>
    <t>Kazanılmamış Gelirler (-)</t>
  </si>
  <si>
    <t>Alım Satım Amaçlı Finansal Varlıklar</t>
  </si>
  <si>
    <t>Sermayede Payı Temsil Eden Menkul Değerler</t>
  </si>
  <si>
    <t>2.2.1</t>
  </si>
  <si>
    <t>2.2.2</t>
  </si>
  <si>
    <t>2.2.3</t>
  </si>
  <si>
    <t>Alım Satım Amaçlı Türev Finansal Varlıklar</t>
  </si>
  <si>
    <t>PARA PİYASALARINDAN ALACAKLAR</t>
  </si>
  <si>
    <t xml:space="preserve">SATILMAYA HAZIR FİNANSAL VARLIKLAR (Net)  </t>
  </si>
  <si>
    <t>Krediler</t>
  </si>
  <si>
    <t>VADEYE KADAR ELDE TUTULACAK YATIRIMLAR (Net)</t>
  </si>
  <si>
    <t xml:space="preserve">Konsolide Edilmeyenler </t>
  </si>
  <si>
    <t>9.2.1</t>
  </si>
  <si>
    <t>Mali İştirakler</t>
  </si>
  <si>
    <t>9.2.2</t>
  </si>
  <si>
    <t>Mali Olmayan İştirakler</t>
  </si>
  <si>
    <t xml:space="preserve">BAĞLI ORTAKLIKLAR  (Net) </t>
  </si>
  <si>
    <t>11.2.1</t>
  </si>
  <si>
    <t>11.2.2</t>
  </si>
  <si>
    <t>KİRALAMA İŞLEMLERİNDEN ALACAKLAR (Net)</t>
  </si>
  <si>
    <t>Faaliyet Kiralaması Alacakları</t>
  </si>
  <si>
    <t>RİSKTEN KORUNMA AMAÇLI TÜREV FİNANSAL VARLIKLAR</t>
  </si>
  <si>
    <t>13.1</t>
  </si>
  <si>
    <t>Gerçeğe Uygun Değer Riskinden Korunma Amaçlılar</t>
  </si>
  <si>
    <t>13.2</t>
  </si>
  <si>
    <t>Nakit Akış Riskinden Korunma Amaçlılar</t>
  </si>
  <si>
    <t>13.3</t>
  </si>
  <si>
    <t>Yurtdışındaki Net Yatırım Riskinden Korunma Amaçlılar</t>
  </si>
  <si>
    <t xml:space="preserve">VERGİ VARLIĞI </t>
  </si>
  <si>
    <t>Cari Vergi Varlığı</t>
  </si>
  <si>
    <t>Ertelenmiş Vergi Varlığı</t>
  </si>
  <si>
    <t>ALIM SATIM AMAÇLI TÜREV FİNANSAL BORÇLAR</t>
  </si>
  <si>
    <t>PARA PİYASALARINA BORÇLAR</t>
  </si>
  <si>
    <t>Faaliyet Kiralaması Borçları</t>
  </si>
  <si>
    <t>Ertelenmiş Finansal Kiralama Giderleri ( - )</t>
  </si>
  <si>
    <t>RİSKTEN KORUNMA AMAÇLI TÜREV FİNANSAL BORÇLAR</t>
  </si>
  <si>
    <t>Yeniden Yapılanma Karşılığı</t>
  </si>
  <si>
    <t>Çalışan Hakları Karşılığı</t>
  </si>
  <si>
    <t>VERGİ BORCU</t>
  </si>
  <si>
    <t>Cari Vergi Borcu</t>
  </si>
  <si>
    <t>Ertelenmiş Vergi Borcu</t>
  </si>
  <si>
    <t>16.2.1</t>
  </si>
  <si>
    <t>16.2.2</t>
  </si>
  <si>
    <t>Hisse Senedi İptal Kârları</t>
  </si>
  <si>
    <t>16.2.3</t>
  </si>
  <si>
    <t>16.2.4</t>
  </si>
  <si>
    <t>16.2.5</t>
  </si>
  <si>
    <t>16.2.6</t>
  </si>
  <si>
    <t>16.2.7</t>
  </si>
  <si>
    <t>Riskten Korunma Fonları (Etkin kısım)</t>
  </si>
  <si>
    <t>16.2.8</t>
  </si>
  <si>
    <t>16.2.9</t>
  </si>
  <si>
    <t>16.3</t>
  </si>
  <si>
    <t>Kâr Yedekleri</t>
  </si>
  <si>
    <t>16.3.1</t>
  </si>
  <si>
    <t>16.3.2</t>
  </si>
  <si>
    <t>16.3.3</t>
  </si>
  <si>
    <t>16.3.4</t>
  </si>
  <si>
    <t>Diğer Kâr Yedekleri</t>
  </si>
  <si>
    <t>16.4</t>
  </si>
  <si>
    <t>Kâr veya Zarar</t>
  </si>
  <si>
    <t>16.4.1</t>
  </si>
  <si>
    <t>16.4.2</t>
  </si>
  <si>
    <t xml:space="preserve">Alım Satım Amaçlı  Finansal Varlıklardan </t>
  </si>
  <si>
    <t xml:space="preserve">Satılmaya Hazır Finansal Varlıklardan </t>
  </si>
  <si>
    <t>1.5.4</t>
  </si>
  <si>
    <t>Vadeye Kadar Elde Tutulacak Yatırımlardan</t>
  </si>
  <si>
    <t>Finansal Kiralama Gelirleri</t>
  </si>
  <si>
    <t xml:space="preserve">Para Piyasası İşlemlerine Verilen Faizler </t>
  </si>
  <si>
    <t>TİCARİ KÂR / ZARAR (Net)</t>
  </si>
  <si>
    <t xml:space="preserve">Sermaye Piyasası İşlemleri Kârı/Zararı </t>
  </si>
  <si>
    <t xml:space="preserve">Kambiyo İşlemleri Kârı/Zararı </t>
  </si>
  <si>
    <t>KREDİ VE DİĞER ALACAKLAR DEĞER DÜŞÜŞ KARŞILIĞI (-)</t>
  </si>
  <si>
    <t>NET FAALİYET KÂRI/ZARARI (VIII-IX-X)</t>
  </si>
  <si>
    <t xml:space="preserve">BİRLEŞME İŞLEMİ SONRASINDA GELİR OLARAK </t>
  </si>
  <si>
    <t>KAYDEDİLEN FAZLALIK TUTARI</t>
  </si>
  <si>
    <t>ÖZKAYNAK YÖNTEMİ UYGULANAN ORTAKLIKLARDAN KÂR/ZARAR</t>
  </si>
  <si>
    <t>NET PARASAL POZİSYON KÂRI/ZARARI</t>
  </si>
  <si>
    <t>18.1</t>
  </si>
  <si>
    <t>Grubun Kârı / Zararı</t>
  </si>
  <si>
    <t>18.2</t>
  </si>
  <si>
    <t xml:space="preserve">Faktoring Garantilerinden </t>
  </si>
  <si>
    <t>Riskten Korunma Amaçlı Türev Finansal Araçlar</t>
  </si>
  <si>
    <t>Gerçeğe Uygun Değer Riskinden Korunma Amaçlı İşlemler</t>
  </si>
  <si>
    <t>Nakit Akış Riskinden Korunma Amaçlı İşlemler</t>
  </si>
  <si>
    <t>Yurtdışındaki Net Yatırım Riskinden Korunma Amaçlı İşlemler</t>
  </si>
  <si>
    <t>Alım Satım Amaçlı İşlemler</t>
  </si>
  <si>
    <t>3.2.1.1</t>
  </si>
  <si>
    <t>3.2.1.2</t>
  </si>
  <si>
    <t>3.2.2.1</t>
  </si>
  <si>
    <t>3.2.2.2</t>
  </si>
  <si>
    <t>3.2.2.3</t>
  </si>
  <si>
    <t>3.2.2.4</t>
  </si>
  <si>
    <t>3.2.3</t>
  </si>
  <si>
    <t>3.2.3.1</t>
  </si>
  <si>
    <t>3.2.3.2</t>
  </si>
  <si>
    <t>3.2.3.3</t>
  </si>
  <si>
    <t>3.2.3.4</t>
  </si>
  <si>
    <t>3.2.3.5</t>
  </si>
  <si>
    <t>3.2.3.6</t>
  </si>
  <si>
    <t>3.2.4</t>
  </si>
  <si>
    <t>3.2.4.1</t>
  </si>
  <si>
    <t>3.2.4.2</t>
  </si>
  <si>
    <t>3.2.5</t>
  </si>
  <si>
    <t>3.2.5.1</t>
  </si>
  <si>
    <t>3.2.5.2</t>
  </si>
  <si>
    <t>3.2.6</t>
  </si>
  <si>
    <t>15.1</t>
  </si>
  <si>
    <t>15.2</t>
  </si>
  <si>
    <t xml:space="preserve">XV. </t>
  </si>
  <si>
    <t>Dönem Başı Bakiyesi</t>
  </si>
  <si>
    <t>TMS 8 Uyarınca Yapılan Düzeltmeler</t>
  </si>
  <si>
    <t xml:space="preserve">Hataların Düzeltilmesinin Etkisi </t>
  </si>
  <si>
    <t>Muhasebe Politikasında Yapılan Değişikliklerin Etkisi</t>
  </si>
  <si>
    <t>Dönem İçindeki Değişimler</t>
  </si>
  <si>
    <t>Birleşmeden Kaynaklanan Artış/Azalış</t>
  </si>
  <si>
    <t>Dönem Net Kârı veya Zararı</t>
  </si>
  <si>
    <t>Kâr Dağıtımı</t>
  </si>
  <si>
    <t>Varlıkların Elden Çıkarılmasından Kaynaklanan Değişiklik</t>
  </si>
  <si>
    <t>Varlıkların Yeniden Sınıflandırılmasından Kaynaklanan Değişiklik</t>
  </si>
  <si>
    <t>İştirak Özkaynağındaki Değişikliklerin Banka Özkaynağına Etkisi</t>
  </si>
  <si>
    <t>1.2.10</t>
  </si>
  <si>
    <t>Elde Edilen Satılmaya Hazır Finansal Varlıklar</t>
  </si>
  <si>
    <t>Elden Çıkarılan Satılmaya Hazır Finansal Varlıklar</t>
  </si>
  <si>
    <t xml:space="preserve">İhraç Edilen Sermaye Araçları   </t>
  </si>
  <si>
    <t xml:space="preserve">Temettü Ödemeleri </t>
  </si>
  <si>
    <t>ÖZKAYNAKLAR</t>
  </si>
  <si>
    <t xml:space="preserve">(II-c) </t>
  </si>
  <si>
    <t>(III-a-1)</t>
  </si>
  <si>
    <t>(III-a-2)</t>
  </si>
  <si>
    <t>(III-b-1)</t>
  </si>
  <si>
    <t>(III-e)</t>
  </si>
  <si>
    <t>Alım Satım Amaçlı Finansal Varlıklarda Net (Artış)/Azalış</t>
  </si>
  <si>
    <t>Bankalar Hesabındaki Net (Artış)/Azalış</t>
  </si>
  <si>
    <t>Kredilerdeki Net (Artış)/Azalış</t>
  </si>
  <si>
    <t>Diğer Aktiflerde Net (Artış)/Azalış</t>
  </si>
  <si>
    <t>Bankaların Mevduatlarında Net Artış/(Azalış)</t>
  </si>
  <si>
    <t>Diğer Mevduatlarda Net Artış/(Azalış)</t>
  </si>
  <si>
    <t>Alınan Kredilerdeki Net Artış/(Azalış)</t>
  </si>
  <si>
    <t>Vadesi Gelmiş Borçlarda Net Artış/(Azalış)</t>
  </si>
  <si>
    <t xml:space="preserve">Diğer Borçlarda Net Artış/(Azalış) </t>
  </si>
  <si>
    <t>Nakit ve Nakde Eşdeğer Varlıklardaki Net Artış (I+II+III+IV)</t>
  </si>
  <si>
    <t>16.5</t>
  </si>
  <si>
    <t>Konsolide Edilmeyen Mali Ortaklıklar</t>
  </si>
  <si>
    <t>Konsolide Edilmeyen Mali Olmayan Ortaklıklar</t>
  </si>
  <si>
    <t xml:space="preserve">Önceki Dönem Sonu Bakiyesi </t>
  </si>
  <si>
    <t>Yeni Bakiye (I+II)</t>
  </si>
  <si>
    <t>KİRALAMA İŞLEMLERİNDEN BORÇLAR (Net)</t>
  </si>
  <si>
    <t>İlişikteki açıklama ve dipnotlar bu finansal tabloların tamamlayıcı bir parçasıdır.</t>
  </si>
  <si>
    <t xml:space="preserve">Satılan / İtfa Olan Yatırım Amaçlı Menkul Değerler </t>
  </si>
  <si>
    <t>(I-k)</t>
  </si>
  <si>
    <t>(III-h)</t>
  </si>
  <si>
    <t>Hisse Senedi
İptal Kârları</t>
  </si>
  <si>
    <t>Geçmiş Dönem
Kârı / (Zararı)</t>
  </si>
  <si>
    <t>Dönem Net
Kârı / (Zararı)</t>
  </si>
  <si>
    <t xml:space="preserve">BANKALAR </t>
  </si>
  <si>
    <t>6.1.1</t>
  </si>
  <si>
    <t xml:space="preserve">Bankanın Dahil Olduğu Risk Grubuna Kullandırılan Krediler </t>
  </si>
  <si>
    <t>6.1.2</t>
  </si>
  <si>
    <t>YATIRIM AMAÇLI GAYRİMENKULLER (Net)</t>
  </si>
  <si>
    <t>İLİŞKİN DURAN VARLIKLAR (Net)</t>
  </si>
  <si>
    <t xml:space="preserve">Satış Amaçlı </t>
  </si>
  <si>
    <t>Durdurulan Faaliyetlere İlişkin</t>
  </si>
  <si>
    <t>XIX.</t>
  </si>
  <si>
    <t>Bankanın Dahil Olduğu Risk Grubunun Mevduatı</t>
  </si>
  <si>
    <t>Müstakriz Fonları</t>
  </si>
  <si>
    <t xml:space="preserve">SATIŞ AMAÇLI ELDE TUTULAN VE DURDURULAN </t>
  </si>
  <si>
    <t>FAALİYETLERE İLİŞKİN DURAN VARLIK BORÇLARI (Net)</t>
  </si>
  <si>
    <t>14.1</t>
  </si>
  <si>
    <t>14.2</t>
  </si>
  <si>
    <t>Menkul Değerler Değerleme Farkları</t>
  </si>
  <si>
    <t xml:space="preserve">Maddi Duran Varlıklar Yeniden Değerleme Farkları </t>
  </si>
  <si>
    <t>Maddi Olmayan Duran Varlıklar Yeniden Değerleme Farkları</t>
  </si>
  <si>
    <t>Yatırım Amaçlı Gayrimenkuller Yeniden Değerleme Farkları</t>
  </si>
  <si>
    <t>İştirakler, Bağlı Ort. ve Birlikte Kontrol Edilen Ort. (İş Ort.) Bedelsiz Hisse Senetleri</t>
  </si>
  <si>
    <t xml:space="preserve">Satış Amaçlı Elde Tutulan ve Durdurulan Faaliyetlere İlişkin Duran </t>
  </si>
  <si>
    <t>Varlıkların Birikmiş Değerleme Farkları</t>
  </si>
  <si>
    <t>16.2.10</t>
  </si>
  <si>
    <t>Azınlık Payları</t>
  </si>
  <si>
    <t>Gerçeğe Uygun Değer Farkı Kar/ Zarara Yansıtılan Olarak Sınıflandırılan FV</t>
  </si>
  <si>
    <t>NET FAİZ GELİRİ/GİDERİ (I - II)</t>
  </si>
  <si>
    <t>NET ÜCRET VE KOMİSYON GELİRLERİ/GİDERLERİ</t>
  </si>
  <si>
    <t xml:space="preserve">FAALİYET GELİRLERİ/GİDERLERİ TOPLAMI (III+IV+V+VI+VII) </t>
  </si>
  <si>
    <t>SÜRDÜRÜLEN FAALİYETLER VERGİ ÖNCESİ K/Z (XI+...+XIV)</t>
  </si>
  <si>
    <t>SÜRDÜRÜLEN FAALİYETLER VERGİ KARŞILIĞI (±)</t>
  </si>
  <si>
    <t>SÜRDÜRÜLEN FAALİYETLER DÖNEM NET K/Z (XV±XVI)</t>
  </si>
  <si>
    <t>DURDURULAN FAALİYETLERDEN GELİRLER</t>
  </si>
  <si>
    <t>Satış Amaçlı Elde Tutulan Duran Varlık Gelirleri</t>
  </si>
  <si>
    <t>18.3</t>
  </si>
  <si>
    <t>Diğer Durdurulan Faaliyet Gelirleri</t>
  </si>
  <si>
    <t>DURDURULAN FAALİYETLERDEN GİDERLER (-)</t>
  </si>
  <si>
    <t>19.1</t>
  </si>
  <si>
    <t>Satış Amaçlı Elde Tutulan Duran Varlık Giderleri</t>
  </si>
  <si>
    <t>19.2</t>
  </si>
  <si>
    <t>İştirak, Bağlı Ortaklık ve Birlikte Kontrol Edilen Ortaklıklar (İş Ort.) Satış Zararları</t>
  </si>
  <si>
    <t>19.3</t>
  </si>
  <si>
    <t>Diğer Durdurulan Faaliyet Giderleri</t>
  </si>
  <si>
    <t>XX.</t>
  </si>
  <si>
    <t>DURDURULAN FAALİYETLER VERGİ ÖNCESİ K/Z (XVIII-XIX)</t>
  </si>
  <si>
    <t>XXI.</t>
  </si>
  <si>
    <t>DURDURULAN FAALİYETLER VERGİ KARŞILIĞI (±)</t>
  </si>
  <si>
    <t>21.1</t>
  </si>
  <si>
    <t>21.2</t>
  </si>
  <si>
    <t>XXII.</t>
  </si>
  <si>
    <t>DURDURULAN FAALİYETLER DÖNEM NET K/Z (XX±XXI)</t>
  </si>
  <si>
    <t>XXIII.</t>
  </si>
  <si>
    <t>Azınlık Payları Kârı / Zararı (-)</t>
  </si>
  <si>
    <t>Vadeli Aktif Değerler Alım Satım Taahhütleri</t>
  </si>
  <si>
    <t>Vadeli Mevduat Alım Satım Taahhütleri</t>
  </si>
  <si>
    <t>Kredi Kartları ve Bankacılık Hizmetlerine İlişkin Promosyon Uyg. Taah.</t>
  </si>
  <si>
    <t>ÖZKAYNAKLARDA MUHASEBELEŞTİRİLEN GELİR GİDER KALEMLERİ</t>
  </si>
  <si>
    <t xml:space="preserve">MENKUL DEĞERLER DEĞERLEME FARKLARINA SATILMAYA HAZIR </t>
  </si>
  <si>
    <t>FİNANSAL VARLIKLARDAN EKLENEN</t>
  </si>
  <si>
    <t xml:space="preserve">MADDİ DURAN VARLIKLAR YENİDEN DEĞERLEME FARKLARI </t>
  </si>
  <si>
    <t xml:space="preserve">MADDİ OLMAYAN DURAN VARLIKLAR YENİDEN DEĞERLEME FARKLARI </t>
  </si>
  <si>
    <t>YABANCI PARA İŞLEMLER İÇİN  KUR ÇEVRİM FARKLARI</t>
  </si>
  <si>
    <t xml:space="preserve">NAKİT AKIŞ RİSKİNDEN KORUNMA AMAÇLI TÜREV FİNANSAL </t>
  </si>
  <si>
    <t xml:space="preserve">YURTDIŞINDAKİ NET YATIRIM RİSKİNDEN KORUNMA AMAÇLI TÜREV FİNANSAL </t>
  </si>
  <si>
    <t>MUHASEBE POLİTİKASINDA YAPILAN DEĞİŞİKLİKLER İLE HATALARIN DÜZELTİLMESİNİN ETKİSİ</t>
  </si>
  <si>
    <t>TMS UYARINCA ÖZKAYNAKLARDA MUHASEBELEŞTİRİLEN DİĞER GELİR GİDER UNSURLARI</t>
  </si>
  <si>
    <t>DOĞRUDAN ÖZKAYNAK ALTINDA MUHASEBELEŞTİRİLEN NET GELİR/GİDER (I+II+…+IX)</t>
  </si>
  <si>
    <t>DÖNEM KÂRI/ZARARI</t>
  </si>
  <si>
    <t xml:space="preserve">Nakit Akış Riskinden Korunma Amaçlı Türev Finansal Varlıklardan Yeniden Sınıflandırılan ve  </t>
  </si>
  <si>
    <t>Gelir Tablosunda Gösterilen Kısım</t>
  </si>
  <si>
    <t xml:space="preserve">Yurtdışındaki Net Yatırım Riskinden Korunma Amaçlı Yeniden Sınıflandırılan ve Gelir Tablosunda Gösterilen Kısım </t>
  </si>
  <si>
    <t>DÖNEME İLİŞKİN MUHASEBELEŞTİRİLEN TOPLAM KÂR/ZARAR (X±XI)</t>
  </si>
  <si>
    <t>Gerçeğe Uygun Değer Farkı K/Z'a Yansıtılan Olarak Sınıflandırılan FV'larda Net (Artış) Azalış</t>
  </si>
  <si>
    <t xml:space="preserve">İktisap Edilen İştirakler, Bağlı Ortaklıklar ve Birlikte Kontrol Edilen Ortaklıklar (İş Ortaklıkları) </t>
  </si>
  <si>
    <t xml:space="preserve">Elden Çıkarılan İştirakler, Bağlı Ortaklıklar ve Birlikte Kontrol Edilen Ortaklıklar (İş Ortaklıkları) </t>
  </si>
  <si>
    <t>Nakit Akış Riskinden Korunma Amaçlı</t>
  </si>
  <si>
    <t>Yurtdışındaki Net Yatırım Riskinden Korunma Amaçlı</t>
  </si>
  <si>
    <t>Maddi Duran Varlıklar Yeniden Değerleme Farkları</t>
  </si>
  <si>
    <t>İştirakler, Bağlı Ort. ve Birlikte Kontrol Edilen Ort.(İş Ort.) Bedelsiz HS</t>
  </si>
  <si>
    <t>İç Kaynaklardan</t>
  </si>
  <si>
    <t>20.1</t>
  </si>
  <si>
    <t>20.2</t>
  </si>
  <si>
    <t>20.3</t>
  </si>
  <si>
    <t>Dönem Sonu Bakiyesi  (III+IV+V+……+XVIII+XIX+XX)</t>
  </si>
  <si>
    <t>(II-i)</t>
  </si>
  <si>
    <t>Hisse Senedi İhraç Primi</t>
  </si>
  <si>
    <t>Dönem Sonu Bakiyesi  (I+II+III+…+XVI+XVII+XVIII)</t>
  </si>
  <si>
    <t>Menkul Değer.
Değerleme Farkı</t>
  </si>
  <si>
    <t>Maddi ve Maddi Olmayan
Duran Varlık YDF</t>
  </si>
  <si>
    <t>Ortaklıklardan Bedelsiz 
Hisse Senetleri</t>
  </si>
  <si>
    <t>Riskten Korunma 
Fonları</t>
  </si>
  <si>
    <t>Satış A./Durdurulan F.
İlişkin Dur. V. Bir. Değ. F.</t>
  </si>
  <si>
    <t>Azınlık Payları Hariç
Toplam Özkaynak</t>
  </si>
  <si>
    <t xml:space="preserve">
Toplam Özkaynak</t>
  </si>
  <si>
    <t xml:space="preserve">BİRLİKTE KONTROL EDİLEN ORTAKLIKLAR (İŞ ORTAKLIKLARI) (Net)  </t>
  </si>
  <si>
    <t>Özkaynak Yöntemine Göre Muhasebeleştirilenler</t>
  </si>
  <si>
    <t>SATIŞ AMAÇLI ELDE TUTULAN VE DURDURULAN FAALİYETLERE</t>
  </si>
  <si>
    <t>17.1</t>
  </si>
  <si>
    <t>17.2</t>
  </si>
  <si>
    <t>(I-m)</t>
  </si>
  <si>
    <t>(I-n)</t>
  </si>
  <si>
    <t>23.1</t>
  </si>
  <si>
    <t>23.2</t>
  </si>
  <si>
    <t>NET DÖNEM KÂRI/ZARARI (XVII+XXII)</t>
  </si>
  <si>
    <t>Çekler İçin Ödeme Taahhütleri</t>
  </si>
  <si>
    <t xml:space="preserve">Menkul Değerlerin Gerçeğe Uygun Değerindeki Net Değişme (Kâr-Zarara Transfer) </t>
  </si>
  <si>
    <t>DEĞERLEME FARKLARINA AİT VERGİ</t>
  </si>
  <si>
    <t>(I-l)</t>
  </si>
  <si>
    <t>(II-j)</t>
  </si>
  <si>
    <t>İştirak, Bağlı Ortaklık ve Birlikte Kontrol Edilen Ortaklıklar (İş Ort.) Satış Kârları</t>
  </si>
  <si>
    <t>1.3.1</t>
  </si>
  <si>
    <t>1.3.2</t>
  </si>
  <si>
    <t>1.8</t>
  </si>
  <si>
    <t>1.9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</si>
  <si>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</si>
  <si>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</si>
  <si>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</si>
  <si>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</si>
  <si>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</si>
  <si>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</si>
  <si>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</si>
  <si>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</si>
  <si>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</si>
  <si>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</si>
  <si>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4.4</t>
  </si>
  <si>
    <t>4.5</t>
  </si>
  <si>
    <t>4.6</t>
  </si>
  <si>
    <t>4.7</t>
  </si>
  <si>
    <t>4.8</t>
  </si>
  <si>
    <t>5.4</t>
  </si>
  <si>
    <t>5.5</t>
  </si>
  <si>
    <t>5.6</t>
  </si>
  <si>
    <t>5.7</t>
  </si>
  <si>
    <t>(III-a-3)</t>
  </si>
  <si>
    <t>VARLIKLARA İLİŞKİN KÂR/ZARAR (Gerçeğe Uygun Değer Değişikliklerinin Etkin Kısmı) (*)</t>
  </si>
  <si>
    <t>(*) Üçüncü Bölüm II no'lu dipnotta açıklanan ve yurtdışındaki net yatırım riskinden korunma sağlayan finansal borçların kurdan kaynaklanan değer değişiminin etkin kısmını ifade etmektedir.</t>
  </si>
  <si>
    <t xml:space="preserve">VARLIKLARA İLİŞKİN KÂR/ZARAR (Gerçeğe Uygun Değer Değişikliklerinin Etkin Kısmı) </t>
  </si>
  <si>
    <t>Hisse Başına Kâr / Zarar (Tam TL tutarı ile gösterilmiştir)</t>
  </si>
  <si>
    <t>(Tutarlar Bin TL olarak ifade edilmiştir.)</t>
  </si>
  <si>
    <r>
      <t>Dönem Başındaki Nakit ve Nakde Eşdeğer Varlıklar</t>
    </r>
    <r>
      <rPr>
        <vertAlign val="superscript"/>
        <sz val="12"/>
        <rFont val="DINPro-Light"/>
        <family val="3"/>
      </rPr>
      <t xml:space="preserve"> </t>
    </r>
  </si>
  <si>
    <t>GERÇEĞE UYGUN DEĞER FARKI KÂR/ZARAR'A YANSITILAN FV (Net)</t>
  </si>
  <si>
    <t>2.2.4</t>
  </si>
  <si>
    <t>KREDİLER VE ALACAKLAR</t>
  </si>
  <si>
    <t>Krediler ve Alacaklar</t>
  </si>
  <si>
    <t>6.1.3</t>
  </si>
  <si>
    <t>Türev Finansal İşlemlerden Kâr/Zarar</t>
  </si>
  <si>
    <t>Bankalararası Para Piyasalarına Borçlar</t>
  </si>
  <si>
    <t>İMKB Takasbank Piyasasına Borçlar</t>
  </si>
  <si>
    <t>Gerçeğe Uygun Değer Farkı Kâr/Zarara Yansıtılan Olarak Sınıflandırılan FV</t>
  </si>
  <si>
    <t>Geçmiş Yıllar Kârı / Zararı</t>
  </si>
  <si>
    <t>Dönem Net Kârı / Zararı</t>
  </si>
  <si>
    <t>Gayri Nakdi Kredilere</t>
  </si>
  <si>
    <t>ÖZKAYNAKLARDA MUHASEBELEŞTİRİLEN GELİR GİDER KALEMLERİNE İLİŞKİN TABLO</t>
  </si>
  <si>
    <t>(III-b-4)</t>
  </si>
  <si>
    <t xml:space="preserve">(II-d) </t>
  </si>
  <si>
    <t>(II-k)</t>
  </si>
  <si>
    <t>(*) "Ödenmiş Sermaye Enflasyon Düzeltme Farkı" kolonunda gösterilen tutarlar finansal tablolarda "Diğer Sermaye Yedekleri" altında gösterilmektedir.</t>
  </si>
  <si>
    <t>11.4</t>
  </si>
  <si>
    <t>(31/12/2012)</t>
  </si>
  <si>
    <t>(II-l)</t>
  </si>
  <si>
    <t>(31/12/2013)</t>
  </si>
  <si>
    <t>(01/01-31/12/2013)</t>
  </si>
  <si>
    <t>(01/01-31/12/2012)</t>
  </si>
  <si>
    <t>I. 31 ARALIK 2013 TARİHİ İTİBARIYLA KONSOLİDE BİLANÇO (FİNANSAL DURUM TABLOLARI)</t>
  </si>
  <si>
    <t>II.  31 ARALIK 2013 TARİHİNDE SONA EREN DÖNEME İLİŞKİN KONSOLİDE GELİR TABLOSU</t>
  </si>
  <si>
    <t>III. 31 ARALIK 2013 TARİHİ İTİBARIYLA KONSOLİDE NAZIM HESAPLAR TABLOSU</t>
  </si>
  <si>
    <t>IV. 31 ARALIK 2013 TARİHİNDE SONA EREN DÖNEME İLİŞKİN KONSOLİDE</t>
  </si>
  <si>
    <t>V. 31 ARALIK 2013 TARİHİNDE SONA EREN DÖNEME İLİŞKİN KONSOLİDE ÖZKAYNAK DEĞİŞİM TABLOSU</t>
  </si>
  <si>
    <t>VI. 31 ARALIK 2013 TARİHİNDE SONA EREN DÖNEME İLİŞKİN KONSOLİDE NAKİT AKIŞ TABLOSU</t>
  </si>
  <si>
    <t>(I-o)</t>
  </si>
  <si>
    <t>(I-p)</t>
  </si>
  <si>
    <t>(III-j)</t>
  </si>
  <si>
    <t>(III-l)</t>
  </si>
  <si>
    <t>(IV-a-2, 3)</t>
  </si>
  <si>
    <t xml:space="preserve">(IV-a-1) </t>
  </si>
  <si>
    <t>(IV-b)</t>
  </si>
  <si>
    <t>(V-b)</t>
  </si>
  <si>
    <t>(V-a)</t>
  </si>
  <si>
    <t>(VI-a)</t>
  </si>
  <si>
    <t>(VI-b)</t>
  </si>
  <si>
    <t>VII. KÂR DAĞITIM TABLOSU</t>
  </si>
  <si>
    <t xml:space="preserve">I. </t>
  </si>
  <si>
    <t>DÖNEM KÂRININ DAĞITIMI</t>
  </si>
  <si>
    <t>DÖNEM KÂRI</t>
  </si>
  <si>
    <t>ÖDENECEK VERGİ VE YASAL YÜKÜMLÜLÜKLER (-)</t>
  </si>
  <si>
    <t>Kurumlar Vergisi (Gelir Vergisi)</t>
  </si>
  <si>
    <t>Gelir Vergisi Kesintisi</t>
  </si>
  <si>
    <t>Diğer Vergi ve Yasal Yükümlülükler</t>
  </si>
  <si>
    <t>NET DÖNEM KÂRI (1.1-1.2)</t>
  </si>
  <si>
    <t>GEÇMİŞ DÖNEMLER ZARARI (-)</t>
  </si>
  <si>
    <t>BİRİNCİ TERTİP YASAL YEDEK AKÇE (-)</t>
  </si>
  <si>
    <t>BANKADA BIRAKILMASI VE TASARRUFU ZORUNLU YASAL FONLAR (-)</t>
  </si>
  <si>
    <t>DAĞITILABİLİR NET DÖNEM KÂRI [(A-(1.3+1.4+1.5)]</t>
  </si>
  <si>
    <t xml:space="preserve">1.6 </t>
  </si>
  <si>
    <t>ORTAKLARA BİRİNCİ TEMETTÜ (-)</t>
  </si>
  <si>
    <t>1.6.1</t>
  </si>
  <si>
    <t>Hisse Senedi Sahiplerine</t>
  </si>
  <si>
    <t>1.6.2</t>
  </si>
  <si>
    <t>İmtiyazlı Hisse Senedi Sahiplerine</t>
  </si>
  <si>
    <t>1.6.3</t>
  </si>
  <si>
    <t>Katılma İntifa Senetlerine</t>
  </si>
  <si>
    <t>1.6.4</t>
  </si>
  <si>
    <t>Kâra İştirakli Tahvillere</t>
  </si>
  <si>
    <t>1.6.5</t>
  </si>
  <si>
    <t>Kâr ve Zarar Ortaklığı Belgesi Sahiplerine</t>
  </si>
  <si>
    <t xml:space="preserve">1.7 </t>
  </si>
  <si>
    <t>PERSONELE TEMETTÜ (-)</t>
  </si>
  <si>
    <t>YÖNETİM KURULUNA TEMETTÜ (-)</t>
  </si>
  <si>
    <t>ORTAKLARA İKİNCİ TEMETTÜ (-)</t>
  </si>
  <si>
    <t>1.9.1</t>
  </si>
  <si>
    <t>1.9.2</t>
  </si>
  <si>
    <t>1.9.3</t>
  </si>
  <si>
    <t>1.9.4</t>
  </si>
  <si>
    <t>1.9.5</t>
  </si>
  <si>
    <t>1.10</t>
  </si>
  <si>
    <t>İKİNCİ TERTİP YASAL YEDEK AKÇE (-)</t>
  </si>
  <si>
    <t>1.11</t>
  </si>
  <si>
    <t xml:space="preserve">STATÜ YEDEKLERİ (-) </t>
  </si>
  <si>
    <t>1.12</t>
  </si>
  <si>
    <t xml:space="preserve">OLAĞANÜSTÜ YEDEKLER </t>
  </si>
  <si>
    <t>1.13</t>
  </si>
  <si>
    <t xml:space="preserve">DİĞER YEDEKLER </t>
  </si>
  <si>
    <t>1.14</t>
  </si>
  <si>
    <t>ÖZEL FONLAR</t>
  </si>
  <si>
    <t xml:space="preserve"> YEDEKLERDEN DAĞITIM</t>
  </si>
  <si>
    <t>DAĞITILAN YEDEKLER</t>
  </si>
  <si>
    <t xml:space="preserve">İKİNCİ TERTİP YASAL YEDEKLER (-) </t>
  </si>
  <si>
    <t>ORTAKLARA PAY (-)</t>
  </si>
  <si>
    <t>2.3.1</t>
  </si>
  <si>
    <t>2.3.2</t>
  </si>
  <si>
    <t>2.3.3</t>
  </si>
  <si>
    <t>2.3.4</t>
  </si>
  <si>
    <t>2.3.5</t>
  </si>
  <si>
    <t>PERSONELE PAY (-)</t>
  </si>
  <si>
    <t>YÖNETİM KURULUNA PAY (-)</t>
  </si>
  <si>
    <t xml:space="preserve">III. </t>
  </si>
  <si>
    <t>HİSSE BAŞINA KÂR (*)</t>
  </si>
  <si>
    <t xml:space="preserve">HİSSE SENEDİ SAHİPLERİNE </t>
  </si>
  <si>
    <t>HİSSE SENEDİ SAHİPLERİNE ( % )</t>
  </si>
  <si>
    <t xml:space="preserve">İMTİYAZLI HİSSE SENEDİ SAHİPLERİNE </t>
  </si>
  <si>
    <t>İMTİYAZLI HİSSE SENEDİ SAHİPLERİNE ( % )</t>
  </si>
  <si>
    <t xml:space="preserve">IV. </t>
  </si>
  <si>
    <t>HİSSE BAŞINA TEMETTÜ</t>
  </si>
  <si>
    <t xml:space="preserve">4.1 </t>
  </si>
  <si>
    <t>(*) Tam TL tutarı ile gösterilmiştir.</t>
  </si>
  <si>
    <t>NOT:</t>
  </si>
  <si>
    <r>
      <t xml:space="preserve">(1) </t>
    </r>
    <r>
      <rPr>
        <sz val="12"/>
        <rFont val="DINPro-Light"/>
        <family val="3"/>
      </rPr>
      <t>Cari döneme ait kârın dağıtımı hakkında Banka'nın yetkili organı Genel Kurul'dur. Bu finansal tabloların düzenlendiği tarih itibarıyla Banka'nın yıllık Olağan Genel Kurul toplantısı henüz yapılmamıştır.</t>
    </r>
  </si>
  <si>
    <r>
      <t>(2)</t>
    </r>
    <r>
      <rPr>
        <sz val="12"/>
        <rFont val="DINPro-Light"/>
        <family val="3"/>
      </rPr>
      <t xml:space="preserve"> Kâr dağıtımı Ana Ortaklık Banka'nın konsolide olmayan finansal tablolarına göre yapılmaktadır.</t>
    </r>
  </si>
  <si>
    <t xml:space="preserve">
</t>
  </si>
  <si>
    <t>(VII)</t>
  </si>
</sst>
</file>

<file path=xl/styles.xml><?xml version="1.0" encoding="utf-8"?>
<styleSheet xmlns="http://schemas.openxmlformats.org/spreadsheetml/2006/main">
  <numFmts count="5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_);\(#,##0\ &quot;TL&quot;\)"/>
    <numFmt numFmtId="173" formatCode="#,##0\ &quot;TL&quot;_);[Red]\(#,##0\ &quot;TL&quot;\)"/>
    <numFmt numFmtId="174" formatCode="#,##0.00\ &quot;TL&quot;_);\(#,##0.00\ &quot;TL&quot;\)"/>
    <numFmt numFmtId="175" formatCode="#,##0.00\ &quot;TL&quot;_);[Red]\(#,##0.00\ &quot;TL&quot;\)"/>
    <numFmt numFmtId="176" formatCode="_ * #,##0_)\ &quot;TL&quot;_ ;_ * \(#,##0\)\ &quot;TL&quot;_ ;_ * &quot;-&quot;_)\ &quot;TL&quot;_ ;_ @_ "/>
    <numFmt numFmtId="177" formatCode="_ * #,##0_)\ _T_L_ ;_ * \(#,##0\)\ _T_L_ ;_ * &quot;-&quot;_)\ _T_L_ ;_ @_ "/>
    <numFmt numFmtId="178" formatCode="_ * #,##0.00_)\ &quot;TL&quot;_ ;_ * \(#,##0.00\)\ &quot;TL&quot;_ ;_ * &quot;-&quot;??_)\ &quot;TL&quot;_ ;_ @_ "/>
    <numFmt numFmtId="179" formatCode="_ * #,##0.00_)\ _T_L_ ;_ * \(#,##0.00\)\ _T_L_ ;_ * &quot;-&quot;??_)\ _T_L_ ;_ @_ "/>
    <numFmt numFmtId="180" formatCode="#,##0\ &quot;YTL&quot;_-;#,##0\ &quot;YTL&quot;\-"/>
    <numFmt numFmtId="181" formatCode="#,##0\ &quot;YTL&quot;_-;[Red]#,##0\ &quot;YTL&quot;\-"/>
    <numFmt numFmtId="182" formatCode="#,##0.00\ &quot;YTL&quot;_-;#,##0.00\ &quot;YTL&quot;\-"/>
    <numFmt numFmtId="183" formatCode="#,##0.00\ &quot;YTL&quot;_-;[Red]#,##0.00\ &quot;YTL&quot;\-"/>
    <numFmt numFmtId="184" formatCode="_-* #,##0\ &quot;YTL&quot;_-;_-* #,##0\ &quot;YTL&quot;\-;_-* &quot;-&quot;\ &quot;YTL&quot;_-;_-@_-"/>
    <numFmt numFmtId="185" formatCode="_-* #,##0\ _Y_T_L_-;_-* #,##0\ _Y_T_L\-;_-* &quot;-&quot;\ _Y_T_L_-;_-@_-"/>
    <numFmt numFmtId="186" formatCode="_-* #,##0.00\ &quot;YTL&quot;_-;_-* #,##0.00\ &quot;YTL&quot;\-;_-* &quot;-&quot;??\ &quot;YTL&quot;_-;_-@_-"/>
    <numFmt numFmtId="187" formatCode="_-* #,##0.00\ _Y_T_L_-;_-* #,##0.00\ _Y_T_L\-;_-* &quot;-&quot;??\ _Y_T_L_-;_-@_-"/>
    <numFmt numFmtId="188" formatCode="_-* #,##0;\-* #,##0;_-* &quot;-&quot;;_-@_-"/>
    <numFmt numFmtId="189" formatCode="_(* #,##0_);_(* \(#,##0\);_(* &quot;-&quot;_);_(@_)"/>
    <numFmt numFmtId="190" formatCode="0.000000"/>
    <numFmt numFmtId="191" formatCode="_(* #,##0.00_);_(* \(#,##0.00\);_(* &quot;-&quot;??_);_(@_)"/>
    <numFmt numFmtId="192" formatCode="_(* #,##0_);_(* \(#,##0\);_(* &quot;-&quot;??_);_(@_)"/>
    <numFmt numFmtId="193" formatCode="_(* #,##0.0_);_(* \(#,##0\);_(* &quot;-&quot;??_);_(@_)"/>
    <numFmt numFmtId="194" formatCode="_(* #,##0.0_);_(* \(#,##0.0\);_(* &quot;-&quot;??_);_(@_)"/>
    <numFmt numFmtId="195" formatCode="0.0000"/>
    <numFmt numFmtId="196" formatCode="_-* #,##0\ _T_L_-;\-* #,##0\ _T_L_-;_-* &quot;-&quot;??\ _T_L_-;_-@_-"/>
    <numFmt numFmtId="197" formatCode="#,##0_ ;\-#,##0\ "/>
    <numFmt numFmtId="198" formatCode="_(* #,##0.0_);_(* \(#,##0.0\);_(* &quot;-&quot;_);_(@_)"/>
    <numFmt numFmtId="199" formatCode="_(* #,##0.00_);_(* \(#,##0.00\);_(* &quot;-&quot;_);_(@_)"/>
    <numFmt numFmtId="200" formatCode="_(* #,##0.000_);_(* \(#,##0.000\);_(* &quot;-&quot;_);_(@_)"/>
    <numFmt numFmtId="201" formatCode="_(* #,##0.0000_);_(* \(#,##0.0000\);_(* &quot;-&quot;_);_(@_)"/>
    <numFmt numFmtId="202" formatCode="_(* #,##0.00000_);_(* \(#,##0.00000\);_(* &quot;-&quot;_);_(@_)"/>
    <numFmt numFmtId="203" formatCode="_(* #,##0\);_(* \(#,##0\);_(* &quot;-&quot;??_);_(@_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\ ;\(#,##0\);_-* &quot;-&quot;_-;_-@_-"/>
    <numFmt numFmtId="209" formatCode="_-* #,##0.0;\-* #,##0.0;_-* &quot;-&quot;;_-@_-"/>
    <numFmt numFmtId="210" formatCode="_(* #,##0.000_);_(* \(#,##0.000\);_(* &quot;-&quot;??_);_(@_)"/>
    <numFmt numFmtId="211" formatCode="_-* #,##0.000\ _Y_T_L_-;\-* #,##0.000\ _Y_T_L_-;_-* &quot;-&quot;???\ _Y_T_L_-;_-@_-"/>
    <numFmt numFmtId="212" formatCode="_-* #,##0.00;\-* #,##0.00;_-* &quot;-&quot;;_-@_-"/>
    <numFmt numFmtId="213" formatCode="[$-41F]dd\ mmmm\ yyyy\ dddd"/>
  </numFmts>
  <fonts count="67">
    <font>
      <sz val="10"/>
      <name val="Arial"/>
      <family val="0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sz val="10"/>
      <name val="MS Sans Serif"/>
      <family val="2"/>
    </font>
    <font>
      <sz val="8"/>
      <name val="Arial"/>
      <family val="2"/>
    </font>
    <font>
      <sz val="12"/>
      <name val="DINPro-Light"/>
      <family val="3"/>
    </font>
    <font>
      <b/>
      <sz val="12"/>
      <name val="DINPro-Light"/>
      <family val="3"/>
    </font>
    <font>
      <sz val="10"/>
      <name val="DINPro-Light"/>
      <family val="3"/>
    </font>
    <font>
      <b/>
      <sz val="10"/>
      <name val="DINPro-Light"/>
      <family val="3"/>
    </font>
    <font>
      <sz val="14"/>
      <name val="DINPro-Light"/>
      <family val="3"/>
    </font>
    <font>
      <vertAlign val="superscript"/>
      <sz val="12"/>
      <name val="DINPro-Light"/>
      <family val="3"/>
    </font>
    <font>
      <sz val="14"/>
      <name val="DINPro-Black"/>
      <family val="3"/>
    </font>
    <font>
      <b/>
      <sz val="14"/>
      <name val="DINPro-Black"/>
      <family val="3"/>
    </font>
    <font>
      <sz val="12"/>
      <name val="DINPro-Medium"/>
      <family val="3"/>
    </font>
    <font>
      <b/>
      <sz val="12"/>
      <name val="DINPro-Medium"/>
      <family val="3"/>
    </font>
    <font>
      <sz val="12"/>
      <name val="DINPro-Black"/>
      <family val="3"/>
    </font>
    <font>
      <b/>
      <sz val="12"/>
      <name val="DINPro-Black"/>
      <family val="3"/>
    </font>
    <font>
      <sz val="10"/>
      <name val="DINPro-Medium"/>
      <family val="3"/>
    </font>
    <font>
      <b/>
      <sz val="10"/>
      <name val="DINPro-Black"/>
      <family val="3"/>
    </font>
    <font>
      <b/>
      <sz val="13"/>
      <name val="DINPro-Medium"/>
      <family val="3"/>
    </font>
    <font>
      <b/>
      <sz val="13"/>
      <name val="DINPro-Black"/>
      <family val="3"/>
    </font>
    <font>
      <sz val="13"/>
      <name val="DINPro-Black"/>
      <family val="3"/>
    </font>
    <font>
      <sz val="10"/>
      <name val="DINPro-Black"/>
      <family val="3"/>
    </font>
    <font>
      <b/>
      <u val="single"/>
      <sz val="12"/>
      <name val="DINPro-Medium"/>
      <family val="3"/>
    </font>
    <font>
      <b/>
      <sz val="10"/>
      <name val="DINPro-Medium"/>
      <family val="3"/>
    </font>
    <font>
      <sz val="12"/>
      <name val="Times New Roman"/>
      <family val="1"/>
    </font>
    <font>
      <sz val="11"/>
      <name val="Times New Roman"/>
      <family val="1"/>
    </font>
    <font>
      <sz val="12"/>
      <name val="Times New Roman Tur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DINPro-Light"/>
      <family val="3"/>
    </font>
    <font>
      <b/>
      <sz val="14"/>
      <name val="DINPro-Ligh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189" fontId="6" fillId="0" borderId="0" xfId="0" applyNumberFormat="1" applyFont="1" applyFill="1" applyBorder="1" applyAlignment="1">
      <alignment/>
    </xf>
    <xf numFmtId="189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 quotePrefix="1">
      <alignment/>
    </xf>
    <xf numFmtId="189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 quotePrefix="1">
      <alignment/>
    </xf>
    <xf numFmtId="0" fontId="5" fillId="0" borderId="0" xfId="0" applyFont="1" applyFill="1" applyBorder="1" applyAlignment="1">
      <alignment horizontal="left"/>
    </xf>
    <xf numFmtId="16" fontId="5" fillId="0" borderId="0" xfId="0" applyNumberFormat="1" applyFont="1" applyFill="1" applyBorder="1" applyAlignment="1" quotePrefix="1">
      <alignment/>
    </xf>
    <xf numFmtId="0" fontId="5" fillId="0" borderId="0" xfId="0" applyFont="1" applyFill="1" applyBorder="1" applyAlignment="1" quotePrefix="1">
      <alignment horizontal="left"/>
    </xf>
    <xf numFmtId="3" fontId="5" fillId="0" borderId="0" xfId="0" applyNumberFormat="1" applyFont="1" applyFill="1" applyBorder="1" applyAlignment="1">
      <alignment/>
    </xf>
    <xf numFmtId="188" fontId="7" fillId="0" borderId="0" xfId="0" applyNumberFormat="1" applyFont="1" applyFill="1" applyBorder="1" applyAlignment="1">
      <alignment/>
    </xf>
    <xf numFmtId="188" fontId="5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/>
    </xf>
    <xf numFmtId="0" fontId="5" fillId="0" borderId="0" xfId="0" applyFont="1" applyFill="1" applyBorder="1" applyAlignment="1" quotePrefix="1">
      <alignment horizontal="center" vertical="justify"/>
    </xf>
    <xf numFmtId="3" fontId="6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 quotePrefix="1">
      <alignment horizontal="right"/>
    </xf>
    <xf numFmtId="0" fontId="5" fillId="0" borderId="0" xfId="0" applyFont="1" applyFill="1" applyBorder="1" applyAlignment="1" quotePrefix="1">
      <alignment horizontal="right" vertical="justify"/>
    </xf>
    <xf numFmtId="0" fontId="5" fillId="0" borderId="0" xfId="0" applyFont="1" applyFill="1" applyBorder="1" applyAlignment="1">
      <alignment horizontal="center" vertical="justify"/>
    </xf>
    <xf numFmtId="189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 quotePrefix="1">
      <alignment vertical="top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right" vertical="justify"/>
    </xf>
    <xf numFmtId="0" fontId="7" fillId="0" borderId="0" xfId="0" applyFont="1" applyFill="1" applyBorder="1" applyAlignment="1">
      <alignment horizontal="right" vertical="justify"/>
    </xf>
    <xf numFmtId="0" fontId="7" fillId="0" borderId="0" xfId="0" applyFont="1" applyFill="1" applyBorder="1" applyAlignment="1" quotePrefix="1">
      <alignment horizontal="right" vertical="justify"/>
    </xf>
    <xf numFmtId="18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/>
    </xf>
    <xf numFmtId="188" fontId="5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 quotePrefix="1">
      <alignment/>
    </xf>
    <xf numFmtId="0" fontId="5" fillId="0" borderId="0" xfId="0" applyFont="1" applyFill="1" applyBorder="1" applyAlignment="1">
      <alignment horizontal="right" vertical="center"/>
    </xf>
    <xf numFmtId="0" fontId="5" fillId="0" borderId="0" xfId="59" applyFont="1" applyFill="1" applyBorder="1" applyAlignment="1">
      <alignment horizontal="center" vertical="center"/>
      <protection/>
    </xf>
    <xf numFmtId="0" fontId="5" fillId="0" borderId="0" xfId="59" applyFont="1" applyFill="1" applyBorder="1" applyAlignment="1">
      <alignment horizontal="center"/>
      <protection/>
    </xf>
    <xf numFmtId="0" fontId="5" fillId="0" borderId="0" xfId="59" applyFont="1" applyFill="1" applyBorder="1">
      <alignment/>
      <protection/>
    </xf>
    <xf numFmtId="0" fontId="7" fillId="0" borderId="0" xfId="59" applyFont="1" applyFill="1" applyBorder="1">
      <alignment/>
      <protection/>
    </xf>
    <xf numFmtId="0" fontId="6" fillId="0" borderId="0" xfId="59" applyFont="1" applyFill="1" applyBorder="1" applyAlignment="1">
      <alignment horizontal="center"/>
      <protection/>
    </xf>
    <xf numFmtId="0" fontId="6" fillId="0" borderId="0" xfId="59" applyFont="1" applyFill="1" applyBorder="1" applyAlignment="1">
      <alignment horizontal="center" vertical="center"/>
      <protection/>
    </xf>
    <xf numFmtId="3" fontId="5" fillId="0" borderId="0" xfId="59" applyNumberFormat="1" applyFont="1" applyFill="1" applyBorder="1">
      <alignment/>
      <protection/>
    </xf>
    <xf numFmtId="0" fontId="5" fillId="0" borderId="0" xfId="59" applyFont="1" applyFill="1" applyBorder="1" applyAlignment="1">
      <alignment horizontal="justify" vertical="justify"/>
      <protection/>
    </xf>
    <xf numFmtId="0" fontId="6" fillId="0" borderId="0" xfId="59" applyFont="1" applyFill="1" applyBorder="1" applyAlignment="1" quotePrefix="1">
      <alignment vertical="justify"/>
      <protection/>
    </xf>
    <xf numFmtId="192" fontId="5" fillId="0" borderId="0" xfId="59" applyNumberFormat="1" applyFont="1" applyFill="1" applyBorder="1">
      <alignment/>
      <protection/>
    </xf>
    <xf numFmtId="3" fontId="5" fillId="0" borderId="0" xfId="59" applyNumberFormat="1" applyFont="1" applyFill="1" applyBorder="1" applyAlignment="1" quotePrefix="1">
      <alignment horizontal="center" vertical="justify"/>
      <protection/>
    </xf>
    <xf numFmtId="3" fontId="5" fillId="0" borderId="0" xfId="59" applyNumberFormat="1" applyFont="1" applyFill="1" applyBorder="1" applyAlignment="1">
      <alignment horizontal="center" vertical="justify"/>
      <protection/>
    </xf>
    <xf numFmtId="189" fontId="5" fillId="0" borderId="0" xfId="59" applyNumberFormat="1" applyFont="1" applyFill="1" applyBorder="1">
      <alignment/>
      <protection/>
    </xf>
    <xf numFmtId="0" fontId="5" fillId="0" borderId="0" xfId="59" applyFont="1" applyFill="1" applyBorder="1" applyAlignment="1">
      <alignment horizontal="right"/>
      <protection/>
    </xf>
    <xf numFmtId="0" fontId="6" fillId="0" borderId="0" xfId="59" applyFont="1" applyFill="1" applyBorder="1" applyAlignment="1">
      <alignment horizontal="right"/>
      <protection/>
    </xf>
    <xf numFmtId="0" fontId="6" fillId="0" borderId="0" xfId="59" applyFont="1" applyFill="1" applyBorder="1" applyAlignment="1">
      <alignment horizontal="right" vertical="justify"/>
      <protection/>
    </xf>
    <xf numFmtId="0" fontId="5" fillId="0" borderId="0" xfId="59" applyFont="1" applyFill="1" applyBorder="1" applyAlignment="1">
      <alignment horizontal="right" vertical="justify"/>
      <protection/>
    </xf>
    <xf numFmtId="0" fontId="5" fillId="0" borderId="0" xfId="59" applyFont="1" applyFill="1" applyBorder="1" applyAlignment="1">
      <alignment horizontal="right" wrapText="1"/>
      <protection/>
    </xf>
    <xf numFmtId="0" fontId="6" fillId="0" borderId="0" xfId="59" applyFont="1" applyFill="1" applyBorder="1" applyAlignment="1" quotePrefix="1">
      <alignment horizontal="right" vertical="justify"/>
      <protection/>
    </xf>
    <xf numFmtId="3" fontId="7" fillId="0" borderId="0" xfId="59" applyNumberFormat="1" applyFont="1" applyFill="1" applyBorder="1">
      <alignment/>
      <protection/>
    </xf>
    <xf numFmtId="0" fontId="6" fillId="0" borderId="0" xfId="59" applyFont="1" applyFill="1" applyBorder="1">
      <alignment/>
      <protection/>
    </xf>
    <xf numFmtId="189" fontId="5" fillId="0" borderId="0" xfId="59" applyNumberFormat="1" applyFont="1" applyFill="1" applyBorder="1" applyAlignment="1">
      <alignment horizontal="center"/>
      <protection/>
    </xf>
    <xf numFmtId="189" fontId="5" fillId="0" borderId="0" xfId="59" applyNumberFormat="1" applyFont="1" applyFill="1" applyBorder="1" applyAlignment="1">
      <alignment horizontal="right"/>
      <protection/>
    </xf>
    <xf numFmtId="189" fontId="5" fillId="0" borderId="0" xfId="59" applyNumberFormat="1" applyFont="1" applyFill="1" applyBorder="1" applyAlignment="1" quotePrefix="1">
      <alignment horizontal="center"/>
      <protection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5" fillId="0" borderId="10" xfId="0" applyFont="1" applyFill="1" applyBorder="1" applyAlignment="1" quotePrefix="1">
      <alignment horizontal="right" vertical="justify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7" fillId="0" borderId="10" xfId="0" applyFont="1" applyFill="1" applyBorder="1" applyAlignment="1" quotePrefix="1">
      <alignment horizontal="right" vertical="justify"/>
    </xf>
    <xf numFmtId="0" fontId="7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right" vertical="justify"/>
    </xf>
    <xf numFmtId="3" fontId="5" fillId="0" borderId="10" xfId="0" applyNumberFormat="1" applyFont="1" applyFill="1" applyBorder="1" applyAlignment="1">
      <alignment/>
    </xf>
    <xf numFmtId="0" fontId="5" fillId="0" borderId="10" xfId="59" applyFont="1" applyFill="1" applyBorder="1" applyAlignment="1">
      <alignment horizontal="right"/>
      <protection/>
    </xf>
    <xf numFmtId="0" fontId="5" fillId="0" borderId="10" xfId="0" applyFont="1" applyFill="1" applyBorder="1" applyAlignment="1" quotePrefix="1">
      <alignment horizontal="center" vertical="justify"/>
    </xf>
    <xf numFmtId="0" fontId="5" fillId="0" borderId="10" xfId="59" applyFont="1" applyFill="1" applyBorder="1" applyAlignment="1">
      <alignment horizontal="centerContinuous"/>
      <protection/>
    </xf>
    <xf numFmtId="0" fontId="5" fillId="0" borderId="10" xfId="59" applyFont="1" applyFill="1" applyBorder="1" applyAlignment="1">
      <alignment horizontal="center"/>
      <protection/>
    </xf>
    <xf numFmtId="0" fontId="5" fillId="0" borderId="10" xfId="59" applyFont="1" applyFill="1" applyBorder="1" applyAlignment="1">
      <alignment/>
      <protection/>
    </xf>
    <xf numFmtId="0" fontId="5" fillId="0" borderId="10" xfId="59" applyFont="1" applyFill="1" applyBorder="1" applyAlignment="1">
      <alignment horizontal="right" wrapText="1"/>
      <protection/>
    </xf>
    <xf numFmtId="0" fontId="5" fillId="0" borderId="10" xfId="0" applyFont="1" applyFill="1" applyBorder="1" applyAlignment="1">
      <alignment horizontal="center" wrapText="1"/>
    </xf>
    <xf numFmtId="0" fontId="5" fillId="0" borderId="10" xfId="59" applyFont="1" applyFill="1" applyBorder="1" applyAlignment="1">
      <alignment horizontal="justify" vertical="justify"/>
      <protection/>
    </xf>
    <xf numFmtId="0" fontId="5" fillId="0" borderId="0" xfId="59" applyFont="1" applyFill="1" applyBorder="1" applyAlignment="1">
      <alignment horizontal="justify" vertical="justify" wrapText="1"/>
      <protection/>
    </xf>
    <xf numFmtId="202" fontId="6" fillId="0" borderId="10" xfId="0" applyNumberFormat="1" applyFont="1" applyFill="1" applyBorder="1" applyAlignment="1">
      <alignment horizontal="right"/>
    </xf>
    <xf numFmtId="202" fontId="5" fillId="0" borderId="1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right" vertical="center" wrapText="1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right"/>
    </xf>
    <xf numFmtId="0" fontId="15" fillId="0" borderId="10" xfId="0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 quotePrefix="1">
      <alignment horizontal="right"/>
    </xf>
    <xf numFmtId="189" fontId="14" fillId="0" borderId="0" xfId="0" applyNumberFormat="1" applyFont="1" applyFill="1" applyBorder="1" applyAlignment="1">
      <alignment/>
    </xf>
    <xf numFmtId="189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 quotePrefix="1">
      <alignment horizontal="left"/>
    </xf>
    <xf numFmtId="0" fontId="14" fillId="0" borderId="11" xfId="0" applyFont="1" applyFill="1" applyBorder="1" applyAlignment="1">
      <alignment/>
    </xf>
    <xf numFmtId="0" fontId="14" fillId="0" borderId="11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right"/>
    </xf>
    <xf numFmtId="189" fontId="14" fillId="0" borderId="11" xfId="0" applyNumberFormat="1" applyFont="1" applyFill="1" applyBorder="1" applyAlignment="1">
      <alignment/>
    </xf>
    <xf numFmtId="0" fontId="14" fillId="0" borderId="0" xfId="59" applyFont="1" applyFill="1" applyBorder="1">
      <alignment/>
      <protection/>
    </xf>
    <xf numFmtId="3" fontId="11" fillId="0" borderId="0" xfId="59" applyNumberFormat="1" applyFont="1" applyFill="1" applyBorder="1">
      <alignment/>
      <protection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3" fontId="17" fillId="0" borderId="0" xfId="59" applyNumberFormat="1" applyFont="1" applyFill="1" applyBorder="1">
      <alignment/>
      <protection/>
    </xf>
    <xf numFmtId="0" fontId="17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right"/>
    </xf>
    <xf numFmtId="14" fontId="16" fillId="0" borderId="0" xfId="0" applyNumberFormat="1" applyFont="1" applyFill="1" applyBorder="1" applyAlignment="1">
      <alignment horizontal="right"/>
    </xf>
    <xf numFmtId="3" fontId="18" fillId="0" borderId="0" xfId="59" applyNumberFormat="1" applyFont="1" applyFill="1" applyBorder="1" applyAlignment="1">
      <alignment horizontal="right"/>
      <protection/>
    </xf>
    <xf numFmtId="0" fontId="18" fillId="0" borderId="0" xfId="0" applyFont="1" applyFill="1" applyBorder="1" applyAlignment="1">
      <alignment horizontal="right"/>
    </xf>
    <xf numFmtId="0" fontId="16" fillId="0" borderId="10" xfId="0" applyFont="1" applyFill="1" applyBorder="1" applyAlignment="1">
      <alignment horizontal="right"/>
    </xf>
    <xf numFmtId="0" fontId="13" fillId="0" borderId="0" xfId="59" applyFont="1" applyFill="1" applyBorder="1">
      <alignment/>
      <protection/>
    </xf>
    <xf numFmtId="0" fontId="13" fillId="0" borderId="0" xfId="59" applyFont="1" applyFill="1" applyBorder="1" applyAlignment="1">
      <alignment horizontal="center"/>
      <protection/>
    </xf>
    <xf numFmtId="189" fontId="13" fillId="0" borderId="0" xfId="59" applyNumberFormat="1" applyFont="1" applyFill="1" applyBorder="1" applyAlignment="1">
      <alignment horizontal="center"/>
      <protection/>
    </xf>
    <xf numFmtId="189" fontId="13" fillId="0" borderId="0" xfId="59" applyNumberFormat="1" applyFont="1" applyFill="1" applyBorder="1">
      <alignment/>
      <protection/>
    </xf>
    <xf numFmtId="0" fontId="17" fillId="0" borderId="0" xfId="59" applyFont="1" applyFill="1" applyBorder="1">
      <alignment/>
      <protection/>
    </xf>
    <xf numFmtId="0" fontId="14" fillId="0" borderId="0" xfId="59" applyFont="1" applyFill="1" applyBorder="1" quotePrefix="1">
      <alignment/>
      <protection/>
    </xf>
    <xf numFmtId="0" fontId="14" fillId="0" borderId="0" xfId="0" applyFont="1" applyFill="1" applyBorder="1" applyAlignment="1">
      <alignment horizontal="right" vertical="center"/>
    </xf>
    <xf numFmtId="14" fontId="14" fillId="0" borderId="0" xfId="59" applyNumberFormat="1" applyFont="1" applyFill="1" applyBorder="1" quotePrefix="1">
      <alignment/>
      <protection/>
    </xf>
    <xf numFmtId="0" fontId="19" fillId="0" borderId="0" xfId="59" applyFont="1" applyFill="1" applyBorder="1" applyAlignment="1">
      <alignment horizontal="left" vertical="justify"/>
      <protection/>
    </xf>
    <xf numFmtId="0" fontId="20" fillId="0" borderId="0" xfId="0" applyFont="1" applyFill="1" applyBorder="1" applyAlignment="1">
      <alignment horizontal="left"/>
    </xf>
    <xf numFmtId="0" fontId="21" fillId="0" borderId="0" xfId="59" applyFont="1" applyFill="1" applyBorder="1" applyAlignment="1">
      <alignment horizontal="right" vertical="justify"/>
      <protection/>
    </xf>
    <xf numFmtId="0" fontId="21" fillId="0" borderId="0" xfId="59" applyFont="1" applyFill="1" applyBorder="1" applyAlignment="1">
      <alignment vertical="justify"/>
      <protection/>
    </xf>
    <xf numFmtId="0" fontId="21" fillId="0" borderId="0" xfId="59" applyFont="1" applyFill="1" applyBorder="1">
      <alignment/>
      <protection/>
    </xf>
    <xf numFmtId="0" fontId="14" fillId="0" borderId="0" xfId="59" applyFont="1" applyFill="1" applyBorder="1" applyAlignment="1">
      <alignment horizontal="left" vertical="justify"/>
      <protection/>
    </xf>
    <xf numFmtId="0" fontId="13" fillId="0" borderId="0" xfId="59" applyFont="1" applyFill="1" applyBorder="1" applyAlignment="1">
      <alignment vertical="justify"/>
      <protection/>
    </xf>
    <xf numFmtId="0" fontId="13" fillId="0" borderId="0" xfId="59" applyFont="1" applyFill="1" applyBorder="1" applyAlignment="1">
      <alignment horizontal="right" vertical="justify"/>
      <protection/>
    </xf>
    <xf numFmtId="0" fontId="13" fillId="0" borderId="0" xfId="59" applyFont="1" applyFill="1" applyBorder="1" applyAlignment="1">
      <alignment/>
      <protection/>
    </xf>
    <xf numFmtId="0" fontId="14" fillId="0" borderId="0" xfId="59" applyFont="1" applyFill="1" applyBorder="1" applyAlignment="1">
      <alignment horizontal="right" vertical="justify"/>
      <protection/>
    </xf>
    <xf numFmtId="0" fontId="15" fillId="0" borderId="0" xfId="59" applyFont="1" applyFill="1" applyBorder="1" applyAlignment="1">
      <alignment horizontal="right"/>
      <protection/>
    </xf>
    <xf numFmtId="0" fontId="15" fillId="0" borderId="0" xfId="59" applyFont="1" applyFill="1" applyBorder="1" applyAlignment="1">
      <alignment horizontal="right" wrapText="1"/>
      <protection/>
    </xf>
    <xf numFmtId="0" fontId="14" fillId="0" borderId="10" xfId="59" applyFont="1" applyFill="1" applyBorder="1" applyAlignment="1">
      <alignment horizontal="left" vertical="justify"/>
      <protection/>
    </xf>
    <xf numFmtId="0" fontId="16" fillId="0" borderId="0" xfId="59" applyFont="1" applyFill="1" applyBorder="1" applyAlignment="1">
      <alignment horizontal="left"/>
      <protection/>
    </xf>
    <xf numFmtId="0" fontId="16" fillId="0" borderId="0" xfId="59" applyFont="1" applyFill="1" applyBorder="1" applyAlignment="1">
      <alignment horizontal="right"/>
      <protection/>
    </xf>
    <xf numFmtId="3" fontId="15" fillId="0" borderId="0" xfId="59" applyNumberFormat="1" applyFont="1" applyFill="1" applyBorder="1" applyAlignment="1">
      <alignment horizontal="left"/>
      <protection/>
    </xf>
    <xf numFmtId="0" fontId="15" fillId="0" borderId="0" xfId="59" applyFont="1" applyFill="1" applyBorder="1" applyAlignment="1">
      <alignment horizontal="left"/>
      <protection/>
    </xf>
    <xf numFmtId="0" fontId="14" fillId="0" borderId="0" xfId="59" applyFont="1" applyFill="1" applyBorder="1" applyAlignment="1" quotePrefix="1">
      <alignment horizontal="left" vertical="justify"/>
      <protection/>
    </xf>
    <xf numFmtId="0" fontId="14" fillId="0" borderId="0" xfId="59" applyFont="1" applyFill="1" applyBorder="1" applyAlignment="1">
      <alignment horizontal="justify" vertical="justify"/>
      <protection/>
    </xf>
    <xf numFmtId="0" fontId="14" fillId="0" borderId="0" xfId="59" applyFont="1" applyFill="1" applyBorder="1" applyAlignment="1">
      <alignment horizontal="right" wrapText="1"/>
      <protection/>
    </xf>
    <xf numFmtId="189" fontId="14" fillId="0" borderId="0" xfId="59" applyNumberFormat="1" applyFont="1" applyFill="1" applyBorder="1" applyAlignment="1" quotePrefix="1">
      <alignment horizontal="center"/>
      <protection/>
    </xf>
    <xf numFmtId="0" fontId="14" fillId="0" borderId="10" xfId="59" applyFont="1" applyFill="1" applyBorder="1" applyAlignment="1" quotePrefix="1">
      <alignment horizontal="left" vertical="justify"/>
      <protection/>
    </xf>
    <xf numFmtId="0" fontId="14" fillId="0" borderId="11" xfId="59" applyFont="1" applyFill="1" applyBorder="1" applyAlignment="1">
      <alignment horizontal="left" vertical="justify"/>
      <protection/>
    </xf>
    <xf numFmtId="0" fontId="14" fillId="0" borderId="11" xfId="59" applyFont="1" applyFill="1" applyBorder="1" applyAlignment="1">
      <alignment vertical="justify"/>
      <protection/>
    </xf>
    <xf numFmtId="0" fontId="14" fillId="0" borderId="11" xfId="59" applyFont="1" applyFill="1" applyBorder="1" applyAlignment="1">
      <alignment horizontal="right" vertical="justify"/>
      <protection/>
    </xf>
    <xf numFmtId="189" fontId="14" fillId="0" borderId="11" xfId="59" applyNumberFormat="1" applyFont="1" applyFill="1" applyBorder="1" applyAlignment="1" quotePrefix="1">
      <alignment horizontal="center"/>
      <protection/>
    </xf>
    <xf numFmtId="0" fontId="16" fillId="0" borderId="0" xfId="59" applyFont="1" applyFill="1" applyBorder="1" applyAlignment="1">
      <alignment horizontal="left" vertical="justify"/>
      <protection/>
    </xf>
    <xf numFmtId="189" fontId="16" fillId="0" borderId="0" xfId="59" applyNumberFormat="1" applyFont="1" applyFill="1" applyBorder="1" applyAlignment="1">
      <alignment horizontal="left"/>
      <protection/>
    </xf>
    <xf numFmtId="0" fontId="13" fillId="0" borderId="0" xfId="59" applyFont="1" applyFill="1" applyBorder="1" applyAlignment="1" quotePrefix="1">
      <alignment horizontal="right" vertical="justify"/>
      <protection/>
    </xf>
    <xf numFmtId="189" fontId="13" fillId="0" borderId="0" xfId="59" applyNumberFormat="1" applyFont="1" applyFill="1" applyBorder="1" applyAlignment="1" quotePrefix="1">
      <alignment horizontal="center"/>
      <protection/>
    </xf>
    <xf numFmtId="0" fontId="14" fillId="0" borderId="10" xfId="59" applyFont="1" applyFill="1" applyBorder="1" applyAlignment="1">
      <alignment horizontal="center"/>
      <protection/>
    </xf>
    <xf numFmtId="3" fontId="11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right"/>
    </xf>
    <xf numFmtId="189" fontId="14" fillId="0" borderId="0" xfId="0" applyNumberFormat="1" applyFont="1" applyFill="1" applyBorder="1" applyAlignment="1">
      <alignment horizontal="right"/>
    </xf>
    <xf numFmtId="189" fontId="14" fillId="0" borderId="11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14" fillId="0" borderId="0" xfId="0" applyFont="1" applyFill="1" applyBorder="1" applyAlignment="1" quotePrefix="1">
      <alignment horizontal="right" vertical="justify"/>
    </xf>
    <xf numFmtId="0" fontId="2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 vertical="justify"/>
    </xf>
    <xf numFmtId="0" fontId="14" fillId="0" borderId="0" xfId="0" applyFont="1" applyFill="1" applyBorder="1" applyAlignment="1" quotePrefix="1">
      <alignment/>
    </xf>
    <xf numFmtId="189" fontId="13" fillId="0" borderId="0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right" vertical="justify"/>
    </xf>
    <xf numFmtId="189" fontId="13" fillId="0" borderId="0" xfId="0" applyNumberFormat="1" applyFont="1" applyFill="1" applyBorder="1" applyAlignment="1">
      <alignment/>
    </xf>
    <xf numFmtId="188" fontId="14" fillId="0" borderId="0" xfId="0" applyNumberFormat="1" applyFont="1" applyFill="1" applyBorder="1" applyAlignment="1">
      <alignment horizontal="right"/>
    </xf>
    <xf numFmtId="188" fontId="14" fillId="0" borderId="0" xfId="0" applyNumberFormat="1" applyFont="1" applyFill="1" applyBorder="1" applyAlignment="1" quotePrefix="1">
      <alignment horizontal="right"/>
    </xf>
    <xf numFmtId="188" fontId="26" fillId="0" borderId="0" xfId="0" applyNumberFormat="1" applyFont="1" applyFill="1" applyBorder="1" applyAlignment="1">
      <alignment horizontal="right"/>
    </xf>
    <xf numFmtId="188" fontId="14" fillId="0" borderId="11" xfId="0" applyNumberFormat="1" applyFont="1" applyFill="1" applyBorder="1" applyAlignment="1">
      <alignment horizontal="right"/>
    </xf>
    <xf numFmtId="189" fontId="25" fillId="0" borderId="0" xfId="59" applyNumberFormat="1" applyFont="1" applyFill="1" applyBorder="1" applyAlignment="1" quotePrefix="1">
      <alignment horizontal="center"/>
      <protection/>
    </xf>
    <xf numFmtId="189" fontId="5" fillId="0" borderId="0" xfId="59" applyNumberFormat="1" applyFont="1" applyFill="1" applyBorder="1" applyAlignment="1" quotePrefix="1">
      <alignment horizontal="right"/>
      <protection/>
    </xf>
    <xf numFmtId="189" fontId="25" fillId="0" borderId="0" xfId="59" applyNumberFormat="1" applyFont="1" applyFill="1" applyBorder="1" applyAlignment="1" quotePrefix="1">
      <alignment horizontal="right"/>
      <protection/>
    </xf>
    <xf numFmtId="189" fontId="14" fillId="0" borderId="11" xfId="59" applyNumberFormat="1" applyFont="1" applyFill="1" applyBorder="1" applyAlignment="1" quotePrefix="1">
      <alignment horizontal="right"/>
      <protection/>
    </xf>
    <xf numFmtId="189" fontId="25" fillId="0" borderId="0" xfId="59" applyNumberFormat="1" applyFont="1" applyFill="1" applyBorder="1" applyAlignment="1">
      <alignment horizontal="center"/>
      <protection/>
    </xf>
    <xf numFmtId="189" fontId="15" fillId="0" borderId="0" xfId="59" applyNumberFormat="1" applyFont="1" applyFill="1" applyBorder="1">
      <alignment/>
      <protection/>
    </xf>
    <xf numFmtId="189" fontId="15" fillId="0" borderId="0" xfId="59" applyNumberFormat="1" applyFont="1" applyFill="1" applyBorder="1" applyAlignment="1">
      <alignment horizontal="right"/>
      <protection/>
    </xf>
    <xf numFmtId="189" fontId="25" fillId="0" borderId="0" xfId="59" applyNumberFormat="1" applyFont="1" applyFill="1" applyBorder="1">
      <alignment/>
      <protection/>
    </xf>
    <xf numFmtId="189" fontId="25" fillId="0" borderId="0" xfId="59" applyNumberFormat="1" applyFont="1" applyFill="1" applyBorder="1" applyAlignment="1">
      <alignment horizontal="right"/>
      <protection/>
    </xf>
    <xf numFmtId="189" fontId="15" fillId="0" borderId="0" xfId="59" applyNumberFormat="1" applyFont="1" applyFill="1" applyBorder="1" applyAlignment="1" quotePrefix="1">
      <alignment horizontal="center"/>
      <protection/>
    </xf>
    <xf numFmtId="189" fontId="15" fillId="0" borderId="0" xfId="59" applyNumberFormat="1" applyFont="1" applyFill="1" applyBorder="1" applyAlignment="1">
      <alignment horizontal="center"/>
      <protection/>
    </xf>
    <xf numFmtId="189" fontId="27" fillId="0" borderId="0" xfId="59" applyNumberFormat="1" applyFont="1" applyFill="1" applyBorder="1" applyAlignment="1">
      <alignment horizontal="center"/>
      <protection/>
    </xf>
    <xf numFmtId="189" fontId="27" fillId="0" borderId="0" xfId="59" applyNumberFormat="1" applyFont="1" applyFill="1" applyBorder="1">
      <alignment/>
      <protection/>
    </xf>
    <xf numFmtId="0" fontId="28" fillId="0" borderId="10" xfId="0" applyFont="1" applyFill="1" applyBorder="1" applyAlignment="1">
      <alignment/>
    </xf>
    <xf numFmtId="0" fontId="5" fillId="0" borderId="0" xfId="59" applyFont="1" applyFill="1" applyBorder="1" applyAlignment="1">
      <alignment horizontal="left"/>
      <protection/>
    </xf>
    <xf numFmtId="189" fontId="14" fillId="0" borderId="10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 horizontal="right"/>
    </xf>
    <xf numFmtId="199" fontId="13" fillId="0" borderId="0" xfId="0" applyNumberFormat="1" applyFont="1" applyFill="1" applyBorder="1" applyAlignment="1">
      <alignment horizontal="right"/>
    </xf>
    <xf numFmtId="199" fontId="5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right"/>
    </xf>
    <xf numFmtId="14" fontId="16" fillId="0" borderId="10" xfId="0" applyNumberFormat="1" applyFont="1" applyFill="1" applyBorder="1" applyAlignment="1">
      <alignment horizontal="right" vertical="center"/>
    </xf>
    <xf numFmtId="3" fontId="16" fillId="0" borderId="10" xfId="0" applyNumberFormat="1" applyFont="1" applyFill="1" applyBorder="1" applyAlignment="1">
      <alignment horizontal="right" vertical="center"/>
    </xf>
    <xf numFmtId="0" fontId="20" fillId="0" borderId="0" xfId="59" applyFont="1" applyFill="1" applyBorder="1" applyAlignment="1">
      <alignment horizontal="right" vertical="justify"/>
      <protection/>
    </xf>
    <xf numFmtId="0" fontId="20" fillId="0" borderId="0" xfId="59" applyFont="1" applyFill="1" applyBorder="1" applyAlignment="1">
      <alignment vertical="justify"/>
      <protection/>
    </xf>
    <xf numFmtId="0" fontId="20" fillId="0" borderId="0" xfId="59" applyFont="1" applyFill="1" applyBorder="1" applyAlignment="1">
      <alignment/>
      <protection/>
    </xf>
    <xf numFmtId="0" fontId="11" fillId="0" borderId="0" xfId="59" applyFont="1" applyFill="1" applyBorder="1">
      <alignment/>
      <protection/>
    </xf>
    <xf numFmtId="0" fontId="16" fillId="0" borderId="10" xfId="0" applyFont="1" applyFill="1" applyBorder="1" applyAlignment="1">
      <alignment horizontal="right" vertical="center"/>
    </xf>
    <xf numFmtId="0" fontId="28" fillId="0" borderId="0" xfId="58" applyFont="1" applyFill="1" applyBorder="1">
      <alignment/>
      <protection/>
    </xf>
    <xf numFmtId="0" fontId="29" fillId="0" borderId="0" xfId="58" applyFont="1" applyFill="1" applyBorder="1" applyAlignment="1">
      <alignment horizontal="justify" vertical="justify"/>
      <protection/>
    </xf>
    <xf numFmtId="0" fontId="28" fillId="0" borderId="0" xfId="58" applyFont="1" applyFill="1" applyBorder="1" applyAlignment="1">
      <alignment horizontal="justify" vertical="justify"/>
      <protection/>
    </xf>
    <xf numFmtId="0" fontId="11" fillId="0" borderId="0" xfId="58" applyFont="1" applyFill="1" applyBorder="1">
      <alignment/>
      <protection/>
    </xf>
    <xf numFmtId="0" fontId="12" fillId="0" borderId="0" xfId="57" applyFont="1" applyFill="1" applyBorder="1" applyAlignment="1">
      <alignment horizontal="left" vertical="center"/>
      <protection/>
    </xf>
    <xf numFmtId="0" fontId="12" fillId="0" borderId="0" xfId="58" applyFont="1" applyFill="1" applyBorder="1" applyAlignment="1">
      <alignment horizontal="justify" vertical="justify" wrapText="1"/>
      <protection/>
    </xf>
    <xf numFmtId="0" fontId="13" fillId="0" borderId="0" xfId="58" applyFont="1" applyFill="1" applyBorder="1">
      <alignment/>
      <protection/>
    </xf>
    <xf numFmtId="0" fontId="13" fillId="0" borderId="0" xfId="57" applyFont="1" applyFill="1" applyBorder="1" applyAlignment="1">
      <alignment/>
      <protection/>
    </xf>
    <xf numFmtId="0" fontId="14" fillId="0" borderId="0" xfId="58" applyFont="1" applyFill="1" applyBorder="1" applyAlignment="1">
      <alignment horizontal="center" vertical="center"/>
      <protection/>
    </xf>
    <xf numFmtId="0" fontId="14" fillId="0" borderId="0" xfId="58" applyFont="1" applyFill="1" applyBorder="1" applyAlignment="1">
      <alignment horizontal="justify" vertical="justify" wrapText="1"/>
      <protection/>
    </xf>
    <xf numFmtId="0" fontId="25" fillId="0" borderId="0" xfId="58" applyFont="1" applyFill="1" applyBorder="1">
      <alignment/>
      <protection/>
    </xf>
    <xf numFmtId="0" fontId="30" fillId="0" borderId="0" xfId="58" applyFont="1" applyFill="1" applyBorder="1" applyAlignment="1">
      <alignment horizontal="center" vertical="center"/>
      <protection/>
    </xf>
    <xf numFmtId="0" fontId="15" fillId="0" borderId="0" xfId="58" applyFont="1" applyFill="1" applyBorder="1" applyAlignment="1">
      <alignment horizontal="right"/>
      <protection/>
    </xf>
    <xf numFmtId="0" fontId="16" fillId="0" borderId="0" xfId="58" applyFont="1" applyFill="1" applyBorder="1" applyAlignment="1">
      <alignment horizontal="right" vertical="justify"/>
      <protection/>
    </xf>
    <xf numFmtId="0" fontId="15" fillId="0" borderId="0" xfId="58" applyFont="1" applyFill="1" applyBorder="1" applyAlignment="1">
      <alignment horizontal="right" vertical="justify" wrapText="1"/>
      <protection/>
    </xf>
    <xf numFmtId="14" fontId="16" fillId="0" borderId="0" xfId="57" applyNumberFormat="1" applyFont="1" applyFill="1" applyBorder="1" applyAlignment="1">
      <alignment horizontal="right"/>
      <protection/>
    </xf>
    <xf numFmtId="0" fontId="29" fillId="0" borderId="12" xfId="58" applyFont="1" applyFill="1" applyBorder="1" applyAlignment="1">
      <alignment horizontal="justify" vertical="justify"/>
      <protection/>
    </xf>
    <xf numFmtId="0" fontId="25" fillId="0" borderId="12" xfId="58" applyFont="1" applyFill="1" applyBorder="1" applyAlignment="1">
      <alignment horizontal="justify" vertical="justify" wrapText="1"/>
      <protection/>
    </xf>
    <xf numFmtId="0" fontId="25" fillId="0" borderId="12" xfId="58" applyFont="1" applyFill="1" applyBorder="1" applyAlignment="1">
      <alignment horizontal="center"/>
      <protection/>
    </xf>
    <xf numFmtId="189" fontId="13" fillId="0" borderId="0" xfId="58" applyNumberFormat="1" applyFont="1" applyFill="1" applyBorder="1">
      <alignment/>
      <protection/>
    </xf>
    <xf numFmtId="3" fontId="13" fillId="0" borderId="0" xfId="58" applyNumberFormat="1" applyFont="1" applyFill="1" applyBorder="1">
      <alignment/>
      <protection/>
    </xf>
    <xf numFmtId="0" fontId="30" fillId="0" borderId="0" xfId="58" applyFont="1" applyFill="1" applyBorder="1" applyAlignment="1">
      <alignment horizontal="justify" vertical="justify"/>
      <protection/>
    </xf>
    <xf numFmtId="0" fontId="30" fillId="0" borderId="0" xfId="58" applyFont="1" applyFill="1" applyBorder="1" applyAlignment="1">
      <alignment horizontal="justify" vertical="justify" wrapText="1"/>
      <protection/>
    </xf>
    <xf numFmtId="189" fontId="25" fillId="0" borderId="0" xfId="58" applyNumberFormat="1" applyFont="1" applyFill="1" applyBorder="1">
      <alignment/>
      <protection/>
    </xf>
    <xf numFmtId="3" fontId="25" fillId="0" borderId="0" xfId="58" applyNumberFormat="1" applyFont="1" applyFill="1" applyBorder="1">
      <alignment/>
      <protection/>
    </xf>
    <xf numFmtId="0" fontId="5" fillId="0" borderId="0" xfId="58" applyFont="1" applyFill="1" applyBorder="1">
      <alignment/>
      <protection/>
    </xf>
    <xf numFmtId="3" fontId="5" fillId="0" borderId="0" xfId="58" applyNumberFormat="1" applyFont="1" applyFill="1" applyBorder="1">
      <alignment/>
      <protection/>
    </xf>
    <xf numFmtId="0" fontId="30" fillId="0" borderId="0" xfId="58" applyFont="1" applyFill="1" applyBorder="1" applyAlignment="1" quotePrefix="1">
      <alignment horizontal="justify" vertical="justify"/>
      <protection/>
    </xf>
    <xf numFmtId="0" fontId="25" fillId="0" borderId="0" xfId="58" applyFont="1" applyFill="1" applyBorder="1" applyAlignment="1">
      <alignment horizontal="justify" vertical="justify" wrapText="1"/>
      <protection/>
    </xf>
    <xf numFmtId="189" fontId="25" fillId="0" borderId="0" xfId="58" applyNumberFormat="1" applyFont="1" applyFill="1" applyBorder="1" applyAlignment="1">
      <alignment horizontal="right" vertical="top" wrapText="1"/>
      <protection/>
    </xf>
    <xf numFmtId="189" fontId="14" fillId="0" borderId="0" xfId="59" applyNumberFormat="1" applyFont="1" applyFill="1" applyBorder="1" applyAlignment="1" quotePrefix="1">
      <alignment horizontal="right"/>
      <protection/>
    </xf>
    <xf numFmtId="189" fontId="25" fillId="0" borderId="0" xfId="58" applyNumberFormat="1" applyFont="1" applyFill="1" applyBorder="1" applyAlignment="1">
      <alignment horizontal="right"/>
      <protection/>
    </xf>
    <xf numFmtId="0" fontId="25" fillId="0" borderId="0" xfId="58" applyFont="1" applyFill="1" applyBorder="1" applyAlignment="1">
      <alignment horizontal="justify" vertical="justify"/>
      <protection/>
    </xf>
    <xf numFmtId="189" fontId="31" fillId="0" borderId="0" xfId="59" applyNumberFormat="1" applyFont="1" applyFill="1" applyBorder="1" applyAlignment="1">
      <alignment horizontal="right"/>
      <protection/>
    </xf>
    <xf numFmtId="189" fontId="13" fillId="0" borderId="0" xfId="59" applyNumberFormat="1" applyFont="1" applyFill="1" applyBorder="1" applyAlignment="1">
      <alignment horizontal="right"/>
      <protection/>
    </xf>
    <xf numFmtId="0" fontId="31" fillId="0" borderId="0" xfId="59" applyFont="1" applyFill="1" applyBorder="1">
      <alignment/>
      <protection/>
    </xf>
    <xf numFmtId="189" fontId="13" fillId="0" borderId="0" xfId="58" applyNumberFormat="1" applyFont="1" applyFill="1" applyBorder="1" applyAlignment="1">
      <alignment horizontal="right" vertical="top" wrapText="1"/>
      <protection/>
    </xf>
    <xf numFmtId="200" fontId="5" fillId="0" borderId="0" xfId="59" applyNumberFormat="1" applyFont="1" applyFill="1" applyBorder="1" applyAlignment="1">
      <alignment horizontal="right"/>
      <protection/>
    </xf>
    <xf numFmtId="198" fontId="5" fillId="0" borderId="0" xfId="59" applyNumberFormat="1" applyFont="1" applyFill="1" applyBorder="1" applyAlignment="1">
      <alignment horizontal="right"/>
      <protection/>
    </xf>
    <xf numFmtId="0" fontId="5" fillId="0" borderId="10" xfId="59" applyFont="1" applyFill="1" applyBorder="1">
      <alignment/>
      <protection/>
    </xf>
    <xf numFmtId="189" fontId="5" fillId="0" borderId="10" xfId="59" applyNumberFormat="1" applyFont="1" applyFill="1" applyBorder="1" applyAlignment="1">
      <alignment horizontal="right"/>
      <protection/>
    </xf>
    <xf numFmtId="0" fontId="5" fillId="0" borderId="0" xfId="58" applyFont="1" applyFill="1" applyBorder="1" applyAlignment="1" quotePrefix="1">
      <alignment horizontal="justify" vertical="justify"/>
      <protection/>
    </xf>
    <xf numFmtId="0" fontId="5" fillId="0" borderId="0" xfId="58" applyFont="1" applyFill="1" applyBorder="1" applyAlignment="1">
      <alignment horizontal="justify" vertical="justify" wrapText="1"/>
      <protection/>
    </xf>
    <xf numFmtId="193" fontId="5" fillId="0" borderId="0" xfId="58" applyNumberFormat="1" applyFont="1" applyFill="1" applyBorder="1" applyAlignment="1">
      <alignment vertical="top" wrapText="1"/>
      <protection/>
    </xf>
    <xf numFmtId="194" fontId="5" fillId="0" borderId="0" xfId="58" applyNumberFormat="1" applyFont="1" applyFill="1" applyBorder="1" applyAlignment="1">
      <alignment vertical="top" wrapText="1"/>
      <protection/>
    </xf>
    <xf numFmtId="192" fontId="5" fillId="0" borderId="0" xfId="58" applyNumberFormat="1" applyFont="1" applyFill="1" applyBorder="1" applyAlignment="1">
      <alignment vertical="top" wrapText="1"/>
      <protection/>
    </xf>
    <xf numFmtId="0" fontId="9" fillId="0" borderId="0" xfId="58" applyFont="1" applyFill="1" applyBorder="1">
      <alignment/>
      <protection/>
    </xf>
    <xf numFmtId="0" fontId="7" fillId="0" borderId="0" xfId="58" applyFont="1" applyFill="1" applyBorder="1">
      <alignment/>
      <protection/>
    </xf>
    <xf numFmtId="0" fontId="32" fillId="0" borderId="0" xfId="58" applyFont="1" applyFill="1" applyBorder="1">
      <alignment/>
      <protection/>
    </xf>
    <xf numFmtId="0" fontId="14" fillId="0" borderId="0" xfId="58" applyFont="1" applyFill="1" applyBorder="1" applyAlignment="1">
      <alignment/>
      <protection/>
    </xf>
    <xf numFmtId="0" fontId="8" fillId="0" borderId="0" xfId="58" applyFont="1" applyFill="1" applyBorder="1" applyAlignment="1">
      <alignment horizontal="justify" vertical="justify"/>
      <protection/>
    </xf>
    <xf numFmtId="0" fontId="6" fillId="0" borderId="0" xfId="58" applyFont="1" applyFill="1" applyBorder="1" applyAlignment="1">
      <alignment/>
      <protection/>
    </xf>
    <xf numFmtId="0" fontId="7" fillId="0" borderId="0" xfId="58" applyFont="1" applyFill="1" applyBorder="1" applyAlignment="1">
      <alignment horizontal="justify" vertical="justify"/>
      <protection/>
    </xf>
    <xf numFmtId="3" fontId="7" fillId="0" borderId="0" xfId="58" applyNumberFormat="1" applyFont="1" applyFill="1" applyBorder="1">
      <alignment/>
      <protection/>
    </xf>
    <xf numFmtId="0" fontId="7" fillId="0" borderId="10" xfId="58" applyFont="1" applyFill="1" applyBorder="1">
      <alignment/>
      <protection/>
    </xf>
    <xf numFmtId="0" fontId="8" fillId="0" borderId="10" xfId="58" applyFont="1" applyFill="1" applyBorder="1" applyAlignment="1">
      <alignment horizontal="justify" vertical="justify"/>
      <protection/>
    </xf>
    <xf numFmtId="0" fontId="7" fillId="0" borderId="10" xfId="58" applyFont="1" applyFill="1" applyBorder="1" applyAlignment="1">
      <alignment horizontal="justify" vertical="justify"/>
      <protection/>
    </xf>
    <xf numFmtId="3" fontId="7" fillId="0" borderId="10" xfId="58" applyNumberFormat="1" applyFont="1" applyFill="1" applyBorder="1">
      <alignment/>
      <protection/>
    </xf>
    <xf numFmtId="189" fontId="6" fillId="0" borderId="0" xfId="0" applyNumberFormat="1" applyFont="1" applyFill="1" applyBorder="1" applyAlignment="1">
      <alignment horizontal="right"/>
    </xf>
    <xf numFmtId="189" fontId="5" fillId="0" borderId="0" xfId="57" applyNumberFormat="1" applyFont="1" applyFill="1" applyBorder="1" applyAlignment="1">
      <alignment horizontal="right"/>
      <protection/>
    </xf>
    <xf numFmtId="0" fontId="12" fillId="0" borderId="0" xfId="57" applyFont="1" applyFill="1" applyBorder="1" applyAlignment="1">
      <alignment horizontal="left"/>
      <protection/>
    </xf>
    <xf numFmtId="0" fontId="12" fillId="0" borderId="0" xfId="58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justify"/>
    </xf>
    <xf numFmtId="0" fontId="5" fillId="0" borderId="0" xfId="59" applyFont="1" applyFill="1" applyBorder="1" applyAlignment="1">
      <alignment horizontal="center"/>
      <protection/>
    </xf>
    <xf numFmtId="0" fontId="14" fillId="0" borderId="0" xfId="58" applyFont="1" applyFill="1" applyBorder="1" applyAlignment="1">
      <alignment horizontal="justify" wrapText="1"/>
      <protection/>
    </xf>
    <xf numFmtId="0" fontId="5" fillId="0" borderId="0" xfId="58" applyFont="1" applyFill="1" applyBorder="1" applyAlignment="1">
      <alignment horizontal="center"/>
      <protection/>
    </xf>
    <xf numFmtId="0" fontId="5" fillId="0" borderId="0" xfId="58" applyFont="1" applyFill="1" applyBorder="1" applyAlignment="1">
      <alignment horizontal="justify" vertical="justify" wrapText="1"/>
      <protection/>
    </xf>
    <xf numFmtId="0" fontId="9" fillId="0" borderId="0" xfId="58" applyFont="1" applyFill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AKBNK-Enf" xfId="58"/>
    <cellStyle name="Normal_akbnk-enf 31.12.200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6"/>
  <sheetViews>
    <sheetView tabSelected="1"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C82" sqref="C82"/>
      <selection pane="topRight" activeCell="C82" sqref="C82"/>
      <selection pane="bottomLeft" activeCell="C82" sqref="C82"/>
      <selection pane="bottomRight" activeCell="A1" sqref="A1"/>
    </sheetView>
  </sheetViews>
  <sheetFormatPr defaultColWidth="9.140625" defaultRowHeight="12.75"/>
  <cols>
    <col min="1" max="1" width="4.8515625" style="1" customWidth="1"/>
    <col min="2" max="2" width="7.7109375" style="1" customWidth="1"/>
    <col min="3" max="3" width="77.7109375" style="1" customWidth="1"/>
    <col min="4" max="4" width="23.140625" style="23" bestFit="1" customWidth="1"/>
    <col min="5" max="5" width="20.140625" style="1" bestFit="1" customWidth="1"/>
    <col min="6" max="6" width="18.7109375" style="1" bestFit="1" customWidth="1"/>
    <col min="7" max="7" width="20.140625" style="1" bestFit="1" customWidth="1"/>
    <col min="8" max="8" width="1.7109375" style="1" customWidth="1"/>
    <col min="9" max="9" width="18.7109375" style="1" bestFit="1" customWidth="1"/>
    <col min="10" max="11" width="20.140625" style="1" bestFit="1" customWidth="1"/>
    <col min="12" max="12" width="9.140625" style="1" customWidth="1"/>
    <col min="13" max="13" width="11.421875" style="1" bestFit="1" customWidth="1"/>
    <col min="14" max="16384" width="9.140625" style="1" customWidth="1"/>
  </cols>
  <sheetData>
    <row r="1" ht="17.25" customHeight="1">
      <c r="F1" s="2"/>
    </row>
    <row r="2" spans="2:11" s="89" customFormat="1" ht="17.25" customHeight="1">
      <c r="B2" s="86" t="s">
        <v>0</v>
      </c>
      <c r="C2" s="87"/>
      <c r="D2" s="88"/>
      <c r="E2" s="87"/>
      <c r="F2" s="87"/>
      <c r="G2" s="87"/>
      <c r="H2" s="87"/>
      <c r="I2" s="87"/>
      <c r="J2" s="87"/>
      <c r="K2" s="87"/>
    </row>
    <row r="3" spans="2:4" s="89" customFormat="1" ht="17.25" customHeight="1">
      <c r="B3" s="210" t="s">
        <v>639</v>
      </c>
      <c r="D3" s="211"/>
    </row>
    <row r="4" spans="2:11" ht="17.25" customHeight="1">
      <c r="B4" s="90" t="s">
        <v>614</v>
      </c>
      <c r="C4" s="4"/>
      <c r="E4" s="7"/>
      <c r="F4" s="7"/>
      <c r="G4" s="5"/>
      <c r="H4" s="5"/>
      <c r="I4" s="5"/>
      <c r="J4" s="5"/>
      <c r="K4" s="5"/>
    </row>
    <row r="5" spans="5:11" ht="17.25" customHeight="1">
      <c r="E5" s="5"/>
      <c r="F5" s="5"/>
      <c r="G5" s="5"/>
      <c r="H5" s="5"/>
      <c r="I5" s="5"/>
      <c r="J5" s="5"/>
      <c r="K5" s="5"/>
    </row>
    <row r="6" spans="4:11" s="91" customFormat="1" ht="15.75" customHeight="1">
      <c r="D6" s="92"/>
      <c r="E6" s="93"/>
      <c r="F6" s="93" t="s">
        <v>81</v>
      </c>
      <c r="G6" s="94"/>
      <c r="H6" s="95"/>
      <c r="I6" s="94"/>
      <c r="J6" s="93" t="s">
        <v>82</v>
      </c>
      <c r="K6" s="94"/>
    </row>
    <row r="7" spans="3:11" s="91" customFormat="1" ht="15.75" customHeight="1">
      <c r="C7" s="96" t="s">
        <v>83</v>
      </c>
      <c r="D7" s="92" t="s">
        <v>1</v>
      </c>
      <c r="E7" s="93"/>
      <c r="F7" s="93" t="s">
        <v>636</v>
      </c>
      <c r="G7" s="97"/>
      <c r="H7" s="98"/>
      <c r="I7" s="94"/>
      <c r="J7" s="93" t="s">
        <v>634</v>
      </c>
      <c r="K7" s="94"/>
    </row>
    <row r="8" spans="2:11" s="91" customFormat="1" ht="15.75" customHeight="1">
      <c r="B8" s="99"/>
      <c r="C8" s="100"/>
      <c r="D8" s="101" t="s">
        <v>84</v>
      </c>
      <c r="E8" s="102" t="s">
        <v>2</v>
      </c>
      <c r="F8" s="102" t="s">
        <v>3</v>
      </c>
      <c r="G8" s="102" t="s">
        <v>85</v>
      </c>
      <c r="H8" s="103"/>
      <c r="I8" s="102" t="s">
        <v>2</v>
      </c>
      <c r="J8" s="102" t="s">
        <v>3</v>
      </c>
      <c r="K8" s="102" t="s">
        <v>85</v>
      </c>
    </row>
    <row r="9" spans="2:11" s="104" customFormat="1" ht="16.5">
      <c r="B9" s="104" t="s">
        <v>4</v>
      </c>
      <c r="C9" s="104" t="s">
        <v>86</v>
      </c>
      <c r="D9" s="105" t="s">
        <v>87</v>
      </c>
      <c r="E9" s="106">
        <v>935764</v>
      </c>
      <c r="F9" s="106">
        <v>17287355</v>
      </c>
      <c r="G9" s="106">
        <f>E9+F9</f>
        <v>18223119</v>
      </c>
      <c r="H9" s="107"/>
      <c r="I9" s="106">
        <v>3358403</v>
      </c>
      <c r="J9" s="106">
        <v>13304449</v>
      </c>
      <c r="K9" s="106">
        <f aca="true" t="shared" si="0" ref="K9:K34">I9+J9</f>
        <v>16662852</v>
      </c>
    </row>
    <row r="10" spans="2:11" s="104" customFormat="1" ht="16.5">
      <c r="B10" s="104" t="s">
        <v>8</v>
      </c>
      <c r="C10" s="108" t="s">
        <v>616</v>
      </c>
      <c r="D10" s="105" t="s">
        <v>88</v>
      </c>
      <c r="E10" s="106">
        <f>E11+E16</f>
        <v>1021067</v>
      </c>
      <c r="F10" s="106">
        <f>F11+F16</f>
        <v>870543</v>
      </c>
      <c r="G10" s="106">
        <f aca="true" t="shared" si="1" ref="G10:G75">E10+F10</f>
        <v>1891610</v>
      </c>
      <c r="H10" s="107"/>
      <c r="I10" s="106">
        <f>I11+I16</f>
        <v>200834</v>
      </c>
      <c r="J10" s="106">
        <f>J11+J16</f>
        <v>369818</v>
      </c>
      <c r="K10" s="106">
        <f t="shared" si="0"/>
        <v>570652</v>
      </c>
    </row>
    <row r="11" spans="2:11" ht="15.75">
      <c r="B11" s="9" t="s">
        <v>9</v>
      </c>
      <c r="C11" s="1" t="s">
        <v>323</v>
      </c>
      <c r="E11" s="10">
        <f>SUM(E12:E15)</f>
        <v>1021067</v>
      </c>
      <c r="F11" s="10">
        <f>SUM(F12:F15)</f>
        <v>870543</v>
      </c>
      <c r="G11" s="10">
        <f t="shared" si="1"/>
        <v>1891610</v>
      </c>
      <c r="H11" s="7"/>
      <c r="I11" s="10">
        <f>SUM(I12:I15)</f>
        <v>200834</v>
      </c>
      <c r="J11" s="10">
        <f>SUM(J12:J15)</f>
        <v>369818</v>
      </c>
      <c r="K11" s="10">
        <f t="shared" si="0"/>
        <v>570652</v>
      </c>
    </row>
    <row r="12" spans="2:11" ht="15.75">
      <c r="B12" s="9" t="s">
        <v>10</v>
      </c>
      <c r="C12" s="1" t="s">
        <v>89</v>
      </c>
      <c r="E12" s="10">
        <v>8701</v>
      </c>
      <c r="F12" s="10">
        <v>2167</v>
      </c>
      <c r="G12" s="10">
        <f t="shared" si="1"/>
        <v>10868</v>
      </c>
      <c r="H12" s="7"/>
      <c r="I12" s="10">
        <v>7495</v>
      </c>
      <c r="J12" s="10">
        <v>2969</v>
      </c>
      <c r="K12" s="10">
        <f t="shared" si="0"/>
        <v>10464</v>
      </c>
    </row>
    <row r="13" spans="2:11" ht="15.75">
      <c r="B13" s="9" t="s">
        <v>11</v>
      </c>
      <c r="C13" s="1" t="s">
        <v>324</v>
      </c>
      <c r="E13" s="10">
        <v>58377</v>
      </c>
      <c r="F13" s="10">
        <v>0</v>
      </c>
      <c r="G13" s="10">
        <f t="shared" si="1"/>
        <v>58377</v>
      </c>
      <c r="H13" s="7"/>
      <c r="I13" s="10">
        <v>18825</v>
      </c>
      <c r="J13" s="10">
        <v>0</v>
      </c>
      <c r="K13" s="10">
        <f t="shared" si="0"/>
        <v>18825</v>
      </c>
    </row>
    <row r="14" spans="2:11" ht="15.75">
      <c r="B14" s="9" t="s">
        <v>12</v>
      </c>
      <c r="C14" s="1" t="s">
        <v>328</v>
      </c>
      <c r="E14" s="10">
        <v>898494</v>
      </c>
      <c r="F14" s="10">
        <v>868376</v>
      </c>
      <c r="G14" s="10">
        <f t="shared" si="1"/>
        <v>1766870</v>
      </c>
      <c r="H14" s="7"/>
      <c r="I14" s="10">
        <v>170825</v>
      </c>
      <c r="J14" s="10">
        <v>366849</v>
      </c>
      <c r="K14" s="10">
        <f t="shared" si="0"/>
        <v>537674</v>
      </c>
    </row>
    <row r="15" spans="2:11" ht="15.75">
      <c r="B15" s="9" t="s">
        <v>590</v>
      </c>
      <c r="C15" s="1" t="s">
        <v>90</v>
      </c>
      <c r="E15" s="10">
        <v>55495</v>
      </c>
      <c r="F15" s="10">
        <v>0</v>
      </c>
      <c r="G15" s="10">
        <f t="shared" si="1"/>
        <v>55495</v>
      </c>
      <c r="H15" s="7"/>
      <c r="I15" s="10">
        <v>3689</v>
      </c>
      <c r="J15" s="10">
        <v>0</v>
      </c>
      <c r="K15" s="10">
        <f t="shared" si="0"/>
        <v>3689</v>
      </c>
    </row>
    <row r="16" spans="2:11" ht="15.75">
      <c r="B16" s="9" t="s">
        <v>14</v>
      </c>
      <c r="C16" s="1" t="s">
        <v>624</v>
      </c>
      <c r="E16" s="10">
        <f>SUM(E17:E20)</f>
        <v>0</v>
      </c>
      <c r="F16" s="10">
        <f>SUM(F17:F20)</f>
        <v>0</v>
      </c>
      <c r="G16" s="10">
        <f t="shared" si="1"/>
        <v>0</v>
      </c>
      <c r="H16" s="7"/>
      <c r="I16" s="10">
        <f>SUM(I17:I20)</f>
        <v>0</v>
      </c>
      <c r="J16" s="10">
        <f>SUM(J17:J20)</f>
        <v>0</v>
      </c>
      <c r="K16" s="10">
        <f t="shared" si="0"/>
        <v>0</v>
      </c>
    </row>
    <row r="17" spans="2:11" ht="15.75">
      <c r="B17" s="9" t="s">
        <v>325</v>
      </c>
      <c r="C17" s="1" t="s">
        <v>89</v>
      </c>
      <c r="E17" s="10">
        <v>0</v>
      </c>
      <c r="F17" s="10">
        <v>0</v>
      </c>
      <c r="G17" s="10">
        <f t="shared" si="1"/>
        <v>0</v>
      </c>
      <c r="H17" s="7"/>
      <c r="I17" s="10">
        <v>0</v>
      </c>
      <c r="J17" s="10">
        <v>0</v>
      </c>
      <c r="K17" s="10">
        <f t="shared" si="0"/>
        <v>0</v>
      </c>
    </row>
    <row r="18" spans="2:11" ht="15.75">
      <c r="B18" s="9" t="s">
        <v>326</v>
      </c>
      <c r="C18" s="1" t="s">
        <v>324</v>
      </c>
      <c r="E18" s="10">
        <v>0</v>
      </c>
      <c r="F18" s="10">
        <v>0</v>
      </c>
      <c r="G18" s="10">
        <f t="shared" si="1"/>
        <v>0</v>
      </c>
      <c r="H18" s="7"/>
      <c r="I18" s="10">
        <v>0</v>
      </c>
      <c r="J18" s="10">
        <v>0</v>
      </c>
      <c r="K18" s="10">
        <f t="shared" si="0"/>
        <v>0</v>
      </c>
    </row>
    <row r="19" spans="2:11" ht="15.75">
      <c r="B19" s="9" t="s">
        <v>327</v>
      </c>
      <c r="C19" s="1" t="s">
        <v>331</v>
      </c>
      <c r="E19" s="10">
        <v>0</v>
      </c>
      <c r="F19" s="10">
        <v>0</v>
      </c>
      <c r="G19" s="10">
        <f t="shared" si="1"/>
        <v>0</v>
      </c>
      <c r="H19" s="7"/>
      <c r="I19" s="10">
        <v>0</v>
      </c>
      <c r="J19" s="10">
        <v>0</v>
      </c>
      <c r="K19" s="10">
        <f t="shared" si="0"/>
        <v>0</v>
      </c>
    </row>
    <row r="20" spans="2:11" ht="15.75">
      <c r="B20" s="9" t="s">
        <v>617</v>
      </c>
      <c r="C20" s="1" t="s">
        <v>90</v>
      </c>
      <c r="E20" s="10">
        <v>0</v>
      </c>
      <c r="F20" s="10">
        <v>0</v>
      </c>
      <c r="G20" s="10">
        <f>E20+F20</f>
        <v>0</v>
      </c>
      <c r="H20" s="7"/>
      <c r="I20" s="10">
        <v>0</v>
      </c>
      <c r="J20" s="10">
        <v>0</v>
      </c>
      <c r="K20" s="10">
        <f t="shared" si="0"/>
        <v>0</v>
      </c>
    </row>
    <row r="21" spans="2:11" s="104" customFormat="1" ht="16.5">
      <c r="B21" s="104" t="s">
        <v>16</v>
      </c>
      <c r="C21" s="108" t="s">
        <v>477</v>
      </c>
      <c r="D21" s="105" t="s">
        <v>100</v>
      </c>
      <c r="E21" s="106">
        <v>201368</v>
      </c>
      <c r="F21" s="106">
        <v>5637731</v>
      </c>
      <c r="G21" s="106">
        <f t="shared" si="1"/>
        <v>5839099</v>
      </c>
      <c r="H21" s="107"/>
      <c r="I21" s="106">
        <v>427100</v>
      </c>
      <c r="J21" s="106">
        <v>2763572</v>
      </c>
      <c r="K21" s="106">
        <f t="shared" si="0"/>
        <v>3190672</v>
      </c>
    </row>
    <row r="22" spans="2:11" s="104" customFormat="1" ht="16.5">
      <c r="B22" s="104" t="s">
        <v>17</v>
      </c>
      <c r="C22" s="108" t="s">
        <v>329</v>
      </c>
      <c r="D22" s="105"/>
      <c r="E22" s="106">
        <f>SUM(E23:E25)</f>
        <v>0</v>
      </c>
      <c r="F22" s="106">
        <f>SUM(F23:F25)</f>
        <v>0</v>
      </c>
      <c r="G22" s="106">
        <f t="shared" si="1"/>
        <v>0</v>
      </c>
      <c r="H22" s="107"/>
      <c r="I22" s="106">
        <f>SUM(I23:I25)</f>
        <v>0</v>
      </c>
      <c r="J22" s="106">
        <f>SUM(J23:J25)</f>
        <v>0</v>
      </c>
      <c r="K22" s="106">
        <f t="shared" si="0"/>
        <v>0</v>
      </c>
    </row>
    <row r="23" spans="1:11" ht="16.5">
      <c r="A23" s="2"/>
      <c r="B23" s="11" t="s">
        <v>18</v>
      </c>
      <c r="C23" s="12" t="s">
        <v>96</v>
      </c>
      <c r="D23" s="24"/>
      <c r="E23" s="10">
        <v>0</v>
      </c>
      <c r="F23" s="10">
        <v>0</v>
      </c>
      <c r="G23" s="10">
        <f t="shared" si="1"/>
        <v>0</v>
      </c>
      <c r="H23" s="7"/>
      <c r="I23" s="10">
        <v>0</v>
      </c>
      <c r="J23" s="10">
        <v>0</v>
      </c>
      <c r="K23" s="10">
        <f t="shared" si="0"/>
        <v>0</v>
      </c>
    </row>
    <row r="24" spans="1:11" ht="16.5">
      <c r="A24" s="2"/>
      <c r="B24" s="13" t="s">
        <v>19</v>
      </c>
      <c r="C24" s="12" t="s">
        <v>97</v>
      </c>
      <c r="D24" s="24"/>
      <c r="E24" s="10">
        <v>0</v>
      </c>
      <c r="F24" s="10">
        <v>0</v>
      </c>
      <c r="G24" s="10">
        <f t="shared" si="1"/>
        <v>0</v>
      </c>
      <c r="H24" s="7"/>
      <c r="I24" s="10">
        <v>0</v>
      </c>
      <c r="J24" s="10">
        <v>0</v>
      </c>
      <c r="K24" s="10">
        <f t="shared" si="0"/>
        <v>0</v>
      </c>
    </row>
    <row r="25" spans="1:11" ht="16.5">
      <c r="A25" s="2"/>
      <c r="B25" s="9" t="s">
        <v>98</v>
      </c>
      <c r="C25" s="12" t="s">
        <v>99</v>
      </c>
      <c r="D25" s="24"/>
      <c r="E25" s="10">
        <v>0</v>
      </c>
      <c r="F25" s="10">
        <v>0</v>
      </c>
      <c r="G25" s="10">
        <f t="shared" si="1"/>
        <v>0</v>
      </c>
      <c r="H25" s="7"/>
      <c r="I25" s="10">
        <v>0</v>
      </c>
      <c r="J25" s="10">
        <v>0</v>
      </c>
      <c r="K25" s="10">
        <f t="shared" si="0"/>
        <v>0</v>
      </c>
    </row>
    <row r="26" spans="2:11" s="104" customFormat="1" ht="16.5">
      <c r="B26" s="104" t="s">
        <v>20</v>
      </c>
      <c r="C26" s="108" t="s">
        <v>330</v>
      </c>
      <c r="D26" s="105" t="s">
        <v>102</v>
      </c>
      <c r="E26" s="106">
        <f>SUM(E27:E29)</f>
        <v>23261560</v>
      </c>
      <c r="F26" s="106">
        <f>SUM(F27:F29)</f>
        <v>9903422</v>
      </c>
      <c r="G26" s="106">
        <f t="shared" si="1"/>
        <v>33164982</v>
      </c>
      <c r="H26" s="107"/>
      <c r="I26" s="106">
        <f>SUM(I27:I29)</f>
        <v>30350124</v>
      </c>
      <c r="J26" s="106">
        <f>SUM(J27:J29)</f>
        <v>12271428</v>
      </c>
      <c r="K26" s="106">
        <f t="shared" si="0"/>
        <v>42621552</v>
      </c>
    </row>
    <row r="27" spans="1:11" ht="16.5">
      <c r="A27" s="2"/>
      <c r="B27" s="9" t="s">
        <v>21</v>
      </c>
      <c r="C27" s="12" t="s">
        <v>324</v>
      </c>
      <c r="D27" s="24"/>
      <c r="E27" s="10">
        <v>11159</v>
      </c>
      <c r="F27" s="10">
        <v>161</v>
      </c>
      <c r="G27" s="10">
        <f t="shared" si="1"/>
        <v>11320</v>
      </c>
      <c r="H27" s="7"/>
      <c r="I27" s="10">
        <v>7756</v>
      </c>
      <c r="J27" s="10">
        <v>161</v>
      </c>
      <c r="K27" s="10">
        <f t="shared" si="0"/>
        <v>7917</v>
      </c>
    </row>
    <row r="28" spans="1:11" ht="16.5">
      <c r="A28" s="2"/>
      <c r="B28" s="9" t="s">
        <v>22</v>
      </c>
      <c r="C28" s="12" t="s">
        <v>89</v>
      </c>
      <c r="D28" s="24"/>
      <c r="E28" s="10">
        <v>23173174</v>
      </c>
      <c r="F28" s="10">
        <v>6902969</v>
      </c>
      <c r="G28" s="10">
        <f t="shared" si="1"/>
        <v>30076143</v>
      </c>
      <c r="H28" s="7"/>
      <c r="I28" s="10">
        <v>30254483</v>
      </c>
      <c r="J28" s="10">
        <v>10017219</v>
      </c>
      <c r="K28" s="10">
        <f t="shared" si="0"/>
        <v>40271702</v>
      </c>
    </row>
    <row r="29" spans="2:11" ht="15.75">
      <c r="B29" s="9" t="s">
        <v>256</v>
      </c>
      <c r="C29" s="14" t="s">
        <v>101</v>
      </c>
      <c r="D29" s="24"/>
      <c r="E29" s="10">
        <v>77227</v>
      </c>
      <c r="F29" s="10">
        <v>3000292</v>
      </c>
      <c r="G29" s="10">
        <f t="shared" si="1"/>
        <v>3077519</v>
      </c>
      <c r="H29" s="7"/>
      <c r="I29" s="10">
        <v>87885</v>
      </c>
      <c r="J29" s="10">
        <v>2254048</v>
      </c>
      <c r="K29" s="10">
        <f t="shared" si="0"/>
        <v>2341933</v>
      </c>
    </row>
    <row r="30" spans="2:11" s="104" customFormat="1" ht="16.5">
      <c r="B30" s="104" t="s">
        <v>23</v>
      </c>
      <c r="C30" s="109" t="s">
        <v>618</v>
      </c>
      <c r="D30" s="105" t="s">
        <v>107</v>
      </c>
      <c r="E30" s="106">
        <f>+E31+E35-E36</f>
        <v>75531639</v>
      </c>
      <c r="F30" s="106">
        <f>+F31+F35-F36</f>
        <v>42477866</v>
      </c>
      <c r="G30" s="106">
        <f t="shared" si="1"/>
        <v>118009505</v>
      </c>
      <c r="H30" s="106"/>
      <c r="I30" s="106">
        <f>+I31+I35-I36</f>
        <v>58890183</v>
      </c>
      <c r="J30" s="106">
        <f>+J31+J35-J36</f>
        <v>33470066</v>
      </c>
      <c r="K30" s="106">
        <f t="shared" si="0"/>
        <v>92360249</v>
      </c>
    </row>
    <row r="31" spans="2:11" ht="15.75">
      <c r="B31" s="9" t="s">
        <v>24</v>
      </c>
      <c r="C31" s="1" t="s">
        <v>619</v>
      </c>
      <c r="E31" s="10">
        <f>+SUM(E32:E34)</f>
        <v>75438789</v>
      </c>
      <c r="F31" s="10">
        <f>+SUM(F32:F34)</f>
        <v>42477866</v>
      </c>
      <c r="G31" s="10">
        <f t="shared" si="1"/>
        <v>117916655</v>
      </c>
      <c r="H31" s="10"/>
      <c r="I31" s="10">
        <f>+SUM(I32:I34)</f>
        <v>58797333</v>
      </c>
      <c r="J31" s="10">
        <f>+SUM(J32:J34)</f>
        <v>33470066</v>
      </c>
      <c r="K31" s="10">
        <f t="shared" si="0"/>
        <v>92267399</v>
      </c>
    </row>
    <row r="32" spans="2:11" ht="16.5">
      <c r="B32" s="9" t="s">
        <v>478</v>
      </c>
      <c r="C32" s="1" t="s">
        <v>479</v>
      </c>
      <c r="D32" s="105" t="s">
        <v>725</v>
      </c>
      <c r="E32" s="10">
        <v>1562015</v>
      </c>
      <c r="F32" s="10">
        <v>806082</v>
      </c>
      <c r="G32" s="10">
        <f>E32+F32</f>
        <v>2368097</v>
      </c>
      <c r="H32" s="10"/>
      <c r="I32" s="10">
        <v>855488</v>
      </c>
      <c r="J32" s="10">
        <v>1235361</v>
      </c>
      <c r="K32" s="10">
        <f t="shared" si="0"/>
        <v>2090849</v>
      </c>
    </row>
    <row r="33" spans="2:11" ht="15.75">
      <c r="B33" s="9" t="s">
        <v>480</v>
      </c>
      <c r="C33" s="1" t="s">
        <v>89</v>
      </c>
      <c r="E33" s="10">
        <v>0</v>
      </c>
      <c r="F33" s="10">
        <v>0</v>
      </c>
      <c r="G33" s="10">
        <f>E33+F33</f>
        <v>0</v>
      </c>
      <c r="H33" s="10"/>
      <c r="I33" s="10">
        <v>0</v>
      </c>
      <c r="J33" s="10">
        <v>0</v>
      </c>
      <c r="K33" s="10">
        <f t="shared" si="0"/>
        <v>0</v>
      </c>
    </row>
    <row r="34" spans="2:14" ht="15.75">
      <c r="B34" s="9" t="s">
        <v>620</v>
      </c>
      <c r="C34" s="1" t="s">
        <v>13</v>
      </c>
      <c r="E34" s="10">
        <v>73876774</v>
      </c>
      <c r="F34" s="10">
        <v>41671784</v>
      </c>
      <c r="G34" s="10">
        <f>E34+F34</f>
        <v>115548558</v>
      </c>
      <c r="H34" s="10"/>
      <c r="I34" s="10">
        <v>57941845</v>
      </c>
      <c r="J34" s="10">
        <v>32234705</v>
      </c>
      <c r="K34" s="10">
        <f t="shared" si="0"/>
        <v>90176550</v>
      </c>
      <c r="M34" s="17"/>
      <c r="N34" s="17"/>
    </row>
    <row r="35" spans="2:13" ht="15.75">
      <c r="B35" s="9" t="s">
        <v>25</v>
      </c>
      <c r="C35" s="1" t="s">
        <v>104</v>
      </c>
      <c r="E35" s="10">
        <v>1676682</v>
      </c>
      <c r="F35" s="10">
        <v>0</v>
      </c>
      <c r="G35" s="10">
        <f t="shared" si="1"/>
        <v>1676682</v>
      </c>
      <c r="H35" s="10"/>
      <c r="I35" s="10">
        <v>1115341</v>
      </c>
      <c r="J35" s="10">
        <v>115</v>
      </c>
      <c r="K35" s="10">
        <f aca="true" t="shared" si="2" ref="K35:K66">I35+J35</f>
        <v>1115456</v>
      </c>
      <c r="M35" s="17"/>
    </row>
    <row r="36" spans="2:11" ht="15.75">
      <c r="B36" s="9" t="s">
        <v>103</v>
      </c>
      <c r="C36" s="1" t="s">
        <v>105</v>
      </c>
      <c r="E36" s="10">
        <v>1583832</v>
      </c>
      <c r="F36" s="10">
        <v>0</v>
      </c>
      <c r="G36" s="10">
        <f t="shared" si="1"/>
        <v>1583832</v>
      </c>
      <c r="H36" s="10"/>
      <c r="I36" s="10">
        <v>1022491</v>
      </c>
      <c r="J36" s="10">
        <v>115</v>
      </c>
      <c r="K36" s="10">
        <f t="shared" si="2"/>
        <v>1022606</v>
      </c>
    </row>
    <row r="37" spans="2:11" s="104" customFormat="1" ht="16.5">
      <c r="B37" s="104" t="s">
        <v>26</v>
      </c>
      <c r="C37" s="104" t="s">
        <v>106</v>
      </c>
      <c r="D37" s="105"/>
      <c r="E37" s="186">
        <v>0</v>
      </c>
      <c r="F37" s="186">
        <v>0</v>
      </c>
      <c r="G37" s="6">
        <f t="shared" si="1"/>
        <v>0</v>
      </c>
      <c r="H37" s="106"/>
      <c r="I37" s="186">
        <v>0</v>
      </c>
      <c r="J37" s="186">
        <v>0</v>
      </c>
      <c r="K37" s="6">
        <f t="shared" si="2"/>
        <v>0</v>
      </c>
    </row>
    <row r="38" spans="2:11" s="104" customFormat="1" ht="16.5">
      <c r="B38" s="104" t="s">
        <v>27</v>
      </c>
      <c r="C38" s="108" t="s">
        <v>332</v>
      </c>
      <c r="D38" s="105" t="s">
        <v>111</v>
      </c>
      <c r="E38" s="106">
        <f>SUM(E39:E40)</f>
        <v>7219023</v>
      </c>
      <c r="F38" s="106">
        <f>SUM(F39:F40)</f>
        <v>4934430</v>
      </c>
      <c r="G38" s="106">
        <f t="shared" si="1"/>
        <v>12153453</v>
      </c>
      <c r="H38" s="106"/>
      <c r="I38" s="106">
        <f>SUM(I39:I40)</f>
        <v>3637468</v>
      </c>
      <c r="J38" s="106">
        <f>SUM(J39:J40)</f>
        <v>0</v>
      </c>
      <c r="K38" s="106">
        <f t="shared" si="2"/>
        <v>3637468</v>
      </c>
    </row>
    <row r="39" spans="2:11" ht="15.75">
      <c r="B39" s="9" t="s">
        <v>108</v>
      </c>
      <c r="C39" s="1" t="s">
        <v>89</v>
      </c>
      <c r="E39" s="10">
        <v>7219023</v>
      </c>
      <c r="F39" s="10">
        <v>4934430</v>
      </c>
      <c r="G39" s="10">
        <f t="shared" si="1"/>
        <v>12153453</v>
      </c>
      <c r="H39" s="10"/>
      <c r="I39" s="10">
        <v>3637468</v>
      </c>
      <c r="J39" s="10">
        <v>0</v>
      </c>
      <c r="K39" s="10">
        <f t="shared" si="2"/>
        <v>3637468</v>
      </c>
    </row>
    <row r="40" spans="2:11" ht="15.75">
      <c r="B40" s="9" t="s">
        <v>109</v>
      </c>
      <c r="C40" s="1" t="s">
        <v>90</v>
      </c>
      <c r="E40" s="10">
        <v>0</v>
      </c>
      <c r="F40" s="10">
        <v>0</v>
      </c>
      <c r="G40" s="10">
        <f t="shared" si="1"/>
        <v>0</v>
      </c>
      <c r="H40" s="10"/>
      <c r="I40" s="10">
        <v>0</v>
      </c>
      <c r="J40" s="10">
        <v>0</v>
      </c>
      <c r="K40" s="10">
        <f t="shared" si="2"/>
        <v>0</v>
      </c>
    </row>
    <row r="41" spans="2:11" s="104" customFormat="1" ht="16.5">
      <c r="B41" s="108" t="s">
        <v>28</v>
      </c>
      <c r="C41" s="108" t="s">
        <v>110</v>
      </c>
      <c r="D41" s="105" t="s">
        <v>114</v>
      </c>
      <c r="E41" s="106">
        <f>SUM(E42:E43)</f>
        <v>3923</v>
      </c>
      <c r="F41" s="106">
        <f>SUM(F42:F43)</f>
        <v>0</v>
      </c>
      <c r="G41" s="106">
        <f t="shared" si="1"/>
        <v>3923</v>
      </c>
      <c r="H41" s="106"/>
      <c r="I41" s="106">
        <f>SUM(I42:I43)</f>
        <v>3923</v>
      </c>
      <c r="J41" s="106">
        <f>SUM(J42:J43)</f>
        <v>0</v>
      </c>
      <c r="K41" s="106">
        <f t="shared" si="2"/>
        <v>3923</v>
      </c>
    </row>
    <row r="42" spans="2:11" ht="15.75">
      <c r="B42" s="9" t="s">
        <v>112</v>
      </c>
      <c r="C42" s="1" t="s">
        <v>571</v>
      </c>
      <c r="E42" s="10">
        <v>0</v>
      </c>
      <c r="F42" s="10">
        <v>0</v>
      </c>
      <c r="G42" s="10">
        <f t="shared" si="1"/>
        <v>0</v>
      </c>
      <c r="H42" s="10"/>
      <c r="I42" s="10">
        <v>0</v>
      </c>
      <c r="J42" s="10">
        <v>0</v>
      </c>
      <c r="K42" s="10">
        <f t="shared" si="2"/>
        <v>0</v>
      </c>
    </row>
    <row r="43" spans="2:11" ht="15.75">
      <c r="B43" s="9" t="s">
        <v>113</v>
      </c>
      <c r="C43" s="1" t="s">
        <v>333</v>
      </c>
      <c r="E43" s="10">
        <f>SUM(E44:E45)</f>
        <v>3923</v>
      </c>
      <c r="F43" s="10">
        <f>SUM(F44:F45)</f>
        <v>0</v>
      </c>
      <c r="G43" s="10">
        <f t="shared" si="1"/>
        <v>3923</v>
      </c>
      <c r="H43" s="10"/>
      <c r="I43" s="10">
        <f>SUM(I44:I45)</f>
        <v>3923</v>
      </c>
      <c r="J43" s="10">
        <f>SUM(J44:J45)</f>
        <v>0</v>
      </c>
      <c r="K43" s="10">
        <f t="shared" si="2"/>
        <v>3923</v>
      </c>
    </row>
    <row r="44" spans="2:11" ht="15.75">
      <c r="B44" s="9" t="s">
        <v>334</v>
      </c>
      <c r="C44" s="1" t="s">
        <v>335</v>
      </c>
      <c r="E44" s="10">
        <v>0</v>
      </c>
      <c r="F44" s="10">
        <v>0</v>
      </c>
      <c r="G44" s="10">
        <f t="shared" si="1"/>
        <v>0</v>
      </c>
      <c r="H44" s="10"/>
      <c r="I44" s="10">
        <v>0</v>
      </c>
      <c r="J44" s="10">
        <v>0</v>
      </c>
      <c r="K44" s="10">
        <f t="shared" si="2"/>
        <v>0</v>
      </c>
    </row>
    <row r="45" spans="2:11" ht="15.75">
      <c r="B45" s="9" t="s">
        <v>336</v>
      </c>
      <c r="C45" s="1" t="s">
        <v>337</v>
      </c>
      <c r="E45" s="10">
        <v>3923</v>
      </c>
      <c r="F45" s="10">
        <v>0</v>
      </c>
      <c r="G45" s="10">
        <f t="shared" si="1"/>
        <v>3923</v>
      </c>
      <c r="H45" s="10"/>
      <c r="I45" s="10">
        <v>3923</v>
      </c>
      <c r="J45" s="10">
        <v>0</v>
      </c>
      <c r="K45" s="10">
        <f t="shared" si="2"/>
        <v>3923</v>
      </c>
    </row>
    <row r="46" spans="2:11" s="104" customFormat="1" ht="16.5">
      <c r="B46" s="108" t="s">
        <v>29</v>
      </c>
      <c r="C46" s="108" t="s">
        <v>338</v>
      </c>
      <c r="D46" s="105" t="s">
        <v>119</v>
      </c>
      <c r="E46" s="106">
        <f>SUM(E47:E48)</f>
        <v>0</v>
      </c>
      <c r="F46" s="106">
        <f>SUM(F47:F48)</f>
        <v>0</v>
      </c>
      <c r="G46" s="106">
        <f t="shared" si="1"/>
        <v>0</v>
      </c>
      <c r="H46" s="106"/>
      <c r="I46" s="106">
        <f>SUM(I47:I48)</f>
        <v>0</v>
      </c>
      <c r="J46" s="106">
        <f>SUM(J47:J48)</f>
        <v>0</v>
      </c>
      <c r="K46" s="106">
        <f t="shared" si="2"/>
        <v>0</v>
      </c>
    </row>
    <row r="47" spans="2:11" ht="15.75">
      <c r="B47" s="9" t="s">
        <v>115</v>
      </c>
      <c r="C47" s="1" t="s">
        <v>465</v>
      </c>
      <c r="E47" s="10">
        <v>0</v>
      </c>
      <c r="F47" s="10">
        <v>0</v>
      </c>
      <c r="G47" s="10">
        <f t="shared" si="1"/>
        <v>0</v>
      </c>
      <c r="H47" s="10"/>
      <c r="I47" s="10">
        <v>0</v>
      </c>
      <c r="J47" s="10">
        <v>0</v>
      </c>
      <c r="K47" s="10">
        <f t="shared" si="2"/>
        <v>0</v>
      </c>
    </row>
    <row r="48" spans="2:11" ht="15.75">
      <c r="B48" s="9" t="s">
        <v>117</v>
      </c>
      <c r="C48" s="1" t="s">
        <v>466</v>
      </c>
      <c r="E48" s="10">
        <v>0</v>
      </c>
      <c r="F48" s="10">
        <v>0</v>
      </c>
      <c r="G48" s="10">
        <f t="shared" si="1"/>
        <v>0</v>
      </c>
      <c r="H48" s="10"/>
      <c r="I48" s="10">
        <v>0</v>
      </c>
      <c r="J48" s="10">
        <v>0</v>
      </c>
      <c r="K48" s="10">
        <f t="shared" si="2"/>
        <v>0</v>
      </c>
    </row>
    <row r="49" spans="2:11" s="104" customFormat="1" ht="16.5">
      <c r="B49" s="108" t="s">
        <v>30</v>
      </c>
      <c r="C49" s="108" t="s">
        <v>570</v>
      </c>
      <c r="D49" s="105"/>
      <c r="E49" s="106">
        <f>SUM(E50:E51)</f>
        <v>0</v>
      </c>
      <c r="F49" s="106">
        <f>SUM(F50:F51)</f>
        <v>0</v>
      </c>
      <c r="G49" s="106">
        <f t="shared" si="1"/>
        <v>0</v>
      </c>
      <c r="H49" s="106"/>
      <c r="I49" s="106">
        <f>SUM(I50:I51)</f>
        <v>0</v>
      </c>
      <c r="J49" s="106">
        <f>SUM(J50:J51)</f>
        <v>0</v>
      </c>
      <c r="K49" s="106">
        <f t="shared" si="2"/>
        <v>0</v>
      </c>
    </row>
    <row r="50" spans="2:11" ht="15.75">
      <c r="B50" s="9" t="s">
        <v>155</v>
      </c>
      <c r="C50" s="1" t="s">
        <v>571</v>
      </c>
      <c r="E50" s="10">
        <v>0</v>
      </c>
      <c r="F50" s="10">
        <v>0</v>
      </c>
      <c r="G50" s="10">
        <f t="shared" si="1"/>
        <v>0</v>
      </c>
      <c r="H50" s="10"/>
      <c r="I50" s="10">
        <v>0</v>
      </c>
      <c r="J50" s="10">
        <v>0</v>
      </c>
      <c r="K50" s="10">
        <f t="shared" si="2"/>
        <v>0</v>
      </c>
    </row>
    <row r="51" spans="2:11" ht="15.75">
      <c r="B51" s="9" t="s">
        <v>156</v>
      </c>
      <c r="C51" s="1" t="s">
        <v>333</v>
      </c>
      <c r="E51" s="10">
        <f>+SUM(E52:E53)</f>
        <v>0</v>
      </c>
      <c r="F51" s="10">
        <f>+SUM(F52:F53)</f>
        <v>0</v>
      </c>
      <c r="G51" s="10">
        <f t="shared" si="1"/>
        <v>0</v>
      </c>
      <c r="H51" s="10"/>
      <c r="I51" s="10">
        <f>+SUM(I52:I53)</f>
        <v>0</v>
      </c>
      <c r="J51" s="10">
        <f>+SUM(J52:J53)</f>
        <v>0</v>
      </c>
      <c r="K51" s="10">
        <f t="shared" si="2"/>
        <v>0</v>
      </c>
    </row>
    <row r="52" spans="2:11" ht="15.75">
      <c r="B52" s="9" t="s">
        <v>339</v>
      </c>
      <c r="C52" s="1" t="s">
        <v>116</v>
      </c>
      <c r="E52" s="10">
        <v>0</v>
      </c>
      <c r="F52" s="10">
        <v>0</v>
      </c>
      <c r="G52" s="10">
        <f t="shared" si="1"/>
        <v>0</v>
      </c>
      <c r="H52" s="10"/>
      <c r="I52" s="10">
        <v>0</v>
      </c>
      <c r="J52" s="10">
        <v>0</v>
      </c>
      <c r="K52" s="10">
        <f t="shared" si="2"/>
        <v>0</v>
      </c>
    </row>
    <row r="53" spans="2:11" ht="15.75">
      <c r="B53" s="9" t="s">
        <v>340</v>
      </c>
      <c r="C53" s="1" t="s">
        <v>118</v>
      </c>
      <c r="E53" s="10">
        <v>0</v>
      </c>
      <c r="F53" s="10">
        <v>0</v>
      </c>
      <c r="G53" s="10">
        <f t="shared" si="1"/>
        <v>0</v>
      </c>
      <c r="H53" s="10"/>
      <c r="I53" s="10">
        <v>0</v>
      </c>
      <c r="J53" s="10">
        <v>0</v>
      </c>
      <c r="K53" s="10">
        <f t="shared" si="2"/>
        <v>0</v>
      </c>
    </row>
    <row r="54" spans="2:11" s="104" customFormat="1" ht="16.5">
      <c r="B54" s="104" t="s">
        <v>31</v>
      </c>
      <c r="C54" s="108" t="s">
        <v>341</v>
      </c>
      <c r="D54" s="105" t="s">
        <v>123</v>
      </c>
      <c r="E54" s="106">
        <f>SUM(E55:E57)-E58</f>
        <v>569198</v>
      </c>
      <c r="F54" s="106">
        <f>SUM(F55:F57)-F58</f>
        <v>2648318</v>
      </c>
      <c r="G54" s="106">
        <f t="shared" si="1"/>
        <v>3217516</v>
      </c>
      <c r="H54" s="106"/>
      <c r="I54" s="106">
        <f>SUM(I55:I57)-I58</f>
        <v>361305</v>
      </c>
      <c r="J54" s="106">
        <f>SUM(J55:J57)-J58</f>
        <v>1646580</v>
      </c>
      <c r="K54" s="106">
        <f t="shared" si="2"/>
        <v>2007885</v>
      </c>
    </row>
    <row r="55" spans="2:11" ht="15.75">
      <c r="B55" s="9" t="s">
        <v>120</v>
      </c>
      <c r="C55" s="1" t="s">
        <v>121</v>
      </c>
      <c r="E55" s="10">
        <v>709963</v>
      </c>
      <c r="F55" s="10">
        <v>3012978</v>
      </c>
      <c r="G55" s="10">
        <f t="shared" si="1"/>
        <v>3722941</v>
      </c>
      <c r="H55" s="10"/>
      <c r="I55" s="10">
        <v>440993</v>
      </c>
      <c r="J55" s="10">
        <v>1891985</v>
      </c>
      <c r="K55" s="10">
        <f t="shared" si="2"/>
        <v>2332978</v>
      </c>
    </row>
    <row r="56" spans="2:11" ht="15.75">
      <c r="B56" s="9" t="s">
        <v>122</v>
      </c>
      <c r="C56" s="1" t="s">
        <v>342</v>
      </c>
      <c r="E56" s="10">
        <v>0</v>
      </c>
      <c r="F56" s="10">
        <v>0</v>
      </c>
      <c r="G56" s="10">
        <f t="shared" si="1"/>
        <v>0</v>
      </c>
      <c r="H56" s="10"/>
      <c r="I56" s="10">
        <v>0</v>
      </c>
      <c r="J56" s="10">
        <v>0</v>
      </c>
      <c r="K56" s="10">
        <f t="shared" si="2"/>
        <v>0</v>
      </c>
    </row>
    <row r="57" spans="2:11" ht="15.75">
      <c r="B57" s="9" t="s">
        <v>161</v>
      </c>
      <c r="C57" s="1" t="s">
        <v>253</v>
      </c>
      <c r="E57" s="10">
        <v>0</v>
      </c>
      <c r="F57" s="10">
        <v>0</v>
      </c>
      <c r="G57" s="10">
        <f t="shared" si="1"/>
        <v>0</v>
      </c>
      <c r="H57" s="10"/>
      <c r="I57" s="10">
        <v>0</v>
      </c>
      <c r="J57" s="10">
        <v>0</v>
      </c>
      <c r="K57" s="10">
        <f t="shared" si="2"/>
        <v>0</v>
      </c>
    </row>
    <row r="58" spans="2:11" ht="15.75">
      <c r="B58" s="9" t="s">
        <v>162</v>
      </c>
      <c r="C58" s="1" t="s">
        <v>322</v>
      </c>
      <c r="E58" s="10">
        <v>140765</v>
      </c>
      <c r="F58" s="10">
        <v>364660</v>
      </c>
      <c r="G58" s="10">
        <f t="shared" si="1"/>
        <v>505425</v>
      </c>
      <c r="H58" s="10"/>
      <c r="I58" s="10">
        <v>79688</v>
      </c>
      <c r="J58" s="10">
        <v>245405</v>
      </c>
      <c r="K58" s="10">
        <f t="shared" si="2"/>
        <v>325093</v>
      </c>
    </row>
    <row r="59" spans="2:11" s="104" customFormat="1" ht="16.5">
      <c r="B59" s="104" t="s">
        <v>32</v>
      </c>
      <c r="C59" s="108" t="s">
        <v>343</v>
      </c>
      <c r="D59" s="105" t="s">
        <v>130</v>
      </c>
      <c r="E59" s="106">
        <f>SUM(E60:E62)</f>
        <v>582455</v>
      </c>
      <c r="F59" s="106">
        <f>SUM(F60:F62)</f>
        <v>47722</v>
      </c>
      <c r="G59" s="106">
        <f t="shared" si="1"/>
        <v>630177</v>
      </c>
      <c r="H59" s="106"/>
      <c r="I59" s="106">
        <f>SUM(I60:I62)</f>
        <v>0</v>
      </c>
      <c r="J59" s="106">
        <f>SUM(J60:J62)</f>
        <v>0</v>
      </c>
      <c r="K59" s="106">
        <f t="shared" si="2"/>
        <v>0</v>
      </c>
    </row>
    <row r="60" spans="1:11" ht="16.5">
      <c r="A60" s="2"/>
      <c r="B60" s="9" t="s">
        <v>344</v>
      </c>
      <c r="C60" s="1" t="s">
        <v>345</v>
      </c>
      <c r="E60" s="10">
        <v>582455</v>
      </c>
      <c r="F60" s="10">
        <v>47722</v>
      </c>
      <c r="G60" s="10">
        <f t="shared" si="1"/>
        <v>630177</v>
      </c>
      <c r="H60" s="10"/>
      <c r="I60" s="10">
        <v>0</v>
      </c>
      <c r="J60" s="10">
        <v>0</v>
      </c>
      <c r="K60" s="10">
        <f t="shared" si="2"/>
        <v>0</v>
      </c>
    </row>
    <row r="61" spans="1:11" ht="16.5">
      <c r="A61" s="2"/>
      <c r="B61" s="9" t="s">
        <v>346</v>
      </c>
      <c r="C61" s="1" t="s">
        <v>347</v>
      </c>
      <c r="E61" s="10">
        <v>0</v>
      </c>
      <c r="F61" s="10">
        <v>0</v>
      </c>
      <c r="G61" s="10">
        <f t="shared" si="1"/>
        <v>0</v>
      </c>
      <c r="H61" s="10"/>
      <c r="I61" s="10">
        <v>0</v>
      </c>
      <c r="J61" s="10">
        <v>0</v>
      </c>
      <c r="K61" s="10">
        <f t="shared" si="2"/>
        <v>0</v>
      </c>
    </row>
    <row r="62" spans="1:11" ht="16.5">
      <c r="A62" s="2"/>
      <c r="B62" s="9" t="s">
        <v>348</v>
      </c>
      <c r="C62" s="1" t="s">
        <v>349</v>
      </c>
      <c r="D62" s="24"/>
      <c r="E62" s="10">
        <v>0</v>
      </c>
      <c r="F62" s="10">
        <v>0</v>
      </c>
      <c r="G62" s="10">
        <f t="shared" si="1"/>
        <v>0</v>
      </c>
      <c r="H62" s="10"/>
      <c r="I62" s="10">
        <v>0</v>
      </c>
      <c r="J62" s="10">
        <v>0</v>
      </c>
      <c r="K62" s="10">
        <f t="shared" si="2"/>
        <v>0</v>
      </c>
    </row>
    <row r="63" spans="2:11" s="104" customFormat="1" ht="16.5">
      <c r="B63" s="108" t="s">
        <v>33</v>
      </c>
      <c r="C63" s="108" t="s">
        <v>124</v>
      </c>
      <c r="D63" s="105" t="s">
        <v>472</v>
      </c>
      <c r="E63" s="106">
        <v>848596</v>
      </c>
      <c r="F63" s="106">
        <v>2624</v>
      </c>
      <c r="G63" s="106">
        <f t="shared" si="1"/>
        <v>851220</v>
      </c>
      <c r="H63" s="106"/>
      <c r="I63" s="106">
        <v>797198</v>
      </c>
      <c r="J63" s="106">
        <v>2705</v>
      </c>
      <c r="K63" s="106">
        <f t="shared" si="2"/>
        <v>799903</v>
      </c>
    </row>
    <row r="64" spans="2:11" s="104" customFormat="1" ht="16.5">
      <c r="B64" s="104" t="s">
        <v>34</v>
      </c>
      <c r="C64" s="108" t="s">
        <v>127</v>
      </c>
      <c r="D64" s="105" t="s">
        <v>583</v>
      </c>
      <c r="E64" s="106">
        <f>+SUM(E65:E66)</f>
        <v>161733</v>
      </c>
      <c r="F64" s="106">
        <f>+SUM(F65:F66)</f>
        <v>482</v>
      </c>
      <c r="G64" s="106">
        <f t="shared" si="1"/>
        <v>162215</v>
      </c>
      <c r="H64" s="106"/>
      <c r="I64" s="106">
        <f>+SUM(I65:I66)</f>
        <v>113362</v>
      </c>
      <c r="J64" s="106">
        <f>+SUM(J65:J66)</f>
        <v>395</v>
      </c>
      <c r="K64" s="106">
        <f t="shared" si="2"/>
        <v>113757</v>
      </c>
    </row>
    <row r="65" spans="2:11" ht="15.75">
      <c r="B65" s="9" t="s">
        <v>429</v>
      </c>
      <c r="C65" s="12" t="s">
        <v>128</v>
      </c>
      <c r="E65" s="10">
        <v>0</v>
      </c>
      <c r="F65" s="10">
        <v>0</v>
      </c>
      <c r="G65" s="10">
        <f t="shared" si="1"/>
        <v>0</v>
      </c>
      <c r="H65" s="10"/>
      <c r="I65" s="10">
        <v>0</v>
      </c>
      <c r="J65" s="10">
        <v>0</v>
      </c>
      <c r="K65" s="10">
        <f t="shared" si="2"/>
        <v>0</v>
      </c>
    </row>
    <row r="66" spans="2:11" ht="15.75">
      <c r="B66" s="9" t="s">
        <v>430</v>
      </c>
      <c r="C66" s="12" t="s">
        <v>13</v>
      </c>
      <c r="E66" s="10">
        <v>161733</v>
      </c>
      <c r="F66" s="10">
        <v>482</v>
      </c>
      <c r="G66" s="10">
        <f t="shared" si="1"/>
        <v>162215</v>
      </c>
      <c r="H66" s="10"/>
      <c r="I66" s="10">
        <v>113362</v>
      </c>
      <c r="J66" s="10">
        <v>395</v>
      </c>
      <c r="K66" s="10">
        <f t="shared" si="2"/>
        <v>113757</v>
      </c>
    </row>
    <row r="67" spans="2:11" s="104" customFormat="1" ht="16.5">
      <c r="B67" s="104" t="s">
        <v>35</v>
      </c>
      <c r="C67" s="108" t="s">
        <v>481</v>
      </c>
      <c r="D67" s="105" t="s">
        <v>575</v>
      </c>
      <c r="E67" s="186">
        <v>0</v>
      </c>
      <c r="F67" s="186">
        <v>0</v>
      </c>
      <c r="G67" s="106">
        <f>+E67+F67</f>
        <v>0</v>
      </c>
      <c r="H67" s="106"/>
      <c r="I67" s="186">
        <v>0</v>
      </c>
      <c r="J67" s="186">
        <v>0</v>
      </c>
      <c r="K67" s="106">
        <f>+I67+J67</f>
        <v>0</v>
      </c>
    </row>
    <row r="68" spans="2:11" s="104" customFormat="1" ht="16.5">
      <c r="B68" s="104" t="s">
        <v>36</v>
      </c>
      <c r="C68" s="108" t="s">
        <v>350</v>
      </c>
      <c r="D68" s="105"/>
      <c r="E68" s="106">
        <f>SUM(E69:E70)</f>
        <v>49102</v>
      </c>
      <c r="F68" s="106">
        <f>SUM(F69:F70)</f>
        <v>25903</v>
      </c>
      <c r="G68" s="106">
        <f t="shared" si="1"/>
        <v>75005</v>
      </c>
      <c r="H68" s="106"/>
      <c r="I68" s="106">
        <f>SUM(I69:I70)</f>
        <v>920</v>
      </c>
      <c r="J68" s="106">
        <f>SUM(J69:J70)</f>
        <v>4183</v>
      </c>
      <c r="K68" s="106">
        <f>I68+J68</f>
        <v>5103</v>
      </c>
    </row>
    <row r="69" spans="2:11" ht="15.75">
      <c r="B69" s="9" t="s">
        <v>573</v>
      </c>
      <c r="C69" s="12" t="s">
        <v>351</v>
      </c>
      <c r="E69" s="10">
        <v>0</v>
      </c>
      <c r="F69" s="10">
        <v>0</v>
      </c>
      <c r="G69" s="10">
        <f t="shared" si="1"/>
        <v>0</v>
      </c>
      <c r="H69" s="10"/>
      <c r="I69" s="10">
        <v>0</v>
      </c>
      <c r="J69" s="10">
        <v>0</v>
      </c>
      <c r="K69" s="10">
        <f>I69+J69</f>
        <v>0</v>
      </c>
    </row>
    <row r="70" spans="2:11" ht="16.5">
      <c r="B70" s="9" t="s">
        <v>574</v>
      </c>
      <c r="C70" s="12" t="s">
        <v>352</v>
      </c>
      <c r="D70" s="105" t="s">
        <v>576</v>
      </c>
      <c r="E70" s="10">
        <v>49102</v>
      </c>
      <c r="F70" s="10">
        <v>25903</v>
      </c>
      <c r="G70" s="10">
        <f t="shared" si="1"/>
        <v>75005</v>
      </c>
      <c r="H70" s="10"/>
      <c r="I70" s="10">
        <v>920</v>
      </c>
      <c r="J70" s="10">
        <v>4183</v>
      </c>
      <c r="K70" s="10">
        <f>I70+J70</f>
        <v>5103</v>
      </c>
    </row>
    <row r="71" spans="2:11" s="104" customFormat="1" ht="16.5">
      <c r="B71" s="104" t="s">
        <v>37</v>
      </c>
      <c r="C71" s="108" t="s">
        <v>572</v>
      </c>
      <c r="D71" s="105"/>
      <c r="E71" s="186"/>
      <c r="F71" s="186"/>
      <c r="G71" s="186"/>
      <c r="H71" s="106"/>
      <c r="I71" s="186"/>
      <c r="J71" s="186"/>
      <c r="K71" s="186"/>
    </row>
    <row r="72" spans="3:11" s="104" customFormat="1" ht="16.5">
      <c r="C72" s="108" t="s">
        <v>482</v>
      </c>
      <c r="D72" s="105" t="s">
        <v>645</v>
      </c>
      <c r="E72" s="106">
        <f>+SUM(E73:E74)</f>
        <v>34699</v>
      </c>
      <c r="F72" s="106">
        <f>+SUM(F73:F74)</f>
        <v>0</v>
      </c>
      <c r="G72" s="106">
        <f t="shared" si="1"/>
        <v>34699</v>
      </c>
      <c r="H72" s="106"/>
      <c r="I72" s="106">
        <f>+SUM(I73:I74)</f>
        <v>15048</v>
      </c>
      <c r="J72" s="106">
        <f>+SUM(J73:J74)</f>
        <v>0</v>
      </c>
      <c r="K72" s="106">
        <f>I72+J72</f>
        <v>15048</v>
      </c>
    </row>
    <row r="73" spans="2:11" ht="16.5">
      <c r="B73" s="1" t="s">
        <v>400</v>
      </c>
      <c r="C73" s="12" t="s">
        <v>483</v>
      </c>
      <c r="D73" s="24"/>
      <c r="E73" s="10">
        <v>34699</v>
      </c>
      <c r="F73" s="10">
        <v>0</v>
      </c>
      <c r="G73" s="10">
        <f>E73+F73</f>
        <v>34699</v>
      </c>
      <c r="H73" s="6"/>
      <c r="I73" s="10">
        <v>15048</v>
      </c>
      <c r="J73" s="10">
        <v>0</v>
      </c>
      <c r="K73" s="10">
        <f>I73+J73</f>
        <v>15048</v>
      </c>
    </row>
    <row r="74" spans="2:11" ht="16.5">
      <c r="B74" s="1" t="s">
        <v>402</v>
      </c>
      <c r="C74" s="12" t="s">
        <v>484</v>
      </c>
      <c r="D74" s="24"/>
      <c r="E74" s="10">
        <v>0</v>
      </c>
      <c r="F74" s="10">
        <v>0</v>
      </c>
      <c r="G74" s="10">
        <f>E74+F74</f>
        <v>0</v>
      </c>
      <c r="H74" s="6"/>
      <c r="I74" s="10">
        <v>0</v>
      </c>
      <c r="J74" s="10">
        <v>0</v>
      </c>
      <c r="K74" s="10">
        <f>I74+J74</f>
        <v>0</v>
      </c>
    </row>
    <row r="75" spans="2:11" s="104" customFormat="1" ht="16.5">
      <c r="B75" s="108" t="s">
        <v>485</v>
      </c>
      <c r="C75" s="108" t="s">
        <v>129</v>
      </c>
      <c r="D75" s="105" t="s">
        <v>646</v>
      </c>
      <c r="E75" s="106">
        <v>1133108</v>
      </c>
      <c r="F75" s="106">
        <v>92632</v>
      </c>
      <c r="G75" s="106">
        <f t="shared" si="1"/>
        <v>1225740</v>
      </c>
      <c r="H75" s="106"/>
      <c r="I75" s="106">
        <v>1399190</v>
      </c>
      <c r="J75" s="106">
        <v>90080</v>
      </c>
      <c r="K75" s="106">
        <f>I75+J75</f>
        <v>1489270</v>
      </c>
    </row>
    <row r="76" spans="3:11" ht="16.5">
      <c r="C76" s="12"/>
      <c r="E76" s="10"/>
      <c r="F76" s="10"/>
      <c r="G76" s="10"/>
      <c r="H76" s="6"/>
      <c r="I76" s="10"/>
      <c r="J76" s="10"/>
      <c r="K76" s="10"/>
    </row>
    <row r="77" spans="2:11" s="104" customFormat="1" ht="16.5">
      <c r="B77" s="110"/>
      <c r="C77" s="111" t="s">
        <v>131</v>
      </c>
      <c r="D77" s="112"/>
      <c r="E77" s="113">
        <f>E75+E64+E63+E59+E54+E49+E46+E41+E38+E37+E30+E26+E22+E21+E10+E9+E68+E72+E67</f>
        <v>111553235</v>
      </c>
      <c r="F77" s="113">
        <f>F75+F64+F63+F59+F54+F49+F46+F41+F38+F37+F30+F26+F22+F21+F10+F9+F68+F72+F67</f>
        <v>83929028</v>
      </c>
      <c r="G77" s="113">
        <f>E77+F77</f>
        <v>195482263</v>
      </c>
      <c r="H77" s="113"/>
      <c r="I77" s="113">
        <f>I75+I64+I63+I59+I54+I49+I46+I41+I38+I37+I30+I26+I22+I21+I10+I9+I68+I72+I67</f>
        <v>99555058</v>
      </c>
      <c r="J77" s="113">
        <f>J75+J64+J63+J59+J54+J49+J46+J41+J38+J37+J30+J26+J22+J21+J10+J9+J68+J72+J67</f>
        <v>63923276</v>
      </c>
      <c r="K77" s="113">
        <f>I77+J77</f>
        <v>163478334</v>
      </c>
    </row>
    <row r="78" spans="1:11" ht="15.75" customHeight="1">
      <c r="A78" s="2"/>
      <c r="B78" s="2"/>
      <c r="C78" s="8"/>
      <c r="D78" s="25"/>
      <c r="I78" s="22"/>
      <c r="J78" s="22"/>
      <c r="K78" s="22"/>
    </row>
    <row r="79" spans="1:11" ht="15.75" customHeight="1">
      <c r="A79" s="2"/>
      <c r="B79" s="2"/>
      <c r="C79" s="8"/>
      <c r="D79" s="25"/>
      <c r="I79" s="22"/>
      <c r="J79" s="22"/>
      <c r="K79" s="22"/>
    </row>
    <row r="80" spans="1:11" ht="15.75" customHeight="1">
      <c r="A80" s="2"/>
      <c r="B80" s="2"/>
      <c r="C80" s="8"/>
      <c r="D80" s="25"/>
      <c r="I80" s="22"/>
      <c r="J80" s="22"/>
      <c r="K80" s="22"/>
    </row>
    <row r="81" spans="1:11" ht="16.5">
      <c r="A81" s="2"/>
      <c r="B81" s="2"/>
      <c r="C81" s="8"/>
      <c r="D81" s="25"/>
      <c r="I81" s="22"/>
      <c r="J81" s="22"/>
      <c r="K81" s="22"/>
    </row>
    <row r="82" spans="1:11" ht="16.5">
      <c r="A82" s="2"/>
      <c r="B82" s="2"/>
      <c r="C82" s="8"/>
      <c r="D82" s="25"/>
      <c r="I82" s="22"/>
      <c r="J82" s="22"/>
      <c r="K82" s="22"/>
    </row>
    <row r="83" spans="1:11" ht="16.5">
      <c r="A83" s="2"/>
      <c r="B83" s="2"/>
      <c r="C83" s="8"/>
      <c r="D83" s="25"/>
      <c r="I83" s="22"/>
      <c r="J83" s="22"/>
      <c r="K83" s="22"/>
    </row>
    <row r="84" spans="1:11" ht="16.5">
      <c r="A84" s="2"/>
      <c r="B84" s="2"/>
      <c r="C84" s="8"/>
      <c r="D84" s="25"/>
      <c r="I84" s="22"/>
      <c r="J84" s="22"/>
      <c r="K84" s="22"/>
    </row>
    <row r="85" spans="1:11" ht="16.5">
      <c r="A85" s="2"/>
      <c r="B85" s="2"/>
      <c r="C85" s="8"/>
      <c r="D85" s="25"/>
      <c r="I85" s="22"/>
      <c r="J85" s="22"/>
      <c r="K85" s="22"/>
    </row>
    <row r="86" spans="1:11" ht="16.5">
      <c r="A86" s="2"/>
      <c r="B86" s="2"/>
      <c r="C86" s="8"/>
      <c r="D86" s="25"/>
      <c r="I86" s="22"/>
      <c r="J86" s="22"/>
      <c r="K86" s="22"/>
    </row>
    <row r="87" spans="1:11" ht="15.75">
      <c r="A87" s="281" t="s">
        <v>470</v>
      </c>
      <c r="B87" s="281"/>
      <c r="C87" s="281"/>
      <c r="D87" s="281"/>
      <c r="E87" s="281"/>
      <c r="F87" s="281"/>
      <c r="G87" s="281"/>
      <c r="H87" s="281"/>
      <c r="I87" s="281"/>
      <c r="J87" s="281"/>
      <c r="K87" s="281"/>
    </row>
    <row r="88" spans="1:11" ht="16.5">
      <c r="A88" s="2"/>
      <c r="B88" s="2"/>
      <c r="C88" s="8"/>
      <c r="D88" s="25"/>
      <c r="I88" s="22"/>
      <c r="J88" s="22"/>
      <c r="K88" s="22"/>
    </row>
    <row r="89" spans="1:11" ht="16.5">
      <c r="A89" s="2"/>
      <c r="B89" s="2"/>
      <c r="C89" s="8"/>
      <c r="D89" s="25"/>
      <c r="I89" s="22"/>
      <c r="J89" s="22"/>
      <c r="K89" s="22"/>
    </row>
    <row r="90" spans="1:11" ht="16.5">
      <c r="A90" s="2"/>
      <c r="B90" s="2"/>
      <c r="C90" s="8"/>
      <c r="D90" s="25"/>
      <c r="I90" s="22"/>
      <c r="J90" s="22"/>
      <c r="K90" s="22"/>
    </row>
    <row r="91" spans="1:11" ht="16.5">
      <c r="A91" s="2"/>
      <c r="B91" s="2"/>
      <c r="C91" s="8"/>
      <c r="D91" s="25"/>
      <c r="I91" s="22"/>
      <c r="J91" s="22"/>
      <c r="K91" s="22"/>
    </row>
    <row r="92" spans="1:11" ht="16.5">
      <c r="A92" s="2"/>
      <c r="B92" s="2"/>
      <c r="C92" s="8"/>
      <c r="D92" s="25"/>
      <c r="I92" s="22"/>
      <c r="J92" s="22"/>
      <c r="K92" s="22"/>
    </row>
    <row r="93" spans="1:11" ht="16.5">
      <c r="A93" s="2"/>
      <c r="B93" s="2"/>
      <c r="C93" s="8"/>
      <c r="D93" s="25"/>
      <c r="I93" s="22"/>
      <c r="J93" s="22"/>
      <c r="K93" s="22"/>
    </row>
    <row r="94" spans="1:11" ht="16.5">
      <c r="A94" s="2"/>
      <c r="B94" s="2"/>
      <c r="C94" s="8"/>
      <c r="D94" s="25"/>
      <c r="I94" s="22"/>
      <c r="J94" s="22"/>
      <c r="K94" s="22"/>
    </row>
    <row r="95" spans="1:11" ht="16.5">
      <c r="A95" s="2"/>
      <c r="B95" s="2"/>
      <c r="C95" s="8"/>
      <c r="D95" s="25"/>
      <c r="I95" s="22"/>
      <c r="J95" s="22"/>
      <c r="K95" s="22"/>
    </row>
    <row r="96" spans="1:11" ht="16.5">
      <c r="A96" s="2"/>
      <c r="B96" s="2"/>
      <c r="C96" s="8"/>
      <c r="D96" s="25"/>
      <c r="I96" s="22"/>
      <c r="J96" s="22"/>
      <c r="K96" s="22"/>
    </row>
    <row r="97" spans="1:11" ht="16.5">
      <c r="A97" s="2"/>
      <c r="B97" s="2"/>
      <c r="C97" s="8"/>
      <c r="D97" s="25"/>
      <c r="I97" s="22"/>
      <c r="J97" s="22"/>
      <c r="K97" s="22"/>
    </row>
    <row r="100" spans="1:11" ht="15.75">
      <c r="A100" s="66"/>
      <c r="B100" s="66"/>
      <c r="C100" s="66"/>
      <c r="D100" s="67"/>
      <c r="E100" s="66"/>
      <c r="F100" s="66"/>
      <c r="G100" s="66"/>
      <c r="H100" s="66"/>
      <c r="I100" s="66"/>
      <c r="J100" s="66"/>
      <c r="K100" s="66"/>
    </row>
    <row r="106" spans="1:11" ht="15.75">
      <c r="A106" s="66"/>
      <c r="B106" s="66"/>
      <c r="C106" s="66"/>
      <c r="D106" s="67"/>
      <c r="E106" s="66"/>
      <c r="F106" s="66"/>
      <c r="G106" s="66"/>
      <c r="H106" s="66"/>
      <c r="I106" s="66"/>
      <c r="J106" s="66"/>
      <c r="K106" s="66"/>
    </row>
  </sheetData>
  <sheetProtection/>
  <mergeCells count="1">
    <mergeCell ref="A87:K87"/>
  </mergeCells>
  <printOptions horizontalCentered="1"/>
  <pageMargins left="0.4724409448818898" right="0.2755905511811024" top="0.8267716535433072" bottom="0.5905511811023623" header="0.5118110236220472" footer="0.3937007874015748"/>
  <pageSetup fitToHeight="1" fitToWidth="1" horizontalDpi="600" verticalDpi="600" orientation="portrait" paperSize="9" scale="41" r:id="rId1"/>
  <headerFooter alignWithMargins="0">
    <oddFooter>&amp;C&amp;"DINPro-Medium,Regular"&amp;14 4</oddFooter>
  </headerFooter>
  <ignoredErrors>
    <ignoredError sqref="F38 E72:F7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2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E44" sqref="E44"/>
      <selection pane="topRight" activeCell="E44" sqref="E44"/>
      <selection pane="bottomLeft" activeCell="E44" sqref="E44"/>
      <selection pane="bottomRight" activeCell="A1" sqref="A1"/>
    </sheetView>
  </sheetViews>
  <sheetFormatPr defaultColWidth="9.140625" defaultRowHeight="12.75"/>
  <cols>
    <col min="1" max="1" width="3.7109375" style="3" customWidth="1"/>
    <col min="2" max="2" width="7.8515625" style="3" customWidth="1"/>
    <col min="3" max="3" width="82.7109375" style="3" customWidth="1"/>
    <col min="4" max="4" width="23.140625" style="31" bestFit="1" customWidth="1"/>
    <col min="5" max="5" width="18.7109375" style="3" bestFit="1" customWidth="1"/>
    <col min="6" max="7" width="20.140625" style="3" bestFit="1" customWidth="1"/>
    <col min="8" max="8" width="1.28515625" style="3" customWidth="1"/>
    <col min="9" max="9" width="18.7109375" style="3" bestFit="1" customWidth="1"/>
    <col min="10" max="11" width="20.140625" style="3" bestFit="1" customWidth="1"/>
    <col min="12" max="12" width="9.140625" style="3" customWidth="1"/>
    <col min="13" max="13" width="10.57421875" style="3" bestFit="1" customWidth="1"/>
    <col min="14" max="16384" width="9.140625" style="3" customWidth="1"/>
  </cols>
  <sheetData>
    <row r="1" spans="1:11" ht="17.25" customHeight="1">
      <c r="A1" s="1"/>
      <c r="B1" s="1"/>
      <c r="C1" s="1"/>
      <c r="D1" s="23"/>
      <c r="E1" s="1"/>
      <c r="F1" s="2"/>
      <c r="G1" s="1"/>
      <c r="H1" s="1"/>
      <c r="I1" s="1"/>
      <c r="J1" s="1"/>
      <c r="K1" s="1"/>
    </row>
    <row r="2" spans="2:11" s="89" customFormat="1" ht="17.25" customHeight="1">
      <c r="B2" s="86" t="s">
        <v>0</v>
      </c>
      <c r="C2" s="87"/>
      <c r="D2" s="88"/>
      <c r="E2" s="87"/>
      <c r="F2" s="87"/>
      <c r="G2" s="87"/>
      <c r="H2" s="87"/>
      <c r="I2" s="87"/>
      <c r="J2" s="87"/>
      <c r="K2" s="87"/>
    </row>
    <row r="3" spans="2:4" s="89" customFormat="1" ht="17.25" customHeight="1">
      <c r="B3" s="210" t="s">
        <v>639</v>
      </c>
      <c r="D3" s="211"/>
    </row>
    <row r="4" spans="1:11" s="120" customFormat="1" ht="17.25" customHeight="1">
      <c r="A4" s="116"/>
      <c r="B4" s="90" t="s">
        <v>614</v>
      </c>
      <c r="C4" s="90"/>
      <c r="D4" s="171"/>
      <c r="E4" s="184"/>
      <c r="F4" s="184"/>
      <c r="G4" s="117"/>
      <c r="H4" s="117"/>
      <c r="I4" s="117"/>
      <c r="J4" s="117"/>
      <c r="K4" s="117"/>
    </row>
    <row r="5" spans="1:11" ht="17.25" customHeight="1">
      <c r="A5" s="1"/>
      <c r="B5" s="1"/>
      <c r="C5" s="1"/>
      <c r="D5" s="23"/>
      <c r="E5" s="5"/>
      <c r="F5" s="5"/>
      <c r="G5" s="5"/>
      <c r="H5" s="5"/>
      <c r="I5" s="5"/>
      <c r="J5" s="5"/>
      <c r="K5" s="5"/>
    </row>
    <row r="6" spans="1:11" s="173" customFormat="1" ht="15.75" customHeight="1">
      <c r="A6" s="91"/>
      <c r="B6" s="91"/>
      <c r="C6" s="91"/>
      <c r="D6" s="92"/>
      <c r="E6" s="94"/>
      <c r="F6" s="93" t="s">
        <v>81</v>
      </c>
      <c r="G6" s="94"/>
      <c r="H6" s="95"/>
      <c r="I6" s="94"/>
      <c r="J6" s="93" t="s">
        <v>82</v>
      </c>
      <c r="K6" s="94"/>
    </row>
    <row r="7" spans="1:11" s="173" customFormat="1" ht="15.75" customHeight="1">
      <c r="A7" s="91"/>
      <c r="B7" s="91"/>
      <c r="C7" s="96" t="s">
        <v>132</v>
      </c>
      <c r="D7" s="92" t="s">
        <v>1</v>
      </c>
      <c r="E7" s="94"/>
      <c r="F7" s="93" t="s">
        <v>636</v>
      </c>
      <c r="G7" s="97"/>
      <c r="H7" s="98"/>
      <c r="I7" s="94"/>
      <c r="J7" s="93" t="s">
        <v>634</v>
      </c>
      <c r="K7" s="94"/>
    </row>
    <row r="8" spans="1:11" s="173" customFormat="1" ht="15.75" customHeight="1">
      <c r="A8" s="91"/>
      <c r="B8" s="99"/>
      <c r="C8" s="100"/>
      <c r="D8" s="101" t="s">
        <v>84</v>
      </c>
      <c r="E8" s="102" t="s">
        <v>2</v>
      </c>
      <c r="F8" s="102" t="s">
        <v>3</v>
      </c>
      <c r="G8" s="102" t="s">
        <v>85</v>
      </c>
      <c r="H8" s="102"/>
      <c r="I8" s="102" t="s">
        <v>2</v>
      </c>
      <c r="J8" s="102" t="s">
        <v>3</v>
      </c>
      <c r="K8" s="102" t="s">
        <v>85</v>
      </c>
    </row>
    <row r="9" spans="1:11" s="178" customFormat="1" ht="16.5">
      <c r="A9" s="104"/>
      <c r="B9" s="104" t="s">
        <v>4</v>
      </c>
      <c r="C9" s="104" t="s">
        <v>133</v>
      </c>
      <c r="D9" s="177" t="s">
        <v>134</v>
      </c>
      <c r="E9" s="106">
        <f>+SUM(E10:E11)</f>
        <v>56262093</v>
      </c>
      <c r="F9" s="106">
        <f>+SUM(F10:F11)</f>
        <v>56210590</v>
      </c>
      <c r="G9" s="106">
        <f aca="true" t="shared" si="0" ref="G9:G71">E9+F9</f>
        <v>112472683</v>
      </c>
      <c r="H9" s="106"/>
      <c r="I9" s="106">
        <f>+SUM(I10:I11)</f>
        <v>50997029</v>
      </c>
      <c r="J9" s="106">
        <f>+SUM(J10:J11)</f>
        <v>39691259</v>
      </c>
      <c r="K9" s="106">
        <f aca="true" t="shared" si="1" ref="K9:K45">I9+J9</f>
        <v>90688288</v>
      </c>
    </row>
    <row r="10" spans="1:11" ht="16.5">
      <c r="A10" s="2"/>
      <c r="B10" s="1" t="s">
        <v>5</v>
      </c>
      <c r="C10" s="1" t="s">
        <v>486</v>
      </c>
      <c r="D10" s="177" t="s">
        <v>725</v>
      </c>
      <c r="E10" s="10">
        <v>2391083</v>
      </c>
      <c r="F10" s="10">
        <v>1413538</v>
      </c>
      <c r="G10" s="10">
        <f>E10+F10</f>
        <v>3804621</v>
      </c>
      <c r="H10" s="6"/>
      <c r="I10" s="10">
        <v>2288290</v>
      </c>
      <c r="J10" s="10">
        <v>1830355</v>
      </c>
      <c r="K10" s="10">
        <f t="shared" si="1"/>
        <v>4118645</v>
      </c>
    </row>
    <row r="11" spans="1:14" ht="16.5">
      <c r="A11" s="2"/>
      <c r="B11" s="1" t="s">
        <v>6</v>
      </c>
      <c r="C11" s="1" t="s">
        <v>13</v>
      </c>
      <c r="D11" s="25"/>
      <c r="E11" s="10">
        <v>53871010</v>
      </c>
      <c r="F11" s="10">
        <v>54797052</v>
      </c>
      <c r="G11" s="10">
        <f>E11+F11</f>
        <v>108668062</v>
      </c>
      <c r="H11" s="6"/>
      <c r="I11" s="10">
        <v>48708739</v>
      </c>
      <c r="J11" s="10">
        <v>37860904</v>
      </c>
      <c r="K11" s="10">
        <f t="shared" si="1"/>
        <v>86569643</v>
      </c>
      <c r="M11" s="16"/>
      <c r="N11" s="16"/>
    </row>
    <row r="12" spans="1:11" s="178" customFormat="1" ht="16.5">
      <c r="A12" s="104"/>
      <c r="B12" s="104" t="s">
        <v>8</v>
      </c>
      <c r="C12" s="108" t="s">
        <v>353</v>
      </c>
      <c r="D12" s="177" t="s">
        <v>136</v>
      </c>
      <c r="E12" s="106">
        <v>240019</v>
      </c>
      <c r="F12" s="106">
        <v>938729</v>
      </c>
      <c r="G12" s="106">
        <f t="shared" si="0"/>
        <v>1178748</v>
      </c>
      <c r="H12" s="106"/>
      <c r="I12" s="106">
        <v>181559</v>
      </c>
      <c r="J12" s="106">
        <v>372380</v>
      </c>
      <c r="K12" s="106">
        <f t="shared" si="1"/>
        <v>553939</v>
      </c>
    </row>
    <row r="13" spans="1:11" s="178" customFormat="1" ht="16.5">
      <c r="A13" s="104"/>
      <c r="B13" s="104" t="s">
        <v>16</v>
      </c>
      <c r="C13" s="108" t="s">
        <v>138</v>
      </c>
      <c r="D13" s="177" t="s">
        <v>449</v>
      </c>
      <c r="E13" s="106">
        <v>638486</v>
      </c>
      <c r="F13" s="106">
        <v>19260114</v>
      </c>
      <c r="G13" s="106">
        <f t="shared" si="0"/>
        <v>19898600</v>
      </c>
      <c r="H13" s="106"/>
      <c r="I13" s="106">
        <v>465613</v>
      </c>
      <c r="J13" s="106">
        <v>15132458</v>
      </c>
      <c r="K13" s="106">
        <f t="shared" si="1"/>
        <v>15598071</v>
      </c>
    </row>
    <row r="14" spans="1:11" s="178" customFormat="1" ht="16.5">
      <c r="A14" s="104"/>
      <c r="B14" s="104" t="s">
        <v>17</v>
      </c>
      <c r="C14" s="108" t="s">
        <v>354</v>
      </c>
      <c r="D14" s="177"/>
      <c r="E14" s="106">
        <f>SUM(E15:E17)</f>
        <v>3509017</v>
      </c>
      <c r="F14" s="106">
        <f>SUM(F15:F17)</f>
        <v>19721734</v>
      </c>
      <c r="G14" s="106">
        <f t="shared" si="0"/>
        <v>23230751</v>
      </c>
      <c r="H14" s="106"/>
      <c r="I14" s="106">
        <f>SUM(I15:I17)</f>
        <v>8861453</v>
      </c>
      <c r="J14" s="106">
        <f>SUM(J15:J17)</f>
        <v>11259976</v>
      </c>
      <c r="K14" s="106">
        <f t="shared" si="1"/>
        <v>20121429</v>
      </c>
    </row>
    <row r="15" spans="1:11" ht="16.5">
      <c r="A15" s="2"/>
      <c r="B15" s="9" t="s">
        <v>18</v>
      </c>
      <c r="C15" s="12" t="s">
        <v>622</v>
      </c>
      <c r="D15" s="25"/>
      <c r="E15" s="10">
        <v>331154</v>
      </c>
      <c r="F15" s="10">
        <v>0</v>
      </c>
      <c r="G15" s="10">
        <f t="shared" si="0"/>
        <v>331154</v>
      </c>
      <c r="H15" s="10"/>
      <c r="I15" s="10">
        <v>407551</v>
      </c>
      <c r="J15" s="10">
        <v>0</v>
      </c>
      <c r="K15" s="10">
        <f t="shared" si="1"/>
        <v>407551</v>
      </c>
    </row>
    <row r="16" spans="1:11" ht="16.5">
      <c r="A16" s="2"/>
      <c r="B16" s="9" t="s">
        <v>19</v>
      </c>
      <c r="C16" s="12" t="s">
        <v>623</v>
      </c>
      <c r="D16" s="25"/>
      <c r="E16" s="10">
        <v>0</v>
      </c>
      <c r="F16" s="10">
        <v>0</v>
      </c>
      <c r="G16" s="10">
        <f t="shared" si="0"/>
        <v>0</v>
      </c>
      <c r="H16" s="10"/>
      <c r="I16" s="10">
        <v>0</v>
      </c>
      <c r="J16" s="10">
        <v>0</v>
      </c>
      <c r="K16" s="10">
        <f t="shared" si="1"/>
        <v>0</v>
      </c>
    </row>
    <row r="17" spans="1:11" ht="16.5">
      <c r="A17" s="2"/>
      <c r="B17" s="9" t="s">
        <v>98</v>
      </c>
      <c r="C17" s="12" t="s">
        <v>137</v>
      </c>
      <c r="D17" s="25"/>
      <c r="E17" s="10">
        <v>3177863</v>
      </c>
      <c r="F17" s="10">
        <v>19721734</v>
      </c>
      <c r="G17" s="10">
        <f t="shared" si="0"/>
        <v>22899597</v>
      </c>
      <c r="H17" s="10"/>
      <c r="I17" s="10">
        <v>8453902</v>
      </c>
      <c r="J17" s="10">
        <v>11259976</v>
      </c>
      <c r="K17" s="10">
        <f t="shared" si="1"/>
        <v>19713878</v>
      </c>
    </row>
    <row r="18" spans="1:11" s="178" customFormat="1" ht="16.5">
      <c r="A18" s="104"/>
      <c r="B18" s="104" t="s">
        <v>20</v>
      </c>
      <c r="C18" s="108" t="s">
        <v>141</v>
      </c>
      <c r="D18" s="177" t="s">
        <v>630</v>
      </c>
      <c r="E18" s="106">
        <f>SUM(E19:E21)</f>
        <v>3139050</v>
      </c>
      <c r="F18" s="106">
        <f>SUM(F19:F21)</f>
        <v>5588792</v>
      </c>
      <c r="G18" s="106">
        <f t="shared" si="0"/>
        <v>8727842</v>
      </c>
      <c r="H18" s="106"/>
      <c r="I18" s="106">
        <f>SUM(I19:I21)</f>
        <v>2530679</v>
      </c>
      <c r="J18" s="106">
        <f>SUM(J19:J21)</f>
        <v>4083764</v>
      </c>
      <c r="K18" s="106">
        <f t="shared" si="1"/>
        <v>6614443</v>
      </c>
    </row>
    <row r="19" spans="1:11" ht="15.75">
      <c r="A19" s="1"/>
      <c r="B19" s="9" t="s">
        <v>21</v>
      </c>
      <c r="C19" s="1" t="s">
        <v>142</v>
      </c>
      <c r="D19" s="30"/>
      <c r="E19" s="10">
        <v>923917</v>
      </c>
      <c r="F19" s="10">
        <v>0</v>
      </c>
      <c r="G19" s="10">
        <f t="shared" si="0"/>
        <v>923917</v>
      </c>
      <c r="H19" s="10"/>
      <c r="I19" s="10">
        <v>1018625</v>
      </c>
      <c r="J19" s="10">
        <v>0</v>
      </c>
      <c r="K19" s="10">
        <f t="shared" si="1"/>
        <v>1018625</v>
      </c>
    </row>
    <row r="20" spans="1:11" ht="15.75">
      <c r="A20" s="1"/>
      <c r="B20" s="9" t="s">
        <v>22</v>
      </c>
      <c r="C20" s="1" t="s">
        <v>143</v>
      </c>
      <c r="D20" s="30"/>
      <c r="E20" s="10">
        <v>0</v>
      </c>
      <c r="F20" s="10">
        <v>0</v>
      </c>
      <c r="G20" s="10">
        <f t="shared" si="0"/>
        <v>0</v>
      </c>
      <c r="H20" s="10"/>
      <c r="I20" s="10">
        <v>0</v>
      </c>
      <c r="J20" s="10">
        <v>0</v>
      </c>
      <c r="K20" s="10">
        <f t="shared" si="1"/>
        <v>0</v>
      </c>
    </row>
    <row r="21" spans="1:11" ht="15.75">
      <c r="A21" s="1"/>
      <c r="B21" s="9" t="s">
        <v>256</v>
      </c>
      <c r="C21" s="1" t="s">
        <v>144</v>
      </c>
      <c r="D21" s="30"/>
      <c r="E21" s="10">
        <v>2215133</v>
      </c>
      <c r="F21" s="10">
        <v>5588792</v>
      </c>
      <c r="G21" s="10">
        <f t="shared" si="0"/>
        <v>7803925</v>
      </c>
      <c r="H21" s="10"/>
      <c r="I21" s="10">
        <v>1512054</v>
      </c>
      <c r="J21" s="10">
        <v>4083764</v>
      </c>
      <c r="K21" s="10">
        <f t="shared" si="1"/>
        <v>5595818</v>
      </c>
    </row>
    <row r="22" spans="1:11" s="178" customFormat="1" ht="16.5">
      <c r="A22" s="104"/>
      <c r="B22" s="104" t="s">
        <v>23</v>
      </c>
      <c r="C22" s="108" t="s">
        <v>145</v>
      </c>
      <c r="D22" s="177"/>
      <c r="E22" s="106">
        <f>+SUM(E23:E24)</f>
        <v>0</v>
      </c>
      <c r="F22" s="106">
        <f>+SUM(F23:F24)</f>
        <v>0</v>
      </c>
      <c r="G22" s="106">
        <f t="shared" si="0"/>
        <v>0</v>
      </c>
      <c r="H22" s="106"/>
      <c r="I22" s="106">
        <f>+SUM(I23:I24)</f>
        <v>0</v>
      </c>
      <c r="J22" s="106">
        <f>+SUM(J23:J24)</f>
        <v>0</v>
      </c>
      <c r="K22" s="106">
        <f t="shared" si="1"/>
        <v>0</v>
      </c>
    </row>
    <row r="23" spans="1:11" ht="16.5">
      <c r="A23" s="2"/>
      <c r="B23" s="1" t="s">
        <v>24</v>
      </c>
      <c r="C23" s="12" t="s">
        <v>487</v>
      </c>
      <c r="D23" s="25"/>
      <c r="E23" s="10">
        <v>0</v>
      </c>
      <c r="F23" s="10">
        <v>0</v>
      </c>
      <c r="G23" s="10">
        <f t="shared" si="0"/>
        <v>0</v>
      </c>
      <c r="H23" s="6"/>
      <c r="I23" s="10">
        <v>0</v>
      </c>
      <c r="J23" s="10">
        <v>0</v>
      </c>
      <c r="K23" s="10">
        <f t="shared" si="1"/>
        <v>0</v>
      </c>
    </row>
    <row r="24" spans="1:11" ht="16.5">
      <c r="A24" s="2"/>
      <c r="B24" s="1" t="s">
        <v>25</v>
      </c>
      <c r="C24" s="12" t="s">
        <v>13</v>
      </c>
      <c r="D24" s="25"/>
      <c r="E24" s="10">
        <v>0</v>
      </c>
      <c r="F24" s="10">
        <v>0</v>
      </c>
      <c r="G24" s="10">
        <f t="shared" si="0"/>
        <v>0</v>
      </c>
      <c r="H24" s="6"/>
      <c r="I24" s="10">
        <v>0</v>
      </c>
      <c r="J24" s="10">
        <v>0</v>
      </c>
      <c r="K24" s="10">
        <f t="shared" si="1"/>
        <v>0</v>
      </c>
    </row>
    <row r="25" spans="1:11" s="178" customFormat="1" ht="16.5">
      <c r="A25" s="104"/>
      <c r="B25" s="104" t="s">
        <v>26</v>
      </c>
      <c r="C25" s="108" t="s">
        <v>147</v>
      </c>
      <c r="D25" s="177"/>
      <c r="E25" s="106">
        <v>2987598</v>
      </c>
      <c r="F25" s="106">
        <v>737393</v>
      </c>
      <c r="G25" s="106">
        <f t="shared" si="0"/>
        <v>3724991</v>
      </c>
      <c r="H25" s="106"/>
      <c r="I25" s="106">
        <v>2583863</v>
      </c>
      <c r="J25" s="106">
        <v>383980</v>
      </c>
      <c r="K25" s="106">
        <f t="shared" si="1"/>
        <v>2967843</v>
      </c>
    </row>
    <row r="26" spans="1:11" s="178" customFormat="1" ht="16.5">
      <c r="A26" s="104"/>
      <c r="B26" s="104" t="s">
        <v>27</v>
      </c>
      <c r="C26" s="109" t="s">
        <v>149</v>
      </c>
      <c r="D26" s="177" t="s">
        <v>146</v>
      </c>
      <c r="E26" s="106">
        <v>1193502</v>
      </c>
      <c r="F26" s="106">
        <v>285227</v>
      </c>
      <c r="G26" s="106">
        <f t="shared" si="0"/>
        <v>1478729</v>
      </c>
      <c r="H26" s="106"/>
      <c r="I26" s="106">
        <v>1374239</v>
      </c>
      <c r="J26" s="106">
        <v>188375</v>
      </c>
      <c r="K26" s="106">
        <f t="shared" si="1"/>
        <v>1562614</v>
      </c>
    </row>
    <row r="27" spans="1:11" s="178" customFormat="1" ht="16.5">
      <c r="A27" s="104"/>
      <c r="B27" s="104" t="s">
        <v>28</v>
      </c>
      <c r="C27" s="108" t="s">
        <v>151</v>
      </c>
      <c r="D27" s="177"/>
      <c r="E27" s="106">
        <v>0</v>
      </c>
      <c r="F27" s="106">
        <v>0</v>
      </c>
      <c r="G27" s="106">
        <f t="shared" si="0"/>
        <v>0</v>
      </c>
      <c r="H27" s="106"/>
      <c r="I27" s="106">
        <v>0</v>
      </c>
      <c r="J27" s="106">
        <v>0</v>
      </c>
      <c r="K27" s="106">
        <f t="shared" si="1"/>
        <v>0</v>
      </c>
    </row>
    <row r="28" spans="1:11" s="178" customFormat="1" ht="16.5">
      <c r="A28" s="104"/>
      <c r="B28" s="104" t="s">
        <v>29</v>
      </c>
      <c r="C28" s="109" t="s">
        <v>469</v>
      </c>
      <c r="D28" s="177" t="s">
        <v>148</v>
      </c>
      <c r="E28" s="106">
        <f>SUM(E29:E31)-E32</f>
        <v>0</v>
      </c>
      <c r="F28" s="106">
        <f>SUM(F29:F31)-F32</f>
        <v>0</v>
      </c>
      <c r="G28" s="106">
        <f t="shared" si="0"/>
        <v>0</v>
      </c>
      <c r="H28" s="106"/>
      <c r="I28" s="106">
        <f>SUM(I29:I31)-I32</f>
        <v>0</v>
      </c>
      <c r="J28" s="106">
        <f>SUM(J29:J31)-J32</f>
        <v>0</v>
      </c>
      <c r="K28" s="106">
        <f t="shared" si="1"/>
        <v>0</v>
      </c>
    </row>
    <row r="29" spans="1:11" ht="15.75">
      <c r="A29" s="1"/>
      <c r="B29" s="9" t="s">
        <v>115</v>
      </c>
      <c r="C29" s="1" t="s">
        <v>153</v>
      </c>
      <c r="D29" s="30"/>
      <c r="E29" s="10">
        <v>0</v>
      </c>
      <c r="F29" s="10">
        <v>0</v>
      </c>
      <c r="G29" s="10">
        <f t="shared" si="0"/>
        <v>0</v>
      </c>
      <c r="H29" s="10"/>
      <c r="I29" s="10">
        <v>0</v>
      </c>
      <c r="J29" s="10">
        <v>0</v>
      </c>
      <c r="K29" s="10">
        <f t="shared" si="1"/>
        <v>0</v>
      </c>
    </row>
    <row r="30" spans="1:11" ht="15.75">
      <c r="A30" s="1"/>
      <c r="B30" s="9" t="s">
        <v>117</v>
      </c>
      <c r="C30" s="1" t="s">
        <v>355</v>
      </c>
      <c r="D30" s="30"/>
      <c r="E30" s="10">
        <v>0</v>
      </c>
      <c r="F30" s="10">
        <v>0</v>
      </c>
      <c r="G30" s="10">
        <f t="shared" si="0"/>
        <v>0</v>
      </c>
      <c r="H30" s="10"/>
      <c r="I30" s="10">
        <v>0</v>
      </c>
      <c r="J30" s="10">
        <v>0</v>
      </c>
      <c r="K30" s="10">
        <f t="shared" si="1"/>
        <v>0</v>
      </c>
    </row>
    <row r="31" spans="1:11" ht="15.75">
      <c r="A31" s="1"/>
      <c r="B31" s="9" t="s">
        <v>312</v>
      </c>
      <c r="C31" s="1" t="s">
        <v>13</v>
      </c>
      <c r="D31" s="30"/>
      <c r="E31" s="10">
        <v>0</v>
      </c>
      <c r="F31" s="10">
        <v>0</v>
      </c>
      <c r="G31" s="10">
        <f t="shared" si="0"/>
        <v>0</v>
      </c>
      <c r="H31" s="10"/>
      <c r="I31" s="10">
        <v>0</v>
      </c>
      <c r="J31" s="10">
        <v>0</v>
      </c>
      <c r="K31" s="10">
        <f t="shared" si="1"/>
        <v>0</v>
      </c>
    </row>
    <row r="32" spans="1:11" ht="15.75">
      <c r="A32" s="1"/>
      <c r="B32" s="9" t="s">
        <v>313</v>
      </c>
      <c r="C32" s="1" t="s">
        <v>356</v>
      </c>
      <c r="D32" s="30"/>
      <c r="E32" s="10">
        <v>0</v>
      </c>
      <c r="F32" s="10">
        <v>0</v>
      </c>
      <c r="G32" s="10">
        <f>E32+F32</f>
        <v>0</v>
      </c>
      <c r="H32" s="10"/>
      <c r="I32" s="10">
        <v>0</v>
      </c>
      <c r="J32" s="10">
        <v>0</v>
      </c>
      <c r="K32" s="10">
        <f t="shared" si="1"/>
        <v>0</v>
      </c>
    </row>
    <row r="33" spans="1:11" s="178" customFormat="1" ht="16.5">
      <c r="A33" s="104"/>
      <c r="B33" s="104" t="s">
        <v>154</v>
      </c>
      <c r="C33" s="109" t="s">
        <v>357</v>
      </c>
      <c r="D33" s="177" t="s">
        <v>150</v>
      </c>
      <c r="E33" s="106">
        <f>SUM(E34:E36)</f>
        <v>0</v>
      </c>
      <c r="F33" s="106">
        <f>SUM(F34:F36)</f>
        <v>63810</v>
      </c>
      <c r="G33" s="106">
        <f t="shared" si="0"/>
        <v>63810</v>
      </c>
      <c r="H33" s="106"/>
      <c r="I33" s="106">
        <f>SUM(I34:I36)</f>
        <v>528525</v>
      </c>
      <c r="J33" s="106">
        <f>SUM(J34:J36)</f>
        <v>130320</v>
      </c>
      <c r="K33" s="106">
        <f t="shared" si="1"/>
        <v>658845</v>
      </c>
    </row>
    <row r="34" spans="1:11" ht="15.75">
      <c r="A34" s="1"/>
      <c r="B34" s="9" t="s">
        <v>155</v>
      </c>
      <c r="C34" s="1" t="s">
        <v>345</v>
      </c>
      <c r="D34" s="30"/>
      <c r="E34" s="10">
        <v>0</v>
      </c>
      <c r="F34" s="10">
        <v>63810</v>
      </c>
      <c r="G34" s="10">
        <f t="shared" si="0"/>
        <v>63810</v>
      </c>
      <c r="H34" s="10"/>
      <c r="I34" s="10">
        <v>313531</v>
      </c>
      <c r="J34" s="10">
        <v>0</v>
      </c>
      <c r="K34" s="10">
        <f t="shared" si="1"/>
        <v>313531</v>
      </c>
    </row>
    <row r="35" spans="1:11" ht="15.75">
      <c r="A35" s="1"/>
      <c r="B35" s="9" t="s">
        <v>156</v>
      </c>
      <c r="C35" s="1" t="s">
        <v>347</v>
      </c>
      <c r="D35" s="30"/>
      <c r="E35" s="10">
        <v>0</v>
      </c>
      <c r="F35" s="10">
        <v>0</v>
      </c>
      <c r="G35" s="10">
        <f t="shared" si="0"/>
        <v>0</v>
      </c>
      <c r="H35" s="10"/>
      <c r="I35" s="10">
        <v>214994</v>
      </c>
      <c r="J35" s="10">
        <v>130320</v>
      </c>
      <c r="K35" s="10">
        <f t="shared" si="1"/>
        <v>345314</v>
      </c>
    </row>
    <row r="36" spans="1:11" ht="15.75">
      <c r="A36" s="1"/>
      <c r="B36" s="9" t="s">
        <v>157</v>
      </c>
      <c r="C36" s="1" t="s">
        <v>349</v>
      </c>
      <c r="D36" s="30"/>
      <c r="E36" s="10">
        <v>0</v>
      </c>
      <c r="F36" s="10">
        <v>0</v>
      </c>
      <c r="G36" s="10">
        <f t="shared" si="0"/>
        <v>0</v>
      </c>
      <c r="H36" s="10"/>
      <c r="I36" s="10">
        <v>0</v>
      </c>
      <c r="J36" s="10">
        <v>0</v>
      </c>
      <c r="K36" s="10">
        <f t="shared" si="1"/>
        <v>0</v>
      </c>
    </row>
    <row r="37" spans="1:11" s="178" customFormat="1" ht="17.25" customHeight="1">
      <c r="A37" s="104"/>
      <c r="B37" s="104" t="s">
        <v>158</v>
      </c>
      <c r="C37" s="108" t="s">
        <v>159</v>
      </c>
      <c r="D37" s="177" t="s">
        <v>152</v>
      </c>
      <c r="E37" s="106">
        <f>SUM(E38:E42)</f>
        <v>1798972</v>
      </c>
      <c r="F37" s="106">
        <f>SUM(F38:F42)</f>
        <v>468603</v>
      </c>
      <c r="G37" s="106">
        <f t="shared" si="0"/>
        <v>2267575</v>
      </c>
      <c r="H37" s="106"/>
      <c r="I37" s="106">
        <f>SUM(I38:I42)</f>
        <v>1171403</v>
      </c>
      <c r="J37" s="106">
        <f>SUM(J38:J42)</f>
        <v>359979</v>
      </c>
      <c r="K37" s="106">
        <f t="shared" si="1"/>
        <v>1531382</v>
      </c>
    </row>
    <row r="38" spans="1:11" ht="15.75">
      <c r="A38" s="1"/>
      <c r="B38" s="9" t="s">
        <v>120</v>
      </c>
      <c r="C38" s="12" t="s">
        <v>160</v>
      </c>
      <c r="D38" s="25"/>
      <c r="E38" s="10">
        <v>1252095</v>
      </c>
      <c r="F38" s="10">
        <v>444023</v>
      </c>
      <c r="G38" s="10">
        <f t="shared" si="0"/>
        <v>1696118</v>
      </c>
      <c r="H38" s="10"/>
      <c r="I38" s="10">
        <v>862492</v>
      </c>
      <c r="J38" s="10">
        <v>345692</v>
      </c>
      <c r="K38" s="10">
        <f t="shared" si="1"/>
        <v>1208184</v>
      </c>
    </row>
    <row r="39" spans="1:11" ht="15.75">
      <c r="A39" s="1"/>
      <c r="B39" s="9" t="s">
        <v>122</v>
      </c>
      <c r="C39" s="1" t="s">
        <v>358</v>
      </c>
      <c r="D39" s="30"/>
      <c r="E39" s="10">
        <v>0</v>
      </c>
      <c r="F39" s="10">
        <v>0</v>
      </c>
      <c r="G39" s="10">
        <f t="shared" si="0"/>
        <v>0</v>
      </c>
      <c r="H39" s="10"/>
      <c r="I39" s="10">
        <v>0</v>
      </c>
      <c r="J39" s="10">
        <v>0</v>
      </c>
      <c r="K39" s="10">
        <f t="shared" si="1"/>
        <v>0</v>
      </c>
    </row>
    <row r="40" spans="1:11" ht="15.75">
      <c r="A40" s="1"/>
      <c r="B40" s="9" t="s">
        <v>161</v>
      </c>
      <c r="C40" s="1" t="s">
        <v>359</v>
      </c>
      <c r="D40" s="25"/>
      <c r="E40" s="10">
        <v>111036</v>
      </c>
      <c r="F40" s="10">
        <v>123</v>
      </c>
      <c r="G40" s="10">
        <f t="shared" si="0"/>
        <v>111159</v>
      </c>
      <c r="H40" s="10"/>
      <c r="I40" s="10">
        <v>101539</v>
      </c>
      <c r="J40" s="10">
        <v>202</v>
      </c>
      <c r="K40" s="10">
        <f t="shared" si="1"/>
        <v>101741</v>
      </c>
    </row>
    <row r="41" spans="1:11" ht="15.75">
      <c r="A41" s="1"/>
      <c r="B41" s="9" t="s">
        <v>162</v>
      </c>
      <c r="C41" s="1" t="s">
        <v>163</v>
      </c>
      <c r="D41" s="30"/>
      <c r="E41" s="10">
        <v>0</v>
      </c>
      <c r="F41" s="10">
        <v>0</v>
      </c>
      <c r="G41" s="10">
        <f t="shared" si="0"/>
        <v>0</v>
      </c>
      <c r="H41" s="10"/>
      <c r="I41" s="10">
        <v>0</v>
      </c>
      <c r="J41" s="10">
        <v>0</v>
      </c>
      <c r="K41" s="10">
        <f t="shared" si="1"/>
        <v>0</v>
      </c>
    </row>
    <row r="42" spans="1:11" ht="15.75">
      <c r="A42" s="1"/>
      <c r="B42" s="9" t="s">
        <v>164</v>
      </c>
      <c r="C42" s="1" t="s">
        <v>165</v>
      </c>
      <c r="D42" s="30"/>
      <c r="E42" s="10">
        <v>435841</v>
      </c>
      <c r="F42" s="10">
        <v>24457</v>
      </c>
      <c r="G42" s="10">
        <f t="shared" si="0"/>
        <v>460298</v>
      </c>
      <c r="H42" s="10"/>
      <c r="I42" s="10">
        <v>207372</v>
      </c>
      <c r="J42" s="10">
        <v>14085</v>
      </c>
      <c r="K42" s="10">
        <f t="shared" si="1"/>
        <v>221457</v>
      </c>
    </row>
    <row r="43" spans="1:11" s="178" customFormat="1" ht="16.5">
      <c r="A43" s="104"/>
      <c r="B43" s="104" t="s">
        <v>32</v>
      </c>
      <c r="C43" s="104" t="s">
        <v>360</v>
      </c>
      <c r="D43" s="177" t="s">
        <v>560</v>
      </c>
      <c r="E43" s="106">
        <f>SUM(E44:E45)</f>
        <v>243529</v>
      </c>
      <c r="F43" s="106">
        <f>SUM(F44:F45)</f>
        <v>60026</v>
      </c>
      <c r="G43" s="106">
        <f>E43+F43</f>
        <v>303555</v>
      </c>
      <c r="H43" s="106"/>
      <c r="I43" s="106">
        <f>SUM(I44:I45)</f>
        <v>660121</v>
      </c>
      <c r="J43" s="106">
        <f>SUM(J44:J45)</f>
        <v>45591</v>
      </c>
      <c r="K43" s="106">
        <f t="shared" si="1"/>
        <v>705712</v>
      </c>
    </row>
    <row r="44" spans="1:11" ht="15.75">
      <c r="A44" s="1"/>
      <c r="B44" s="9" t="s">
        <v>344</v>
      </c>
      <c r="C44" s="1" t="s">
        <v>361</v>
      </c>
      <c r="D44" s="30"/>
      <c r="E44" s="10">
        <v>243529</v>
      </c>
      <c r="F44" s="10">
        <v>16793</v>
      </c>
      <c r="G44" s="10">
        <f t="shared" si="0"/>
        <v>260322</v>
      </c>
      <c r="H44" s="10"/>
      <c r="I44" s="10">
        <v>582732</v>
      </c>
      <c r="J44" s="10">
        <v>21899</v>
      </c>
      <c r="K44" s="10">
        <f t="shared" si="1"/>
        <v>604631</v>
      </c>
    </row>
    <row r="45" spans="1:11" ht="15.75">
      <c r="A45" s="1"/>
      <c r="B45" s="9" t="s">
        <v>346</v>
      </c>
      <c r="C45" s="1" t="s">
        <v>362</v>
      </c>
      <c r="D45" s="30"/>
      <c r="E45" s="10">
        <v>0</v>
      </c>
      <c r="F45" s="10">
        <v>43233</v>
      </c>
      <c r="G45" s="10">
        <f t="shared" si="0"/>
        <v>43233</v>
      </c>
      <c r="H45" s="10"/>
      <c r="I45" s="10">
        <v>77389</v>
      </c>
      <c r="J45" s="10">
        <v>23692</v>
      </c>
      <c r="K45" s="10">
        <f t="shared" si="1"/>
        <v>101081</v>
      </c>
    </row>
    <row r="46" spans="1:11" s="178" customFormat="1" ht="15.75" customHeight="1">
      <c r="A46" s="104"/>
      <c r="B46" s="104" t="s">
        <v>33</v>
      </c>
      <c r="C46" s="104" t="s">
        <v>488</v>
      </c>
      <c r="D46" s="177"/>
      <c r="E46" s="106"/>
      <c r="F46" s="106"/>
      <c r="G46" s="106"/>
      <c r="H46" s="106"/>
      <c r="I46" s="106"/>
      <c r="J46" s="106"/>
      <c r="K46" s="106"/>
    </row>
    <row r="47" spans="1:11" s="178" customFormat="1" ht="15.75" customHeight="1">
      <c r="A47" s="104"/>
      <c r="B47" s="104"/>
      <c r="C47" s="104" t="s">
        <v>489</v>
      </c>
      <c r="D47" s="177"/>
      <c r="E47" s="106">
        <f>+SUM(E48:E49)</f>
        <v>0</v>
      </c>
      <c r="F47" s="106">
        <f>+SUM(F48:F49)</f>
        <v>0</v>
      </c>
      <c r="G47" s="106">
        <f>E47+F47</f>
        <v>0</v>
      </c>
      <c r="H47" s="106"/>
      <c r="I47" s="106">
        <f>+SUM(I48:I49)</f>
        <v>0</v>
      </c>
      <c r="J47" s="106">
        <f>+SUM(J48:J49)</f>
        <v>0</v>
      </c>
      <c r="K47" s="106">
        <f aca="true" t="shared" si="2" ref="K47:K61">I47+J47</f>
        <v>0</v>
      </c>
    </row>
    <row r="48" spans="1:11" ht="15.75" customHeight="1">
      <c r="A48" s="1"/>
      <c r="B48" s="1" t="s">
        <v>490</v>
      </c>
      <c r="C48" s="1" t="s">
        <v>483</v>
      </c>
      <c r="D48" s="25"/>
      <c r="E48" s="10">
        <v>0</v>
      </c>
      <c r="F48" s="10">
        <v>0</v>
      </c>
      <c r="G48" s="10">
        <f>E48+F48</f>
        <v>0</v>
      </c>
      <c r="H48" s="6"/>
      <c r="I48" s="10">
        <v>0</v>
      </c>
      <c r="J48" s="10">
        <v>0</v>
      </c>
      <c r="K48" s="10">
        <f t="shared" si="2"/>
        <v>0</v>
      </c>
    </row>
    <row r="49" spans="1:11" ht="15.75" customHeight="1">
      <c r="A49" s="1"/>
      <c r="B49" s="1" t="s">
        <v>491</v>
      </c>
      <c r="C49" s="1" t="s">
        <v>484</v>
      </c>
      <c r="D49" s="25"/>
      <c r="E49" s="10">
        <v>0</v>
      </c>
      <c r="F49" s="10">
        <v>0</v>
      </c>
      <c r="G49" s="10">
        <f>E49+F49</f>
        <v>0</v>
      </c>
      <c r="H49" s="6"/>
      <c r="I49" s="10">
        <v>0</v>
      </c>
      <c r="J49" s="10">
        <v>0</v>
      </c>
      <c r="K49" s="10">
        <f t="shared" si="2"/>
        <v>0</v>
      </c>
    </row>
    <row r="50" spans="1:11" s="178" customFormat="1" ht="16.5">
      <c r="A50" s="104"/>
      <c r="B50" s="104" t="s">
        <v>431</v>
      </c>
      <c r="C50" s="104" t="s">
        <v>166</v>
      </c>
      <c r="D50" s="177"/>
      <c r="E50" s="106">
        <v>0</v>
      </c>
      <c r="F50" s="106">
        <v>0</v>
      </c>
      <c r="G50" s="106">
        <f t="shared" si="0"/>
        <v>0</v>
      </c>
      <c r="H50" s="106"/>
      <c r="I50" s="106">
        <v>0</v>
      </c>
      <c r="J50" s="106">
        <v>0</v>
      </c>
      <c r="K50" s="106">
        <f t="shared" si="2"/>
        <v>0</v>
      </c>
    </row>
    <row r="51" spans="1:11" s="178" customFormat="1" ht="16.5">
      <c r="A51" s="104"/>
      <c r="B51" s="104" t="s">
        <v>35</v>
      </c>
      <c r="C51" s="104" t="s">
        <v>448</v>
      </c>
      <c r="D51" s="177" t="s">
        <v>584</v>
      </c>
      <c r="E51" s="106">
        <f>E52+E53+E65+E70+E73</f>
        <v>22833450</v>
      </c>
      <c r="F51" s="169">
        <f>F52+F53+F65+F70+F73</f>
        <v>-698471</v>
      </c>
      <c r="G51" s="106">
        <f t="shared" si="0"/>
        <v>22134979</v>
      </c>
      <c r="H51" s="106"/>
      <c r="I51" s="106">
        <f>I52+I53+I65+I70+I73</f>
        <v>22110499</v>
      </c>
      <c r="J51" s="169">
        <f>J52+J53+J65+J70+J73</f>
        <v>365269</v>
      </c>
      <c r="K51" s="106">
        <f t="shared" si="2"/>
        <v>22475768</v>
      </c>
    </row>
    <row r="52" spans="1:11" ht="15.75">
      <c r="A52" s="1"/>
      <c r="B52" s="9" t="s">
        <v>125</v>
      </c>
      <c r="C52" s="1" t="s">
        <v>311</v>
      </c>
      <c r="D52" s="30"/>
      <c r="E52" s="27">
        <v>4000000</v>
      </c>
      <c r="F52" s="27">
        <v>0</v>
      </c>
      <c r="G52" s="10">
        <f t="shared" si="0"/>
        <v>4000000</v>
      </c>
      <c r="H52" s="10"/>
      <c r="I52" s="27">
        <v>4000000</v>
      </c>
      <c r="J52" s="27">
        <v>0</v>
      </c>
      <c r="K52" s="10">
        <f t="shared" si="2"/>
        <v>4000000</v>
      </c>
    </row>
    <row r="53" spans="1:11" ht="15.75">
      <c r="A53" s="1"/>
      <c r="B53" s="9" t="s">
        <v>126</v>
      </c>
      <c r="C53" s="1" t="s">
        <v>167</v>
      </c>
      <c r="D53" s="25"/>
      <c r="E53" s="10">
        <f>SUM(E54:E64)</f>
        <v>2213524</v>
      </c>
      <c r="F53" s="27">
        <f>SUM(F54:F64)</f>
        <v>-698471</v>
      </c>
      <c r="G53" s="10">
        <f t="shared" si="0"/>
        <v>1515053</v>
      </c>
      <c r="H53" s="10"/>
      <c r="I53" s="10">
        <f>SUM(I54:I64)</f>
        <v>4188859</v>
      </c>
      <c r="J53" s="27">
        <f>SUM(J54:J64)</f>
        <v>365269</v>
      </c>
      <c r="K53" s="10">
        <f t="shared" si="2"/>
        <v>4554128</v>
      </c>
    </row>
    <row r="54" spans="1:11" ht="15.75">
      <c r="A54" s="1"/>
      <c r="B54" s="9" t="s">
        <v>363</v>
      </c>
      <c r="C54" s="1" t="s">
        <v>168</v>
      </c>
      <c r="D54" s="25"/>
      <c r="E54" s="27">
        <v>1700000</v>
      </c>
      <c r="F54" s="27">
        <v>0</v>
      </c>
      <c r="G54" s="10">
        <f t="shared" si="0"/>
        <v>1700000</v>
      </c>
      <c r="H54" s="10"/>
      <c r="I54" s="27">
        <v>1700000</v>
      </c>
      <c r="J54" s="27">
        <v>0</v>
      </c>
      <c r="K54" s="10">
        <f t="shared" si="2"/>
        <v>1700000</v>
      </c>
    </row>
    <row r="55" spans="1:11" ht="16.5">
      <c r="A55" s="1"/>
      <c r="B55" s="9" t="s">
        <v>364</v>
      </c>
      <c r="C55" s="1" t="s">
        <v>365</v>
      </c>
      <c r="D55" s="177"/>
      <c r="E55" s="27">
        <v>0</v>
      </c>
      <c r="F55" s="27">
        <v>0</v>
      </c>
      <c r="G55" s="10">
        <f t="shared" si="0"/>
        <v>0</v>
      </c>
      <c r="H55" s="10"/>
      <c r="I55" s="27">
        <v>0</v>
      </c>
      <c r="J55" s="27">
        <v>0</v>
      </c>
      <c r="K55" s="10">
        <f t="shared" si="2"/>
        <v>0</v>
      </c>
    </row>
    <row r="56" spans="1:13" ht="16.5">
      <c r="A56" s="1"/>
      <c r="B56" s="9" t="s">
        <v>366</v>
      </c>
      <c r="C56" s="1" t="s">
        <v>492</v>
      </c>
      <c r="D56" s="177" t="s">
        <v>631</v>
      </c>
      <c r="E56" s="27">
        <v>-702498</v>
      </c>
      <c r="F56" s="27">
        <v>-665848</v>
      </c>
      <c r="G56" s="10">
        <f t="shared" si="0"/>
        <v>-1368346</v>
      </c>
      <c r="H56" s="10"/>
      <c r="I56" s="27">
        <v>1253332</v>
      </c>
      <c r="J56" s="27">
        <v>420446</v>
      </c>
      <c r="K56" s="10">
        <f t="shared" si="2"/>
        <v>1673778</v>
      </c>
      <c r="M56" s="33"/>
    </row>
    <row r="57" spans="1:11" ht="16.5">
      <c r="A57" s="1"/>
      <c r="B57" s="9" t="s">
        <v>367</v>
      </c>
      <c r="C57" s="1" t="s">
        <v>493</v>
      </c>
      <c r="D57" s="177"/>
      <c r="E57" s="27">
        <v>47106</v>
      </c>
      <c r="F57" s="27">
        <v>0</v>
      </c>
      <c r="G57" s="10">
        <f t="shared" si="0"/>
        <v>47106</v>
      </c>
      <c r="H57" s="10"/>
      <c r="I57" s="27">
        <v>47106</v>
      </c>
      <c r="J57" s="27">
        <v>0</v>
      </c>
      <c r="K57" s="10">
        <f t="shared" si="2"/>
        <v>47106</v>
      </c>
    </row>
    <row r="58" spans="1:11" ht="16.5">
      <c r="A58" s="1"/>
      <c r="B58" s="9" t="s">
        <v>368</v>
      </c>
      <c r="C58" s="1" t="s">
        <v>494</v>
      </c>
      <c r="D58" s="177"/>
      <c r="E58" s="27">
        <v>0</v>
      </c>
      <c r="F58" s="27">
        <v>0</v>
      </c>
      <c r="G58" s="10">
        <f t="shared" si="0"/>
        <v>0</v>
      </c>
      <c r="H58" s="10"/>
      <c r="I58" s="27">
        <v>0</v>
      </c>
      <c r="J58" s="27">
        <v>0</v>
      </c>
      <c r="K58" s="10">
        <f t="shared" si="2"/>
        <v>0</v>
      </c>
    </row>
    <row r="59" spans="1:11" ht="16.5">
      <c r="A59" s="1"/>
      <c r="B59" s="9" t="s">
        <v>369</v>
      </c>
      <c r="C59" s="1" t="s">
        <v>495</v>
      </c>
      <c r="D59" s="177"/>
      <c r="E59" s="27">
        <v>0</v>
      </c>
      <c r="F59" s="27">
        <v>0</v>
      </c>
      <c r="G59" s="10">
        <f t="shared" si="0"/>
        <v>0</v>
      </c>
      <c r="H59" s="10"/>
      <c r="I59" s="27">
        <v>0</v>
      </c>
      <c r="J59" s="27">
        <v>0</v>
      </c>
      <c r="K59" s="10">
        <f t="shared" si="2"/>
        <v>0</v>
      </c>
    </row>
    <row r="60" spans="1:11" ht="15.75" customHeight="1">
      <c r="A60" s="1"/>
      <c r="B60" s="28" t="s">
        <v>370</v>
      </c>
      <c r="C60" s="29" t="s">
        <v>496</v>
      </c>
      <c r="D60" s="177"/>
      <c r="E60" s="27">
        <v>2729</v>
      </c>
      <c r="F60" s="27">
        <v>0</v>
      </c>
      <c r="G60" s="10">
        <f t="shared" si="0"/>
        <v>2729</v>
      </c>
      <c r="H60" s="10"/>
      <c r="I60" s="27">
        <v>236</v>
      </c>
      <c r="J60" s="27">
        <v>0</v>
      </c>
      <c r="K60" s="10">
        <f t="shared" si="2"/>
        <v>236</v>
      </c>
    </row>
    <row r="61" spans="1:13" ht="16.5">
      <c r="A61" s="1"/>
      <c r="B61" s="28" t="s">
        <v>372</v>
      </c>
      <c r="C61" s="29" t="s">
        <v>371</v>
      </c>
      <c r="D61" s="177"/>
      <c r="E61" s="27">
        <v>-239705</v>
      </c>
      <c r="F61" s="27">
        <v>-32623</v>
      </c>
      <c r="G61" s="10">
        <f t="shared" si="0"/>
        <v>-272328</v>
      </c>
      <c r="H61" s="10"/>
      <c r="I61" s="27">
        <v>-217707</v>
      </c>
      <c r="J61" s="27">
        <v>-55177</v>
      </c>
      <c r="K61" s="10">
        <f t="shared" si="2"/>
        <v>-272884</v>
      </c>
      <c r="M61" s="33"/>
    </row>
    <row r="62" spans="1:11" ht="31.5">
      <c r="A62" s="1"/>
      <c r="B62" s="28" t="s">
        <v>373</v>
      </c>
      <c r="C62" s="29" t="s">
        <v>497</v>
      </c>
      <c r="D62" s="177"/>
      <c r="E62" s="10"/>
      <c r="F62" s="10"/>
      <c r="G62" s="10"/>
      <c r="H62" s="10"/>
      <c r="I62" s="10"/>
      <c r="J62" s="10"/>
      <c r="K62" s="10"/>
    </row>
    <row r="63" spans="1:11" ht="16.5">
      <c r="A63" s="1"/>
      <c r="C63" s="29" t="s">
        <v>498</v>
      </c>
      <c r="D63" s="177"/>
      <c r="E63" s="27">
        <v>0</v>
      </c>
      <c r="F63" s="27">
        <v>0</v>
      </c>
      <c r="G63" s="10">
        <f t="shared" si="0"/>
        <v>0</v>
      </c>
      <c r="H63" s="10"/>
      <c r="I63" s="27">
        <v>0</v>
      </c>
      <c r="J63" s="27">
        <v>0</v>
      </c>
      <c r="K63" s="10">
        <f>I63+J63</f>
        <v>0</v>
      </c>
    </row>
    <row r="64" spans="1:11" ht="16.5">
      <c r="A64" s="1"/>
      <c r="B64" s="28" t="s">
        <v>499</v>
      </c>
      <c r="C64" s="29" t="s">
        <v>169</v>
      </c>
      <c r="D64" s="177"/>
      <c r="E64" s="27">
        <v>1405892</v>
      </c>
      <c r="F64" s="27">
        <v>0</v>
      </c>
      <c r="G64" s="10">
        <f t="shared" si="0"/>
        <v>1405892</v>
      </c>
      <c r="H64" s="10"/>
      <c r="I64" s="27">
        <v>1405892</v>
      </c>
      <c r="J64" s="27">
        <v>0</v>
      </c>
      <c r="K64" s="10">
        <f>I64+J64</f>
        <v>1405892</v>
      </c>
    </row>
    <row r="65" spans="1:11" ht="16.5">
      <c r="A65" s="1"/>
      <c r="B65" s="9" t="s">
        <v>374</v>
      </c>
      <c r="C65" s="1" t="s">
        <v>375</v>
      </c>
      <c r="D65" s="177"/>
      <c r="E65" s="10">
        <f>SUM(E66:E69)</f>
        <v>13333443</v>
      </c>
      <c r="F65" s="10">
        <f>SUM(F66:F69)</f>
        <v>0</v>
      </c>
      <c r="G65" s="10">
        <f>E65+F65</f>
        <v>13333443</v>
      </c>
      <c r="H65" s="10"/>
      <c r="I65" s="10">
        <f>SUM(I66:I69)</f>
        <v>10572393</v>
      </c>
      <c r="J65" s="10">
        <f>SUM(J66:J69)</f>
        <v>0</v>
      </c>
      <c r="K65" s="10">
        <f>I65+J65</f>
        <v>10572393</v>
      </c>
    </row>
    <row r="66" spans="1:11" ht="16.5">
      <c r="A66" s="1"/>
      <c r="B66" s="9" t="s">
        <v>376</v>
      </c>
      <c r="C66" s="1" t="s">
        <v>171</v>
      </c>
      <c r="D66" s="177"/>
      <c r="E66" s="27">
        <v>1259069</v>
      </c>
      <c r="F66" s="27">
        <v>0</v>
      </c>
      <c r="G66" s="10">
        <f t="shared" si="0"/>
        <v>1259069</v>
      </c>
      <c r="H66" s="10"/>
      <c r="I66" s="27">
        <v>1213707</v>
      </c>
      <c r="J66" s="27">
        <v>0</v>
      </c>
      <c r="K66" s="10">
        <f aca="true" t="shared" si="3" ref="K66:K71">I66+J66</f>
        <v>1213707</v>
      </c>
    </row>
    <row r="67" spans="1:11" ht="16.5">
      <c r="A67" s="1"/>
      <c r="B67" s="9" t="s">
        <v>377</v>
      </c>
      <c r="C67" s="1" t="s">
        <v>172</v>
      </c>
      <c r="D67" s="177"/>
      <c r="E67" s="27">
        <v>0</v>
      </c>
      <c r="F67" s="27">
        <v>0</v>
      </c>
      <c r="G67" s="10">
        <f t="shared" si="0"/>
        <v>0</v>
      </c>
      <c r="H67" s="10"/>
      <c r="I67" s="27">
        <v>0</v>
      </c>
      <c r="J67" s="27">
        <v>0</v>
      </c>
      <c r="K67" s="10">
        <f t="shared" si="3"/>
        <v>0</v>
      </c>
    </row>
    <row r="68" spans="1:11" ht="16.5">
      <c r="A68" s="1"/>
      <c r="B68" s="9" t="s">
        <v>378</v>
      </c>
      <c r="C68" s="1" t="s">
        <v>173</v>
      </c>
      <c r="D68" s="177"/>
      <c r="E68" s="27">
        <v>11631754</v>
      </c>
      <c r="F68" s="27">
        <v>0</v>
      </c>
      <c r="G68" s="10">
        <f t="shared" si="0"/>
        <v>11631754</v>
      </c>
      <c r="H68" s="10"/>
      <c r="I68" s="27">
        <v>9115974</v>
      </c>
      <c r="J68" s="27">
        <v>0</v>
      </c>
      <c r="K68" s="10">
        <f t="shared" si="3"/>
        <v>9115974</v>
      </c>
    </row>
    <row r="69" spans="1:13" ht="16.5">
      <c r="A69" s="1"/>
      <c r="B69" s="9" t="s">
        <v>379</v>
      </c>
      <c r="C69" s="1" t="s">
        <v>380</v>
      </c>
      <c r="D69" s="177"/>
      <c r="E69" s="27">
        <v>442620</v>
      </c>
      <c r="F69" s="27">
        <v>0</v>
      </c>
      <c r="G69" s="27">
        <f t="shared" si="0"/>
        <v>442620</v>
      </c>
      <c r="H69" s="10"/>
      <c r="I69" s="27">
        <v>242712</v>
      </c>
      <c r="J69" s="27">
        <v>0</v>
      </c>
      <c r="K69" s="27">
        <f t="shared" si="3"/>
        <v>242712</v>
      </c>
      <c r="M69" s="33"/>
    </row>
    <row r="70" spans="1:11" ht="16.5">
      <c r="A70" s="1"/>
      <c r="B70" s="9" t="s">
        <v>381</v>
      </c>
      <c r="C70" s="1" t="s">
        <v>382</v>
      </c>
      <c r="D70" s="177"/>
      <c r="E70" s="10">
        <f>SUM(E71:E72)</f>
        <v>3286398</v>
      </c>
      <c r="F70" s="10">
        <f>SUM(F71:F72)</f>
        <v>0</v>
      </c>
      <c r="G70" s="10">
        <f t="shared" si="0"/>
        <v>3286398</v>
      </c>
      <c r="H70" s="10"/>
      <c r="I70" s="10">
        <f>SUM(I71:I72)</f>
        <v>3349174</v>
      </c>
      <c r="J70" s="10">
        <f>SUM(J71:J72)</f>
        <v>0</v>
      </c>
      <c r="K70" s="10">
        <f t="shared" si="3"/>
        <v>3349174</v>
      </c>
    </row>
    <row r="71" spans="1:11" ht="16.5">
      <c r="A71" s="1"/>
      <c r="B71" s="9" t="s">
        <v>383</v>
      </c>
      <c r="C71" s="12" t="s">
        <v>625</v>
      </c>
      <c r="D71" s="177"/>
      <c r="E71" s="27">
        <v>209221</v>
      </c>
      <c r="F71" s="27">
        <v>0</v>
      </c>
      <c r="G71" s="10">
        <f t="shared" si="0"/>
        <v>209221</v>
      </c>
      <c r="H71" s="10"/>
      <c r="I71" s="27">
        <v>344264</v>
      </c>
      <c r="J71" s="27">
        <v>0</v>
      </c>
      <c r="K71" s="10">
        <f t="shared" si="3"/>
        <v>344264</v>
      </c>
    </row>
    <row r="72" spans="1:11" ht="16.5">
      <c r="A72" s="1"/>
      <c r="B72" s="9" t="s">
        <v>384</v>
      </c>
      <c r="C72" s="12" t="s">
        <v>626</v>
      </c>
      <c r="D72" s="177"/>
      <c r="E72" s="27">
        <v>3077177</v>
      </c>
      <c r="F72" s="27">
        <v>0</v>
      </c>
      <c r="G72" s="10">
        <f>E72+F72</f>
        <v>3077177</v>
      </c>
      <c r="H72" s="10"/>
      <c r="I72" s="27">
        <v>3004910</v>
      </c>
      <c r="J72" s="27">
        <v>0</v>
      </c>
      <c r="K72" s="10">
        <f>I72+J72</f>
        <v>3004910</v>
      </c>
    </row>
    <row r="73" spans="1:11" ht="16.5">
      <c r="A73" s="1"/>
      <c r="B73" s="9" t="s">
        <v>464</v>
      </c>
      <c r="C73" s="12" t="s">
        <v>500</v>
      </c>
      <c r="D73" s="177" t="s">
        <v>635</v>
      </c>
      <c r="E73" s="27">
        <v>85</v>
      </c>
      <c r="F73" s="27">
        <v>0</v>
      </c>
      <c r="G73" s="10">
        <f>E73+F73</f>
        <v>85</v>
      </c>
      <c r="H73" s="10"/>
      <c r="I73" s="27">
        <v>73</v>
      </c>
      <c r="J73" s="27">
        <v>0</v>
      </c>
      <c r="K73" s="10">
        <f>I73+J73</f>
        <v>73</v>
      </c>
    </row>
    <row r="74" spans="1:11" ht="16.5">
      <c r="A74" s="1"/>
      <c r="B74" s="1"/>
      <c r="C74" s="12"/>
      <c r="D74" s="30"/>
      <c r="E74" s="206"/>
      <c r="F74" s="206"/>
      <c r="G74" s="206"/>
      <c r="H74" s="6"/>
      <c r="I74" s="206"/>
      <c r="J74" s="206"/>
      <c r="K74" s="206"/>
    </row>
    <row r="75" spans="1:11" s="178" customFormat="1" ht="16.5">
      <c r="A75" s="104"/>
      <c r="B75" s="110"/>
      <c r="C75" s="111" t="s">
        <v>174</v>
      </c>
      <c r="D75" s="185"/>
      <c r="E75" s="113">
        <f>E51+E50+E37+E33+E28+E27+E26+E25+E22+E18+E14+E9+E12+E13+E43+E47</f>
        <v>92845716</v>
      </c>
      <c r="F75" s="113">
        <f>F51+F50+F37+F33+F28+F27+F26+F25+F22+F18+F14+F9+F12+F13+F43+F47</f>
        <v>102636547</v>
      </c>
      <c r="G75" s="113">
        <f>G51+G50+G37+G33+G28+G27+G26+G25+G22+G18+G14+G9+G12+G13+G43+G47</f>
        <v>195482263</v>
      </c>
      <c r="H75" s="113"/>
      <c r="I75" s="113">
        <f>I51+I50+I37+I33+I28+I27+I26+I25+I22+I18+I14+I9+I12+I13+I43+I47</f>
        <v>91464983</v>
      </c>
      <c r="J75" s="113">
        <f>J51+J50+J37+J33+J28+J27+J26+J25+J22+J18+J14+J9+J12+J13+J43+J47</f>
        <v>72013351</v>
      </c>
      <c r="K75" s="113">
        <f>K51+K50+K37+K33+K28+K27+K26+K25+K22+K18+K14+K9+K12+K13+K43+K47</f>
        <v>163478334</v>
      </c>
    </row>
    <row r="76" spans="1:11" ht="13.5">
      <c r="A76" s="18"/>
      <c r="B76" s="18"/>
      <c r="C76" s="19"/>
      <c r="D76" s="32"/>
      <c r="I76" s="20"/>
      <c r="J76" s="20"/>
      <c r="K76" s="20"/>
    </row>
    <row r="77" spans="1:11" ht="13.5">
      <c r="A77" s="18"/>
      <c r="B77" s="18"/>
      <c r="C77" s="19"/>
      <c r="D77" s="32"/>
      <c r="I77" s="20"/>
      <c r="J77" s="20"/>
      <c r="K77" s="20"/>
    </row>
    <row r="78" spans="1:11" ht="13.5">
      <c r="A78" s="18"/>
      <c r="B78" s="18"/>
      <c r="C78" s="19"/>
      <c r="D78" s="32"/>
      <c r="I78" s="20"/>
      <c r="J78" s="20"/>
      <c r="K78" s="20"/>
    </row>
    <row r="79" spans="1:11" ht="13.5">
      <c r="A79" s="18"/>
      <c r="B79" s="18"/>
      <c r="C79" s="19"/>
      <c r="D79" s="32"/>
      <c r="I79" s="20"/>
      <c r="J79" s="20"/>
      <c r="K79" s="20"/>
    </row>
    <row r="80" spans="1:11" ht="13.5">
      <c r="A80" s="18"/>
      <c r="B80" s="18"/>
      <c r="C80" s="19"/>
      <c r="D80" s="32"/>
      <c r="I80" s="20"/>
      <c r="J80" s="20"/>
      <c r="K80" s="20"/>
    </row>
    <row r="81" spans="1:11" ht="13.5">
      <c r="A81" s="18"/>
      <c r="B81" s="18"/>
      <c r="C81" s="19"/>
      <c r="D81" s="32"/>
      <c r="I81" s="20"/>
      <c r="J81" s="20"/>
      <c r="K81" s="20"/>
    </row>
    <row r="82" spans="1:11" ht="13.5">
      <c r="A82" s="18"/>
      <c r="B82" s="18"/>
      <c r="C82" s="19"/>
      <c r="D82" s="32"/>
      <c r="I82" s="20"/>
      <c r="J82" s="20"/>
      <c r="K82" s="20"/>
    </row>
    <row r="83" spans="1:11" ht="13.5">
      <c r="A83" s="18"/>
      <c r="B83" s="18"/>
      <c r="C83" s="19"/>
      <c r="D83" s="32"/>
      <c r="I83" s="20"/>
      <c r="J83" s="20"/>
      <c r="K83" s="20"/>
    </row>
    <row r="84" spans="1:11" ht="13.5">
      <c r="A84" s="18"/>
      <c r="B84" s="18"/>
      <c r="C84" s="19"/>
      <c r="D84" s="32"/>
      <c r="I84" s="20"/>
      <c r="J84" s="20"/>
      <c r="K84" s="20"/>
    </row>
    <row r="85" spans="1:11" ht="18.75">
      <c r="A85" s="282" t="s">
        <v>470</v>
      </c>
      <c r="B85" s="283"/>
      <c r="C85" s="283"/>
      <c r="D85" s="283"/>
      <c r="E85" s="283"/>
      <c r="F85" s="283"/>
      <c r="G85" s="283"/>
      <c r="H85" s="283"/>
      <c r="I85" s="283"/>
      <c r="J85" s="283"/>
      <c r="K85" s="283"/>
    </row>
    <row r="86" spans="1:11" ht="15.75" customHeight="1">
      <c r="A86" s="18"/>
      <c r="B86" s="18"/>
      <c r="C86" s="19"/>
      <c r="D86" s="32"/>
      <c r="I86" s="20"/>
      <c r="J86" s="20"/>
      <c r="K86" s="20"/>
    </row>
    <row r="87" spans="1:11" ht="15.75" customHeight="1">
      <c r="A87" s="18"/>
      <c r="B87" s="18"/>
      <c r="C87" s="19"/>
      <c r="D87" s="32"/>
      <c r="I87" s="20"/>
      <c r="J87" s="20"/>
      <c r="K87" s="20"/>
    </row>
    <row r="88" spans="1:11" ht="15.75" customHeight="1">
      <c r="A88" s="18"/>
      <c r="B88" s="18"/>
      <c r="C88" s="19"/>
      <c r="D88" s="32"/>
      <c r="I88" s="20"/>
      <c r="J88" s="20"/>
      <c r="K88" s="20"/>
    </row>
    <row r="89" spans="1:11" ht="15.75" customHeight="1">
      <c r="A89" s="18"/>
      <c r="B89" s="18"/>
      <c r="C89" s="19"/>
      <c r="D89" s="32"/>
      <c r="I89" s="20"/>
      <c r="J89" s="20"/>
      <c r="K89" s="20"/>
    </row>
    <row r="90" spans="1:11" ht="15.75" customHeight="1">
      <c r="A90" s="18"/>
      <c r="B90" s="18"/>
      <c r="C90" s="19"/>
      <c r="D90" s="32"/>
      <c r="I90" s="20"/>
      <c r="J90" s="20"/>
      <c r="K90" s="20"/>
    </row>
    <row r="91" spans="1:11" ht="15.75" customHeight="1">
      <c r="A91" s="18"/>
      <c r="B91" s="18"/>
      <c r="C91" s="19"/>
      <c r="D91" s="32"/>
      <c r="I91" s="20"/>
      <c r="J91" s="20"/>
      <c r="K91" s="20"/>
    </row>
    <row r="92" spans="1:11" ht="15.75" customHeight="1">
      <c r="A92" s="18"/>
      <c r="B92" s="18"/>
      <c r="C92" s="19"/>
      <c r="D92" s="32"/>
      <c r="I92" s="20"/>
      <c r="J92" s="20"/>
      <c r="K92" s="20"/>
    </row>
    <row r="93" spans="1:11" ht="15.75" customHeight="1">
      <c r="A93" s="18"/>
      <c r="B93" s="18"/>
      <c r="C93" s="19"/>
      <c r="D93" s="32"/>
      <c r="I93" s="20"/>
      <c r="J93" s="20"/>
      <c r="K93" s="20"/>
    </row>
    <row r="94" spans="1:11" ht="15.75" customHeight="1">
      <c r="A94" s="18"/>
      <c r="B94" s="18"/>
      <c r="C94" s="19"/>
      <c r="D94" s="32"/>
      <c r="I94" s="20"/>
      <c r="J94" s="20"/>
      <c r="K94" s="20"/>
    </row>
    <row r="95" spans="1:11" ht="15.75" customHeight="1">
      <c r="A95" s="18"/>
      <c r="B95" s="18"/>
      <c r="C95" s="19"/>
      <c r="D95" s="32"/>
      <c r="I95" s="20"/>
      <c r="J95" s="20"/>
      <c r="K95" s="20"/>
    </row>
    <row r="96" spans="1:11" ht="15.75" customHeight="1">
      <c r="A96" s="18"/>
      <c r="B96" s="18"/>
      <c r="C96" s="19"/>
      <c r="D96" s="32"/>
      <c r="I96" s="20"/>
      <c r="J96" s="20"/>
      <c r="K96" s="20"/>
    </row>
    <row r="97" spans="1:11" ht="15.75" customHeight="1">
      <c r="A97" s="18"/>
      <c r="B97" s="18"/>
      <c r="C97" s="19"/>
      <c r="D97" s="32"/>
      <c r="I97" s="20"/>
      <c r="J97" s="20"/>
      <c r="K97" s="20"/>
    </row>
    <row r="98" spans="1:11" ht="15.75" customHeight="1">
      <c r="A98" s="18"/>
      <c r="B98" s="18"/>
      <c r="C98" s="19"/>
      <c r="D98" s="32"/>
      <c r="I98" s="20"/>
      <c r="J98" s="20"/>
      <c r="K98" s="20"/>
    </row>
    <row r="99" spans="1:11" ht="15.75" customHeight="1">
      <c r="A99" s="18"/>
      <c r="B99" s="18"/>
      <c r="C99" s="19"/>
      <c r="D99" s="32"/>
      <c r="I99" s="20"/>
      <c r="J99" s="20"/>
      <c r="K99" s="20"/>
    </row>
    <row r="100" spans="1:11" ht="15.75" customHeight="1">
      <c r="A100" s="18"/>
      <c r="B100" s="18"/>
      <c r="C100" s="19"/>
      <c r="D100" s="32"/>
      <c r="I100" s="20"/>
      <c r="J100" s="20"/>
      <c r="K100" s="20"/>
    </row>
    <row r="102" spans="1:11" ht="13.5">
      <c r="A102" s="71"/>
      <c r="B102" s="71"/>
      <c r="C102" s="71"/>
      <c r="D102" s="73"/>
      <c r="E102" s="71"/>
      <c r="F102" s="71"/>
      <c r="G102" s="71"/>
      <c r="H102" s="71"/>
      <c r="I102" s="71"/>
      <c r="J102" s="71"/>
      <c r="K102" s="71"/>
    </row>
  </sheetData>
  <sheetProtection/>
  <mergeCells count="1">
    <mergeCell ref="A85:K85"/>
  </mergeCells>
  <printOptions horizontalCentered="1"/>
  <pageMargins left="0.3937007874015748" right="0.2362204724409449" top="0.7480314960629921" bottom="0.5905511811023623" header="0.4724409448818898" footer="0.5905511811023623"/>
  <pageSetup fitToHeight="1" fitToWidth="1" horizontalDpi="600" verticalDpi="600" orientation="portrait" paperSize="9" scale="42" r:id="rId1"/>
  <headerFooter alignWithMargins="0">
    <oddFooter xml:space="preserve">&amp;C&amp;"DINPro-Medium,Regular"&amp;14 5&amp;R&amp;"DINPro-Medium,Italic"&amp;11  &amp;"Times New Roman,İtalik"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0"/>
  <sheetViews>
    <sheetView view="pageBreakPreview" zoomScale="75" zoomScaleNormal="75" zoomScaleSheetLayoutView="75" zoomScalePageLayoutView="0" workbookViewId="0" topLeftCell="A1">
      <pane xSplit="3" ySplit="7" topLeftCell="D8" activePane="bottomRight" state="frozen"/>
      <selection pane="topLeft" activeCell="E44" sqref="E44"/>
      <selection pane="topRight" activeCell="E44" sqref="E44"/>
      <selection pane="bottomLeft" activeCell="E44" sqref="E44"/>
      <selection pane="bottomRight" activeCell="B1" sqref="B1"/>
    </sheetView>
  </sheetViews>
  <sheetFormatPr defaultColWidth="9.140625" defaultRowHeight="12.75"/>
  <cols>
    <col min="1" max="1" width="0.13671875" style="3" customWidth="1"/>
    <col min="2" max="2" width="9.140625" style="3" customWidth="1"/>
    <col min="3" max="3" width="79.28125" style="3" bestFit="1" customWidth="1"/>
    <col min="4" max="4" width="17.57421875" style="34" customWidth="1"/>
    <col min="5" max="6" width="22.57421875" style="3" customWidth="1"/>
    <col min="7" max="7" width="5.7109375" style="3" customWidth="1"/>
    <col min="8" max="16384" width="9.140625" style="3" customWidth="1"/>
  </cols>
  <sheetData>
    <row r="1" spans="1:6" ht="17.25" customHeight="1">
      <c r="A1" s="1"/>
      <c r="B1" s="1"/>
      <c r="C1" s="1"/>
      <c r="D1" s="23"/>
      <c r="E1" s="1"/>
      <c r="F1" s="1"/>
    </row>
    <row r="2" spans="1:6" s="173" customFormat="1" ht="17.25" customHeight="1">
      <c r="A2" s="91"/>
      <c r="B2" s="86" t="s">
        <v>0</v>
      </c>
      <c r="C2" s="180"/>
      <c r="D2" s="95"/>
      <c r="E2" s="180"/>
      <c r="F2" s="180"/>
    </row>
    <row r="3" spans="1:6" s="173" customFormat="1" ht="17.25" customHeight="1">
      <c r="A3" s="91"/>
      <c r="B3" s="210" t="s">
        <v>640</v>
      </c>
      <c r="C3" s="91"/>
      <c r="D3" s="92"/>
      <c r="E3" s="91"/>
      <c r="F3" s="91"/>
    </row>
    <row r="4" spans="1:6" s="173" customFormat="1" ht="18" customHeight="1">
      <c r="A4" s="91"/>
      <c r="B4" s="90" t="s">
        <v>614</v>
      </c>
      <c r="C4" s="181"/>
      <c r="D4" s="182"/>
      <c r="E4" s="172"/>
      <c r="F4" s="172"/>
    </row>
    <row r="5" spans="1:6" s="173" customFormat="1" ht="18" customHeight="1">
      <c r="A5" s="91"/>
      <c r="B5" s="91"/>
      <c r="C5" s="91"/>
      <c r="D5" s="182"/>
      <c r="E5" s="172"/>
      <c r="F5" s="172"/>
    </row>
    <row r="6" spans="1:6" s="173" customFormat="1" ht="16.5">
      <c r="A6" s="91"/>
      <c r="B6" s="167"/>
      <c r="C6" s="167" t="s">
        <v>41</v>
      </c>
      <c r="D6" s="92" t="s">
        <v>1</v>
      </c>
      <c r="E6" s="122" t="s">
        <v>42</v>
      </c>
      <c r="F6" s="122" t="s">
        <v>43</v>
      </c>
    </row>
    <row r="7" spans="1:6" s="173" customFormat="1" ht="16.5">
      <c r="A7" s="91"/>
      <c r="B7" s="99"/>
      <c r="C7" s="99"/>
      <c r="D7" s="101" t="s">
        <v>77</v>
      </c>
      <c r="E7" s="212" t="s">
        <v>637</v>
      </c>
      <c r="F7" s="212" t="s">
        <v>638</v>
      </c>
    </row>
    <row r="8" spans="1:6" s="178" customFormat="1" ht="16.5">
      <c r="A8" s="104"/>
      <c r="B8" s="104" t="s">
        <v>4</v>
      </c>
      <c r="C8" s="104" t="s">
        <v>44</v>
      </c>
      <c r="D8" s="179" t="s">
        <v>45</v>
      </c>
      <c r="E8" s="169">
        <f>SUM(E9:E13,E18:E19)</f>
        <v>11891833</v>
      </c>
      <c r="F8" s="169">
        <f>SUM(F9:F13,F18:F19)</f>
        <v>11649475</v>
      </c>
    </row>
    <row r="9" spans="1:6" ht="16.5">
      <c r="A9" s="1"/>
      <c r="B9" s="9" t="s">
        <v>5</v>
      </c>
      <c r="C9" s="1" t="s">
        <v>46</v>
      </c>
      <c r="D9" s="179" t="s">
        <v>450</v>
      </c>
      <c r="E9" s="27">
        <v>8317433</v>
      </c>
      <c r="F9" s="27">
        <v>7345599</v>
      </c>
    </row>
    <row r="10" spans="1:6" ht="16.5">
      <c r="A10" s="1"/>
      <c r="B10" s="9" t="s">
        <v>6</v>
      </c>
      <c r="C10" s="1" t="s">
        <v>51</v>
      </c>
      <c r="D10" s="179"/>
      <c r="E10" s="27">
        <v>0</v>
      </c>
      <c r="F10" s="27">
        <v>0</v>
      </c>
    </row>
    <row r="11" spans="1:6" ht="16.5">
      <c r="A11" s="1"/>
      <c r="B11" s="9" t="s">
        <v>7</v>
      </c>
      <c r="C11" s="1" t="s">
        <v>52</v>
      </c>
      <c r="D11" s="179" t="s">
        <v>451</v>
      </c>
      <c r="E11" s="27">
        <v>32736</v>
      </c>
      <c r="F11" s="27">
        <v>25000</v>
      </c>
    </row>
    <row r="12" spans="1:6" ht="16.5">
      <c r="A12" s="1"/>
      <c r="B12" s="9" t="s">
        <v>38</v>
      </c>
      <c r="C12" s="14" t="s">
        <v>53</v>
      </c>
      <c r="D12" s="179"/>
      <c r="E12" s="27">
        <v>25497</v>
      </c>
      <c r="F12" s="27">
        <v>43441</v>
      </c>
    </row>
    <row r="13" spans="1:6" ht="16.5">
      <c r="A13" s="1"/>
      <c r="B13" s="9" t="s">
        <v>39</v>
      </c>
      <c r="C13" s="1" t="s">
        <v>54</v>
      </c>
      <c r="D13" s="179" t="s">
        <v>609</v>
      </c>
      <c r="E13" s="27">
        <f>SUM(E14:E17)</f>
        <v>3311800</v>
      </c>
      <c r="F13" s="27">
        <f>SUM(F14:F17)</f>
        <v>4094443</v>
      </c>
    </row>
    <row r="14" spans="1:6" ht="16.5">
      <c r="A14" s="1"/>
      <c r="B14" s="9" t="s">
        <v>55</v>
      </c>
      <c r="C14" s="1" t="s">
        <v>385</v>
      </c>
      <c r="D14" s="179"/>
      <c r="E14" s="27">
        <v>3272</v>
      </c>
      <c r="F14" s="27">
        <v>37335</v>
      </c>
    </row>
    <row r="15" spans="1:6" ht="16.5">
      <c r="A15" s="1"/>
      <c r="B15" s="9" t="s">
        <v>56</v>
      </c>
      <c r="C15" s="1" t="s">
        <v>501</v>
      </c>
      <c r="D15" s="179"/>
      <c r="E15" s="27">
        <v>0</v>
      </c>
      <c r="F15" s="27">
        <v>0</v>
      </c>
    </row>
    <row r="16" spans="1:6" ht="16.5">
      <c r="A16" s="1"/>
      <c r="B16" s="9" t="s">
        <v>57</v>
      </c>
      <c r="C16" s="1" t="s">
        <v>386</v>
      </c>
      <c r="D16" s="179"/>
      <c r="E16" s="27">
        <v>3056974</v>
      </c>
      <c r="F16" s="27">
        <v>3568089</v>
      </c>
    </row>
    <row r="17" spans="1:6" ht="16.5">
      <c r="A17" s="1"/>
      <c r="B17" s="9" t="s">
        <v>387</v>
      </c>
      <c r="C17" s="1" t="s">
        <v>388</v>
      </c>
      <c r="D17" s="179"/>
      <c r="E17" s="27">
        <v>251554</v>
      </c>
      <c r="F17" s="27">
        <v>489019</v>
      </c>
    </row>
    <row r="18" spans="1:6" ht="16.5">
      <c r="A18" s="1"/>
      <c r="B18" s="9" t="s">
        <v>40</v>
      </c>
      <c r="C18" s="1" t="s">
        <v>389</v>
      </c>
      <c r="D18" s="179"/>
      <c r="E18" s="27">
        <v>186186</v>
      </c>
      <c r="F18" s="27">
        <v>131438</v>
      </c>
    </row>
    <row r="19" spans="1:6" ht="16.5">
      <c r="A19" s="1"/>
      <c r="B19" s="9" t="s">
        <v>135</v>
      </c>
      <c r="C19" s="14" t="s">
        <v>58</v>
      </c>
      <c r="D19" s="179"/>
      <c r="E19" s="27">
        <v>18181</v>
      </c>
      <c r="F19" s="27">
        <v>9554</v>
      </c>
    </row>
    <row r="20" spans="1:6" s="120" customFormat="1" ht="16.5">
      <c r="A20" s="104"/>
      <c r="B20" s="108" t="s">
        <v>8</v>
      </c>
      <c r="C20" s="109" t="s">
        <v>59</v>
      </c>
      <c r="D20" s="179" t="s">
        <v>60</v>
      </c>
      <c r="E20" s="169">
        <f>SUM(E21:E25)</f>
        <v>5510286</v>
      </c>
      <c r="F20" s="169">
        <f>SUM(F21:F25)</f>
        <v>6291675</v>
      </c>
    </row>
    <row r="21" spans="1:6" ht="16.5">
      <c r="A21" s="1"/>
      <c r="B21" s="9" t="s">
        <v>9</v>
      </c>
      <c r="C21" s="1" t="s">
        <v>61</v>
      </c>
      <c r="D21" s="179" t="s">
        <v>629</v>
      </c>
      <c r="E21" s="27">
        <v>4062573</v>
      </c>
      <c r="F21" s="27">
        <v>4804202</v>
      </c>
    </row>
    <row r="22" spans="1:6" ht="16.5">
      <c r="A22" s="1"/>
      <c r="B22" s="9" t="s">
        <v>14</v>
      </c>
      <c r="C22" s="14" t="s">
        <v>62</v>
      </c>
      <c r="D22" s="179" t="s">
        <v>452</v>
      </c>
      <c r="E22" s="27">
        <v>330875</v>
      </c>
      <c r="F22" s="27">
        <v>365633</v>
      </c>
    </row>
    <row r="23" spans="1:6" ht="16.5">
      <c r="A23" s="1"/>
      <c r="B23" s="9" t="s">
        <v>15</v>
      </c>
      <c r="C23" s="14" t="s">
        <v>390</v>
      </c>
      <c r="D23" s="179"/>
      <c r="E23" s="27">
        <v>627980</v>
      </c>
      <c r="F23" s="27">
        <v>683262</v>
      </c>
    </row>
    <row r="24" spans="1:6" ht="16.5">
      <c r="A24" s="1"/>
      <c r="B24" s="9" t="s">
        <v>63</v>
      </c>
      <c r="C24" s="1" t="s">
        <v>79</v>
      </c>
      <c r="D24" s="179" t="s">
        <v>80</v>
      </c>
      <c r="E24" s="27">
        <v>469917</v>
      </c>
      <c r="F24" s="27">
        <v>413566</v>
      </c>
    </row>
    <row r="25" spans="1:6" ht="16.5">
      <c r="A25" s="1"/>
      <c r="B25" s="9" t="s">
        <v>64</v>
      </c>
      <c r="C25" s="14" t="s">
        <v>65</v>
      </c>
      <c r="D25" s="179"/>
      <c r="E25" s="27">
        <v>18941</v>
      </c>
      <c r="F25" s="27">
        <v>25012</v>
      </c>
    </row>
    <row r="26" spans="1:6" s="120" customFormat="1" ht="16.5">
      <c r="A26" s="104"/>
      <c r="B26" s="104" t="s">
        <v>16</v>
      </c>
      <c r="C26" s="108" t="s">
        <v>502</v>
      </c>
      <c r="D26" s="179"/>
      <c r="E26" s="169">
        <f>E8-E20</f>
        <v>6381547</v>
      </c>
      <c r="F26" s="169">
        <f>F8-F20</f>
        <v>5357800</v>
      </c>
    </row>
    <row r="27" spans="1:6" s="120" customFormat="1" ht="16.5">
      <c r="A27" s="104"/>
      <c r="B27" s="104" t="s">
        <v>17</v>
      </c>
      <c r="C27" s="108" t="s">
        <v>503</v>
      </c>
      <c r="D27" s="179"/>
      <c r="E27" s="169">
        <f>E28-E31</f>
        <v>2233319</v>
      </c>
      <c r="F27" s="169">
        <f>F28-F31</f>
        <v>1788881</v>
      </c>
    </row>
    <row r="28" spans="1:6" ht="16.5">
      <c r="A28" s="1"/>
      <c r="B28" s="9" t="s">
        <v>18</v>
      </c>
      <c r="C28" s="1" t="s">
        <v>66</v>
      </c>
      <c r="D28" s="179"/>
      <c r="E28" s="27">
        <f>SUM(E29:E30)</f>
        <v>2523649</v>
      </c>
      <c r="F28" s="27">
        <f>SUM(F29:F30)</f>
        <v>2105554</v>
      </c>
    </row>
    <row r="29" spans="1:6" s="18" customFormat="1" ht="16.5">
      <c r="A29" s="1"/>
      <c r="B29" s="9" t="s">
        <v>67</v>
      </c>
      <c r="C29" s="1" t="s">
        <v>69</v>
      </c>
      <c r="D29" s="179"/>
      <c r="E29" s="27">
        <v>111204</v>
      </c>
      <c r="F29" s="27">
        <v>92886</v>
      </c>
    </row>
    <row r="30" spans="1:6" ht="16.5">
      <c r="A30" s="1"/>
      <c r="B30" s="9" t="s">
        <v>68</v>
      </c>
      <c r="C30" s="1" t="s">
        <v>13</v>
      </c>
      <c r="D30" s="179"/>
      <c r="E30" s="27">
        <v>2412445</v>
      </c>
      <c r="F30" s="27">
        <v>2012668</v>
      </c>
    </row>
    <row r="31" spans="1:6" ht="16.5">
      <c r="A31" s="1"/>
      <c r="B31" s="9" t="s">
        <v>19</v>
      </c>
      <c r="C31" s="1" t="s">
        <v>70</v>
      </c>
      <c r="D31" s="179"/>
      <c r="E31" s="27">
        <f>SUM(E32:E33)</f>
        <v>290330</v>
      </c>
      <c r="F31" s="27">
        <f>SUM(F32:F33)</f>
        <v>316673</v>
      </c>
    </row>
    <row r="32" spans="1:6" ht="16.5">
      <c r="A32" s="1"/>
      <c r="B32" s="9" t="s">
        <v>71</v>
      </c>
      <c r="C32" s="12" t="s">
        <v>627</v>
      </c>
      <c r="D32" s="179"/>
      <c r="E32" s="27">
        <v>3197</v>
      </c>
      <c r="F32" s="27">
        <v>1785</v>
      </c>
    </row>
    <row r="33" spans="1:6" ht="16.5">
      <c r="A33" s="1"/>
      <c r="B33" s="9" t="s">
        <v>72</v>
      </c>
      <c r="C33" s="1" t="s">
        <v>13</v>
      </c>
      <c r="D33" s="179"/>
      <c r="E33" s="27">
        <v>287133</v>
      </c>
      <c r="F33" s="27">
        <v>314888</v>
      </c>
    </row>
    <row r="34" spans="1:6" s="120" customFormat="1" ht="16.5">
      <c r="A34" s="104"/>
      <c r="B34" s="104" t="s">
        <v>20</v>
      </c>
      <c r="C34" s="108" t="s">
        <v>73</v>
      </c>
      <c r="D34" s="179" t="s">
        <v>78</v>
      </c>
      <c r="E34" s="169">
        <v>4970</v>
      </c>
      <c r="F34" s="169">
        <v>730</v>
      </c>
    </row>
    <row r="35" spans="1:6" s="120" customFormat="1" ht="16.5">
      <c r="A35" s="104"/>
      <c r="B35" s="104" t="s">
        <v>23</v>
      </c>
      <c r="C35" s="108" t="s">
        <v>391</v>
      </c>
      <c r="D35" s="179" t="s">
        <v>75</v>
      </c>
      <c r="E35" s="169">
        <f>+SUM(E36:E38)</f>
        <v>491008</v>
      </c>
      <c r="F35" s="169">
        <f>+SUM(F36:F38)</f>
        <v>403189</v>
      </c>
    </row>
    <row r="36" spans="1:6" ht="16.5">
      <c r="A36" s="1"/>
      <c r="B36" s="9" t="s">
        <v>24</v>
      </c>
      <c r="C36" s="1" t="s">
        <v>392</v>
      </c>
      <c r="D36" s="179"/>
      <c r="E36" s="27">
        <v>656935</v>
      </c>
      <c r="F36" s="27">
        <v>1264697</v>
      </c>
    </row>
    <row r="37" spans="1:6" ht="16.5">
      <c r="A37" s="1"/>
      <c r="B37" s="9" t="s">
        <v>25</v>
      </c>
      <c r="C37" s="1" t="s">
        <v>621</v>
      </c>
      <c r="D37" s="179"/>
      <c r="E37" s="27">
        <v>755735</v>
      </c>
      <c r="F37" s="27">
        <v>-1402626</v>
      </c>
    </row>
    <row r="38" spans="1:6" ht="16.5">
      <c r="A38" s="1"/>
      <c r="B38" s="9" t="s">
        <v>103</v>
      </c>
      <c r="C38" s="1" t="s">
        <v>393</v>
      </c>
      <c r="D38" s="179"/>
      <c r="E38" s="27">
        <v>-921662</v>
      </c>
      <c r="F38" s="27">
        <v>541118</v>
      </c>
    </row>
    <row r="39" spans="1:6" s="120" customFormat="1" ht="16.5">
      <c r="A39" s="104"/>
      <c r="B39" s="104" t="s">
        <v>26</v>
      </c>
      <c r="C39" s="108" t="s">
        <v>74</v>
      </c>
      <c r="D39" s="179" t="s">
        <v>453</v>
      </c>
      <c r="E39" s="169">
        <v>418409</v>
      </c>
      <c r="F39" s="169">
        <v>415363</v>
      </c>
    </row>
    <row r="40" spans="1:6" s="120" customFormat="1" ht="16.5">
      <c r="A40" s="104"/>
      <c r="B40" s="104" t="s">
        <v>27</v>
      </c>
      <c r="C40" s="108" t="s">
        <v>504</v>
      </c>
      <c r="D40" s="179"/>
      <c r="E40" s="169">
        <f>E26+E27+E34+E35+E39</f>
        <v>9529253</v>
      </c>
      <c r="F40" s="169">
        <f>F26+F27+F34+F35+F39</f>
        <v>7965963</v>
      </c>
    </row>
    <row r="41" spans="1:6" s="120" customFormat="1" ht="16.5">
      <c r="A41" s="104"/>
      <c r="B41" s="104" t="s">
        <v>28</v>
      </c>
      <c r="C41" s="108" t="s">
        <v>394</v>
      </c>
      <c r="D41" s="179" t="s">
        <v>309</v>
      </c>
      <c r="E41" s="169">
        <v>1936548</v>
      </c>
      <c r="F41" s="169">
        <v>1120889</v>
      </c>
    </row>
    <row r="42" spans="1:6" s="120" customFormat="1" ht="16.5">
      <c r="A42" s="104"/>
      <c r="B42" s="104" t="s">
        <v>29</v>
      </c>
      <c r="C42" s="108" t="s">
        <v>76</v>
      </c>
      <c r="D42" s="179" t="s">
        <v>310</v>
      </c>
      <c r="E42" s="169">
        <v>3528724</v>
      </c>
      <c r="F42" s="169">
        <v>2968464</v>
      </c>
    </row>
    <row r="43" spans="1:6" s="120" customFormat="1" ht="16.5">
      <c r="A43" s="104"/>
      <c r="B43" s="104" t="s">
        <v>30</v>
      </c>
      <c r="C43" s="108" t="s">
        <v>395</v>
      </c>
      <c r="D43" s="179"/>
      <c r="E43" s="169">
        <f>E40-E41-E42</f>
        <v>4063981</v>
      </c>
      <c r="F43" s="169">
        <f>F40-F41-F42</f>
        <v>3876610</v>
      </c>
    </row>
    <row r="44" spans="1:6" s="120" customFormat="1" ht="16.5">
      <c r="A44" s="104"/>
      <c r="B44" s="104" t="s">
        <v>31</v>
      </c>
      <c r="C44" s="108" t="s">
        <v>396</v>
      </c>
      <c r="D44" s="179"/>
      <c r="E44" s="169"/>
      <c r="F44" s="169"/>
    </row>
    <row r="45" spans="1:6" s="120" customFormat="1" ht="16.5">
      <c r="A45" s="104"/>
      <c r="B45" s="104"/>
      <c r="C45" s="108" t="s">
        <v>397</v>
      </c>
      <c r="D45" s="179"/>
      <c r="E45" s="169">
        <v>0</v>
      </c>
      <c r="F45" s="169">
        <v>0</v>
      </c>
    </row>
    <row r="46" spans="1:6" s="120" customFormat="1" ht="16.5">
      <c r="A46" s="104"/>
      <c r="B46" s="104" t="s">
        <v>32</v>
      </c>
      <c r="C46" s="108" t="s">
        <v>398</v>
      </c>
      <c r="D46" s="179"/>
      <c r="E46" s="169">
        <v>0</v>
      </c>
      <c r="F46" s="169">
        <v>0</v>
      </c>
    </row>
    <row r="47" spans="1:6" s="178" customFormat="1" ht="16.5">
      <c r="A47" s="104"/>
      <c r="B47" s="104" t="s">
        <v>33</v>
      </c>
      <c r="C47" s="108" t="s">
        <v>399</v>
      </c>
      <c r="D47" s="179"/>
      <c r="E47" s="169">
        <v>0</v>
      </c>
      <c r="F47" s="169">
        <v>0</v>
      </c>
    </row>
    <row r="48" spans="1:6" s="120" customFormat="1" ht="16.5">
      <c r="A48" s="104"/>
      <c r="B48" s="104" t="s">
        <v>34</v>
      </c>
      <c r="C48" s="108" t="s">
        <v>505</v>
      </c>
      <c r="D48" s="179"/>
      <c r="E48" s="169">
        <f>E43+E45+E46+E47</f>
        <v>4063981</v>
      </c>
      <c r="F48" s="169">
        <f>F43+F45+F46+F47</f>
        <v>3876610</v>
      </c>
    </row>
    <row r="49" spans="1:6" s="120" customFormat="1" ht="16.5">
      <c r="A49" s="104"/>
      <c r="B49" s="104" t="s">
        <v>35</v>
      </c>
      <c r="C49" s="108" t="s">
        <v>506</v>
      </c>
      <c r="D49" s="179" t="s">
        <v>647</v>
      </c>
      <c r="E49" s="169">
        <f>SUM(E50:E51)</f>
        <v>986800</v>
      </c>
      <c r="F49" s="169">
        <f>SUM(F50:F51)</f>
        <v>871662</v>
      </c>
    </row>
    <row r="50" spans="1:6" ht="16.5">
      <c r="A50" s="2"/>
      <c r="B50" s="1" t="s">
        <v>125</v>
      </c>
      <c r="C50" s="12" t="s">
        <v>251</v>
      </c>
      <c r="D50" s="179"/>
      <c r="E50" s="27">
        <v>707290</v>
      </c>
      <c r="F50" s="27">
        <v>857535</v>
      </c>
    </row>
    <row r="51" spans="1:6" ht="16.5">
      <c r="A51" s="1"/>
      <c r="B51" s="1" t="s">
        <v>126</v>
      </c>
      <c r="C51" s="12" t="s">
        <v>252</v>
      </c>
      <c r="D51" s="179"/>
      <c r="E51" s="27">
        <v>279510</v>
      </c>
      <c r="F51" s="27">
        <v>14127</v>
      </c>
    </row>
    <row r="52" spans="1:6" s="120" customFormat="1" ht="16.5">
      <c r="A52" s="116"/>
      <c r="B52" s="104" t="s">
        <v>36</v>
      </c>
      <c r="C52" s="108" t="s">
        <v>507</v>
      </c>
      <c r="D52" s="179"/>
      <c r="E52" s="169">
        <f>+E48-E49</f>
        <v>3077181</v>
      </c>
      <c r="F52" s="169">
        <f>+F48-F49</f>
        <v>3004948</v>
      </c>
    </row>
    <row r="53" spans="1:6" s="120" customFormat="1" ht="16.5">
      <c r="A53" s="116"/>
      <c r="B53" s="104" t="s">
        <v>37</v>
      </c>
      <c r="C53" s="108" t="s">
        <v>508</v>
      </c>
      <c r="D53" s="179"/>
      <c r="E53" s="168">
        <f>+SUM(E54:E56)</f>
        <v>0</v>
      </c>
      <c r="F53" s="168">
        <f>+SUM(F54:F56)</f>
        <v>0</v>
      </c>
    </row>
    <row r="54" spans="1:6" ht="16.5">
      <c r="A54" s="1"/>
      <c r="B54" s="1" t="s">
        <v>400</v>
      </c>
      <c r="C54" s="12" t="s">
        <v>509</v>
      </c>
      <c r="D54" s="179"/>
      <c r="E54" s="27">
        <v>0</v>
      </c>
      <c r="F54" s="27">
        <v>0</v>
      </c>
    </row>
    <row r="55" spans="1:6" ht="16.5">
      <c r="A55" s="1"/>
      <c r="B55" s="1" t="s">
        <v>402</v>
      </c>
      <c r="C55" s="12" t="s">
        <v>585</v>
      </c>
      <c r="D55" s="179"/>
      <c r="E55" s="27">
        <v>0</v>
      </c>
      <c r="F55" s="27">
        <v>0</v>
      </c>
    </row>
    <row r="56" spans="1:6" ht="16.5">
      <c r="A56" s="1"/>
      <c r="B56" s="1" t="s">
        <v>510</v>
      </c>
      <c r="C56" s="12" t="s">
        <v>511</v>
      </c>
      <c r="D56" s="179"/>
      <c r="E56" s="27">
        <v>0</v>
      </c>
      <c r="F56" s="27">
        <v>0</v>
      </c>
    </row>
    <row r="57" spans="1:6" s="120" customFormat="1" ht="16.5">
      <c r="A57" s="116"/>
      <c r="B57" s="104" t="s">
        <v>485</v>
      </c>
      <c r="C57" s="108" t="s">
        <v>512</v>
      </c>
      <c r="D57" s="179"/>
      <c r="E57" s="168">
        <f>+SUM(E58:E60)</f>
        <v>0</v>
      </c>
      <c r="F57" s="169">
        <f>+SUM(F58:F60)</f>
        <v>0</v>
      </c>
    </row>
    <row r="58" spans="1:6" ht="16.5">
      <c r="A58" s="1"/>
      <c r="B58" s="1" t="s">
        <v>513</v>
      </c>
      <c r="C58" s="12" t="s">
        <v>514</v>
      </c>
      <c r="D58" s="179"/>
      <c r="E58" s="27">
        <v>0</v>
      </c>
      <c r="F58" s="27">
        <v>0</v>
      </c>
    </row>
    <row r="59" spans="1:6" ht="16.5">
      <c r="A59" s="1"/>
      <c r="B59" s="1" t="s">
        <v>515</v>
      </c>
      <c r="C59" s="12" t="s">
        <v>516</v>
      </c>
      <c r="D59" s="179"/>
      <c r="E59" s="27">
        <v>0</v>
      </c>
      <c r="F59" s="27">
        <v>0</v>
      </c>
    </row>
    <row r="60" spans="1:6" ht="16.5">
      <c r="A60" s="1"/>
      <c r="B60" s="1" t="s">
        <v>517</v>
      </c>
      <c r="C60" s="12" t="s">
        <v>518</v>
      </c>
      <c r="D60" s="179"/>
      <c r="E60" s="27">
        <v>0</v>
      </c>
      <c r="F60" s="27">
        <v>0</v>
      </c>
    </row>
    <row r="61" spans="1:6" s="120" customFormat="1" ht="16.5">
      <c r="A61" s="116"/>
      <c r="B61" s="104" t="s">
        <v>519</v>
      </c>
      <c r="C61" s="108" t="s">
        <v>520</v>
      </c>
      <c r="D61" s="179"/>
      <c r="E61" s="168">
        <f>+E53-E57</f>
        <v>0</v>
      </c>
      <c r="F61" s="169">
        <f>+F53-F57</f>
        <v>0</v>
      </c>
    </row>
    <row r="62" spans="1:6" s="120" customFormat="1" ht="16.5">
      <c r="A62" s="116"/>
      <c r="B62" s="104" t="s">
        <v>521</v>
      </c>
      <c r="C62" s="108" t="s">
        <v>522</v>
      </c>
      <c r="D62" s="179"/>
      <c r="E62" s="168">
        <f>+SUM(E63:E64)</f>
        <v>0</v>
      </c>
      <c r="F62" s="169">
        <f>+SUM(F63:F64)</f>
        <v>0</v>
      </c>
    </row>
    <row r="63" spans="1:6" ht="16.5">
      <c r="A63" s="2"/>
      <c r="B63" s="9" t="s">
        <v>523</v>
      </c>
      <c r="C63" s="12" t="s">
        <v>251</v>
      </c>
      <c r="D63" s="179"/>
      <c r="E63" s="277">
        <v>0</v>
      </c>
      <c r="F63" s="27">
        <v>0</v>
      </c>
    </row>
    <row r="64" spans="1:6" ht="16.5">
      <c r="A64" s="2"/>
      <c r="B64" s="9" t="s">
        <v>524</v>
      </c>
      <c r="C64" s="12" t="s">
        <v>252</v>
      </c>
      <c r="D64" s="179"/>
      <c r="E64" s="27">
        <v>0</v>
      </c>
      <c r="F64" s="27">
        <v>0</v>
      </c>
    </row>
    <row r="65" spans="1:6" s="120" customFormat="1" ht="16.5">
      <c r="A65" s="104"/>
      <c r="B65" s="183" t="s">
        <v>525</v>
      </c>
      <c r="C65" s="108" t="s">
        <v>526</v>
      </c>
      <c r="D65" s="179"/>
      <c r="E65" s="168">
        <f>+E61+E62</f>
        <v>0</v>
      </c>
      <c r="F65" s="168">
        <f>+F61+F62</f>
        <v>0</v>
      </c>
    </row>
    <row r="66" spans="1:6" s="120" customFormat="1" ht="16.5">
      <c r="A66" s="104"/>
      <c r="B66" s="104" t="s">
        <v>527</v>
      </c>
      <c r="C66" s="108" t="s">
        <v>579</v>
      </c>
      <c r="D66" s="179" t="s">
        <v>648</v>
      </c>
      <c r="E66" s="169">
        <f>+E67+E68</f>
        <v>3077181</v>
      </c>
      <c r="F66" s="169">
        <f>+F67+F68</f>
        <v>3004948</v>
      </c>
    </row>
    <row r="67" spans="1:6" s="178" customFormat="1" ht="16.5">
      <c r="A67" s="104"/>
      <c r="B67" s="183" t="s">
        <v>577</v>
      </c>
      <c r="C67" s="108" t="s">
        <v>401</v>
      </c>
      <c r="D67" s="179"/>
      <c r="E67" s="169">
        <v>3077177</v>
      </c>
      <c r="F67" s="169">
        <v>3004910</v>
      </c>
    </row>
    <row r="68" spans="1:6" ht="16.5">
      <c r="A68" s="2"/>
      <c r="B68" s="9" t="s">
        <v>578</v>
      </c>
      <c r="C68" s="12" t="s">
        <v>528</v>
      </c>
      <c r="D68" s="179" t="s">
        <v>473</v>
      </c>
      <c r="E68" s="27">
        <v>4</v>
      </c>
      <c r="F68" s="27">
        <v>38</v>
      </c>
    </row>
    <row r="69" spans="1:6" s="18" customFormat="1" ht="16.5">
      <c r="A69" s="1"/>
      <c r="B69" s="66"/>
      <c r="C69" s="66" t="s">
        <v>613</v>
      </c>
      <c r="D69" s="84"/>
      <c r="E69" s="85">
        <f>E67/400000000</f>
        <v>0.0076929425</v>
      </c>
      <c r="F69" s="85">
        <f>F67/400000000</f>
        <v>0.007512275</v>
      </c>
    </row>
    <row r="70" spans="1:4" ht="16.5">
      <c r="A70" s="2"/>
      <c r="B70" s="2"/>
      <c r="C70" s="8"/>
      <c r="D70" s="25"/>
    </row>
    <row r="71" spans="1:6" ht="16.5">
      <c r="A71" s="2"/>
      <c r="B71" s="2"/>
      <c r="C71" s="8"/>
      <c r="D71" s="25"/>
      <c r="E71" s="33"/>
      <c r="F71" s="33"/>
    </row>
    <row r="72" spans="1:6" ht="16.5">
      <c r="A72" s="2"/>
      <c r="B72" s="2"/>
      <c r="C72" s="8"/>
      <c r="D72" s="25"/>
      <c r="E72" s="33"/>
      <c r="F72" s="33"/>
    </row>
    <row r="73" spans="1:6" ht="16.5">
      <c r="A73" s="2"/>
      <c r="B73" s="2"/>
      <c r="C73" s="8"/>
      <c r="D73" s="25"/>
      <c r="E73" s="33"/>
      <c r="F73" s="33"/>
    </row>
    <row r="74" spans="1:6" ht="16.5">
      <c r="A74" s="2"/>
      <c r="B74" s="2"/>
      <c r="C74" s="8"/>
      <c r="D74" s="25"/>
      <c r="E74" s="33"/>
      <c r="F74" s="33"/>
    </row>
    <row r="75" spans="1:6" ht="16.5">
      <c r="A75" s="2"/>
      <c r="B75" s="2"/>
      <c r="C75" s="8"/>
      <c r="D75" s="25"/>
      <c r="E75" s="33"/>
      <c r="F75" s="33"/>
    </row>
    <row r="76" spans="1:6" s="18" customFormat="1" ht="15.75">
      <c r="A76" s="281" t="s">
        <v>470</v>
      </c>
      <c r="B76" s="281"/>
      <c r="C76" s="281"/>
      <c r="D76" s="281"/>
      <c r="E76" s="281"/>
      <c r="F76" s="281"/>
    </row>
    <row r="77" spans="1:6" s="18" customFormat="1" ht="16.5">
      <c r="A77" s="2"/>
      <c r="B77" s="2"/>
      <c r="C77" s="8"/>
      <c r="D77" s="25"/>
      <c r="E77" s="3"/>
      <c r="F77" s="3"/>
    </row>
    <row r="78" spans="1:6" s="18" customFormat="1" ht="16.5">
      <c r="A78" s="2"/>
      <c r="B78" s="2"/>
      <c r="C78" s="8"/>
      <c r="D78" s="25"/>
      <c r="E78" s="3"/>
      <c r="F78" s="3"/>
    </row>
    <row r="79" spans="1:6" s="18" customFormat="1" ht="16.5">
      <c r="A79" s="2"/>
      <c r="B79" s="2"/>
      <c r="C79" s="8"/>
      <c r="D79" s="25"/>
      <c r="E79" s="3"/>
      <c r="F79" s="3"/>
    </row>
    <row r="80" spans="1:6" s="18" customFormat="1" ht="16.5">
      <c r="A80" s="2"/>
      <c r="B80" s="2"/>
      <c r="C80" s="8"/>
      <c r="D80" s="25"/>
      <c r="E80" s="3"/>
      <c r="F80" s="3"/>
    </row>
    <row r="81" spans="1:6" s="18" customFormat="1" ht="16.5">
      <c r="A81" s="2"/>
      <c r="B81" s="63"/>
      <c r="C81" s="64"/>
      <c r="D81" s="65"/>
      <c r="E81" s="71"/>
      <c r="F81" s="71"/>
    </row>
    <row r="82" spans="1:6" s="18" customFormat="1" ht="16.5">
      <c r="A82" s="2"/>
      <c r="B82" s="2"/>
      <c r="C82" s="8"/>
      <c r="D82" s="25"/>
      <c r="E82" s="3"/>
      <c r="F82" s="3"/>
    </row>
    <row r="83" spans="1:6" s="18" customFormat="1" ht="16.5">
      <c r="A83" s="2"/>
      <c r="B83" s="2"/>
      <c r="C83" s="8"/>
      <c r="D83" s="25"/>
      <c r="E83" s="3"/>
      <c r="F83" s="3"/>
    </row>
    <row r="84" spans="1:6" s="18" customFormat="1" ht="16.5">
      <c r="A84" s="2"/>
      <c r="B84" s="2"/>
      <c r="C84" s="8"/>
      <c r="D84" s="25"/>
      <c r="E84" s="3"/>
      <c r="F84" s="3"/>
    </row>
    <row r="85" spans="1:6" s="18" customFormat="1" ht="16.5">
      <c r="A85" s="2"/>
      <c r="B85" s="2"/>
      <c r="C85" s="8"/>
      <c r="D85" s="25"/>
      <c r="E85" s="3"/>
      <c r="F85" s="3"/>
    </row>
    <row r="86" spans="1:6" s="18" customFormat="1" ht="16.5">
      <c r="A86" s="2"/>
      <c r="B86" s="2"/>
      <c r="C86" s="8"/>
      <c r="D86" s="25"/>
      <c r="E86" s="3"/>
      <c r="F86" s="3"/>
    </row>
    <row r="87" spans="1:6" s="18" customFormat="1" ht="16.5">
      <c r="A87" s="2"/>
      <c r="B87" s="2"/>
      <c r="C87" s="8"/>
      <c r="D87" s="25"/>
      <c r="E87" s="3"/>
      <c r="F87" s="3"/>
    </row>
    <row r="88" spans="1:6" s="18" customFormat="1" ht="16.5">
      <c r="A88" s="2"/>
      <c r="B88" s="2"/>
      <c r="C88" s="8"/>
      <c r="D88" s="25"/>
      <c r="E88" s="3"/>
      <c r="F88" s="3"/>
    </row>
    <row r="89" spans="1:6" s="18" customFormat="1" ht="16.5">
      <c r="A89" s="2"/>
      <c r="B89" s="2"/>
      <c r="C89" s="8"/>
      <c r="D89" s="25"/>
      <c r="E89" s="3"/>
      <c r="F89" s="3"/>
    </row>
    <row r="90" spans="1:6" s="18" customFormat="1" ht="16.5">
      <c r="A90" s="2"/>
      <c r="B90" s="2"/>
      <c r="C90" s="8"/>
      <c r="D90" s="25"/>
      <c r="E90" s="3"/>
      <c r="F90" s="3"/>
    </row>
    <row r="91" spans="1:6" s="18" customFormat="1" ht="16.5">
      <c r="A91" s="2"/>
      <c r="B91" s="2"/>
      <c r="C91" s="8"/>
      <c r="D91" s="25"/>
      <c r="E91" s="3"/>
      <c r="F91" s="3"/>
    </row>
    <row r="92" spans="1:6" s="18" customFormat="1" ht="16.5">
      <c r="A92" s="2"/>
      <c r="B92" s="2"/>
      <c r="C92" s="8"/>
      <c r="D92" s="25"/>
      <c r="E92" s="3"/>
      <c r="F92" s="3"/>
    </row>
    <row r="93" spans="1:6" s="18" customFormat="1" ht="16.5">
      <c r="A93" s="2"/>
      <c r="B93" s="2"/>
      <c r="C93" s="8"/>
      <c r="D93" s="25"/>
      <c r="E93" s="3"/>
      <c r="F93" s="3"/>
    </row>
    <row r="94" spans="1:6" s="18" customFormat="1" ht="16.5">
      <c r="A94" s="2"/>
      <c r="B94" s="2"/>
      <c r="C94" s="8"/>
      <c r="D94" s="25"/>
      <c r="E94" s="3"/>
      <c r="F94" s="3"/>
    </row>
    <row r="95" spans="1:6" s="18" customFormat="1" ht="16.5">
      <c r="A95" s="2"/>
      <c r="B95" s="2"/>
      <c r="C95" s="8"/>
      <c r="D95" s="25"/>
      <c r="E95" s="3"/>
      <c r="F95" s="3"/>
    </row>
    <row r="96" spans="1:6" s="18" customFormat="1" ht="16.5">
      <c r="A96" s="2"/>
      <c r="B96" s="2"/>
      <c r="C96" s="8"/>
      <c r="D96" s="25"/>
      <c r="E96" s="3"/>
      <c r="F96" s="3"/>
    </row>
    <row r="97" spans="1:6" s="18" customFormat="1" ht="16.5">
      <c r="A97" s="2"/>
      <c r="B97" s="2"/>
      <c r="C97" s="8"/>
      <c r="D97" s="25"/>
      <c r="E97" s="3"/>
      <c r="F97" s="3"/>
    </row>
    <row r="98" spans="1:6" s="18" customFormat="1" ht="16.5">
      <c r="A98" s="2"/>
      <c r="B98" s="2"/>
      <c r="C98" s="8"/>
      <c r="D98" s="25"/>
      <c r="E98" s="3"/>
      <c r="F98" s="3"/>
    </row>
    <row r="99" spans="1:6" s="18" customFormat="1" ht="16.5">
      <c r="A99" s="2"/>
      <c r="B99" s="2"/>
      <c r="C99" s="8"/>
      <c r="D99" s="25"/>
      <c r="E99" s="3"/>
      <c r="F99" s="3"/>
    </row>
    <row r="100" spans="1:6" s="18" customFormat="1" ht="16.5">
      <c r="A100" s="2"/>
      <c r="B100" s="2"/>
      <c r="C100" s="8"/>
      <c r="D100" s="25"/>
      <c r="E100" s="3"/>
      <c r="F100" s="3"/>
    </row>
    <row r="101" spans="1:6" s="18" customFormat="1" ht="16.5">
      <c r="A101" s="2"/>
      <c r="B101" s="2"/>
      <c r="C101" s="8"/>
      <c r="D101" s="25"/>
      <c r="E101" s="3"/>
      <c r="F101" s="3"/>
    </row>
    <row r="103" spans="1:6" s="18" customFormat="1" ht="13.5">
      <c r="A103" s="3"/>
      <c r="B103" s="3"/>
      <c r="C103" s="3"/>
      <c r="D103" s="34"/>
      <c r="E103" s="3"/>
      <c r="F103" s="3"/>
    </row>
    <row r="104" spans="1:6" s="18" customFormat="1" ht="13.5">
      <c r="A104" s="3"/>
      <c r="B104" s="3"/>
      <c r="C104" s="3"/>
      <c r="D104" s="34"/>
      <c r="E104" s="3"/>
      <c r="F104" s="3"/>
    </row>
    <row r="105" spans="1:6" s="18" customFormat="1" ht="13.5">
      <c r="A105" s="3"/>
      <c r="B105" s="3"/>
      <c r="C105" s="3"/>
      <c r="D105" s="34"/>
      <c r="E105" s="3"/>
      <c r="F105" s="3"/>
    </row>
    <row r="106" spans="1:6" s="18" customFormat="1" ht="13.5">
      <c r="A106" s="3"/>
      <c r="B106" s="3"/>
      <c r="C106" s="3"/>
      <c r="D106" s="34"/>
      <c r="E106" s="3"/>
      <c r="F106" s="3"/>
    </row>
    <row r="107" spans="1:6" s="18" customFormat="1" ht="13.5">
      <c r="A107" s="3"/>
      <c r="B107" s="3"/>
      <c r="C107" s="3"/>
      <c r="D107" s="34"/>
      <c r="E107" s="3"/>
      <c r="F107" s="3"/>
    </row>
    <row r="108" spans="1:6" s="18" customFormat="1" ht="13.5">
      <c r="A108" s="3"/>
      <c r="B108" s="3"/>
      <c r="C108" s="3"/>
      <c r="D108" s="34"/>
      <c r="E108" s="3"/>
      <c r="F108" s="3"/>
    </row>
    <row r="109" spans="1:6" s="18" customFormat="1" ht="13.5">
      <c r="A109" s="3"/>
      <c r="B109" s="3"/>
      <c r="C109" s="3"/>
      <c r="D109" s="34"/>
      <c r="E109" s="3"/>
      <c r="F109" s="3"/>
    </row>
    <row r="110" ht="21" customHeight="1"/>
    <row r="111" spans="1:6" s="18" customFormat="1" ht="13.5">
      <c r="A111" s="3"/>
      <c r="B111" s="3"/>
      <c r="C111" s="3"/>
      <c r="D111" s="34"/>
      <c r="E111" s="3"/>
      <c r="F111" s="3"/>
    </row>
    <row r="112" spans="1:6" s="18" customFormat="1" ht="13.5">
      <c r="A112" s="3"/>
      <c r="B112" s="3"/>
      <c r="C112" s="3"/>
      <c r="D112" s="34"/>
      <c r="E112" s="3"/>
      <c r="F112" s="3"/>
    </row>
    <row r="113" spans="1:6" s="18" customFormat="1" ht="13.5">
      <c r="A113" s="3"/>
      <c r="B113" s="3"/>
      <c r="C113" s="3"/>
      <c r="D113" s="34"/>
      <c r="E113" s="3"/>
      <c r="F113" s="3"/>
    </row>
    <row r="114" spans="1:6" s="18" customFormat="1" ht="13.5">
      <c r="A114" s="3"/>
      <c r="B114" s="3"/>
      <c r="C114" s="3"/>
      <c r="D114" s="34"/>
      <c r="E114" s="3"/>
      <c r="F114" s="3"/>
    </row>
    <row r="115" spans="1:6" s="18" customFormat="1" ht="13.5">
      <c r="A115" s="3"/>
      <c r="B115" s="3"/>
      <c r="C115" s="3"/>
      <c r="D115" s="34"/>
      <c r="E115" s="3"/>
      <c r="F115" s="3"/>
    </row>
    <row r="116" spans="1:6" s="18" customFormat="1" ht="13.5">
      <c r="A116" s="3"/>
      <c r="B116" s="3"/>
      <c r="C116" s="3"/>
      <c r="D116" s="34"/>
      <c r="E116" s="3"/>
      <c r="F116" s="3"/>
    </row>
    <row r="117" spans="1:6" s="18" customFormat="1" ht="13.5">
      <c r="A117" s="3"/>
      <c r="B117" s="3"/>
      <c r="C117" s="3"/>
      <c r="D117" s="34"/>
      <c r="E117" s="3"/>
      <c r="F117" s="3"/>
    </row>
    <row r="118" spans="1:6" s="18" customFormat="1" ht="13.5">
      <c r="A118" s="3"/>
      <c r="B118" s="3"/>
      <c r="C118" s="3"/>
      <c r="D118" s="34"/>
      <c r="E118" s="3"/>
      <c r="F118" s="3"/>
    </row>
    <row r="119" spans="1:6" s="18" customFormat="1" ht="13.5">
      <c r="A119" s="3"/>
      <c r="B119" s="3"/>
      <c r="C119" s="3"/>
      <c r="D119" s="34"/>
      <c r="E119" s="3"/>
      <c r="F119" s="3"/>
    </row>
    <row r="121" spans="1:6" s="18" customFormat="1" ht="13.5">
      <c r="A121" s="3"/>
      <c r="B121" s="3"/>
      <c r="C121" s="3"/>
      <c r="D121" s="34"/>
      <c r="E121" s="3"/>
      <c r="F121" s="3"/>
    </row>
    <row r="122" spans="1:6" s="18" customFormat="1" ht="13.5">
      <c r="A122" s="3"/>
      <c r="B122" s="3"/>
      <c r="C122" s="3"/>
      <c r="D122" s="34"/>
      <c r="E122" s="3"/>
      <c r="F122" s="3"/>
    </row>
    <row r="123" spans="1:6" s="18" customFormat="1" ht="13.5">
      <c r="A123" s="3"/>
      <c r="B123" s="3"/>
      <c r="C123" s="3"/>
      <c r="D123" s="34"/>
      <c r="E123" s="3"/>
      <c r="F123" s="3"/>
    </row>
    <row r="124" spans="1:6" s="18" customFormat="1" ht="13.5">
      <c r="A124" s="3"/>
      <c r="B124" s="3"/>
      <c r="C124" s="3"/>
      <c r="D124" s="34"/>
      <c r="E124" s="3"/>
      <c r="F124" s="3"/>
    </row>
    <row r="125" spans="1:6" s="18" customFormat="1" ht="13.5">
      <c r="A125" s="3"/>
      <c r="B125" s="3"/>
      <c r="C125" s="3"/>
      <c r="D125" s="34"/>
      <c r="E125" s="3"/>
      <c r="F125" s="3"/>
    </row>
    <row r="126" spans="1:6" s="18" customFormat="1" ht="13.5">
      <c r="A126" s="3"/>
      <c r="B126" s="3"/>
      <c r="C126" s="3"/>
      <c r="D126" s="34"/>
      <c r="E126" s="3"/>
      <c r="F126" s="3"/>
    </row>
    <row r="127" spans="1:6" s="18" customFormat="1" ht="13.5">
      <c r="A127" s="3"/>
      <c r="B127" s="3"/>
      <c r="C127" s="3"/>
      <c r="D127" s="34"/>
      <c r="E127" s="3"/>
      <c r="F127" s="3"/>
    </row>
    <row r="128" spans="1:6" s="18" customFormat="1" ht="13.5">
      <c r="A128" s="3"/>
      <c r="B128" s="3"/>
      <c r="C128" s="3"/>
      <c r="D128" s="34"/>
      <c r="E128" s="3"/>
      <c r="F128" s="3"/>
    </row>
    <row r="129" spans="1:6" s="18" customFormat="1" ht="13.5">
      <c r="A129" s="3"/>
      <c r="B129" s="3"/>
      <c r="C129" s="3"/>
      <c r="D129" s="34"/>
      <c r="E129" s="3"/>
      <c r="F129" s="3"/>
    </row>
    <row r="130" spans="1:6" s="18" customFormat="1" ht="13.5">
      <c r="A130" s="3"/>
      <c r="B130" s="3"/>
      <c r="C130" s="3"/>
      <c r="D130" s="34"/>
      <c r="E130" s="3"/>
      <c r="F130" s="3"/>
    </row>
  </sheetData>
  <sheetProtection/>
  <mergeCells count="1">
    <mergeCell ref="A76:F76"/>
  </mergeCells>
  <printOptions horizontalCentered="1"/>
  <pageMargins left="0.53" right="0.31" top="0.77" bottom="0.5905511811023623" header="0.5118110236220472" footer="0.5905511811023623"/>
  <pageSetup fitToHeight="1" fitToWidth="1" horizontalDpi="600" verticalDpi="600" orientation="portrait" paperSize="9" scale="56" r:id="rId1"/>
  <headerFooter alignWithMargins="0">
    <oddFooter xml:space="preserve">&amp;C&amp;"Times New Roman,Normal"&amp;12
&amp;"DINPro-Medium,Regular"&amp;13 6&amp;R&amp;"DINPro-Medium,Italic"&amp;11     &amp;10                           </oddFooter>
  </headerFooter>
  <ignoredErrors>
    <ignoredError sqref="E31 E1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E44" sqref="E44"/>
      <selection pane="topRight" activeCell="E44" sqref="E44"/>
      <selection pane="bottomLeft" activeCell="E44" sqref="E44"/>
      <selection pane="bottomRight" activeCell="A1" sqref="A1"/>
    </sheetView>
  </sheetViews>
  <sheetFormatPr defaultColWidth="9.140625" defaultRowHeight="12.75"/>
  <cols>
    <col min="1" max="1" width="1.28515625" style="3" customWidth="1"/>
    <col min="2" max="2" width="11.57421875" style="3" bestFit="1" customWidth="1"/>
    <col min="3" max="3" width="71.8515625" style="3" customWidth="1"/>
    <col min="4" max="4" width="16.28125" style="34" bestFit="1" customWidth="1"/>
    <col min="5" max="7" width="17.7109375" style="3" customWidth="1"/>
    <col min="8" max="8" width="2.8515625" style="3" customWidth="1"/>
    <col min="9" max="11" width="18.00390625" style="3" customWidth="1"/>
    <col min="12" max="16384" width="9.140625" style="3" customWidth="1"/>
  </cols>
  <sheetData>
    <row r="1" spans="1:11" ht="17.25" customHeight="1">
      <c r="A1" s="1"/>
      <c r="B1" s="1"/>
      <c r="C1" s="1"/>
      <c r="D1" s="23"/>
      <c r="E1" s="1"/>
      <c r="F1" s="2"/>
      <c r="G1" s="1"/>
      <c r="H1" s="1"/>
      <c r="I1" s="1"/>
      <c r="J1" s="1"/>
      <c r="K1" s="1"/>
    </row>
    <row r="2" spans="2:11" s="89" customFormat="1" ht="17.25" customHeight="1">
      <c r="B2" s="86" t="s">
        <v>0</v>
      </c>
      <c r="C2" s="87"/>
      <c r="D2" s="88"/>
      <c r="E2" s="87"/>
      <c r="F2" s="87"/>
      <c r="G2" s="87"/>
      <c r="H2" s="87"/>
      <c r="I2" s="87"/>
      <c r="J2" s="87"/>
      <c r="K2" s="87"/>
    </row>
    <row r="3" spans="2:4" s="89" customFormat="1" ht="17.25" customHeight="1">
      <c r="B3" s="210" t="s">
        <v>641</v>
      </c>
      <c r="D3" s="211"/>
    </row>
    <row r="4" spans="1:11" s="120" customFormat="1" ht="17.25" customHeight="1">
      <c r="A4" s="116"/>
      <c r="B4" s="90" t="s">
        <v>614</v>
      </c>
      <c r="C4" s="116"/>
      <c r="D4" s="171"/>
      <c r="E4" s="116"/>
      <c r="F4" s="116"/>
      <c r="G4" s="116"/>
      <c r="H4" s="116"/>
      <c r="I4" s="116"/>
      <c r="J4" s="116"/>
      <c r="K4" s="116"/>
    </row>
    <row r="5" spans="1:11" ht="17.25" customHeight="1">
      <c r="A5" s="1"/>
      <c r="B5" s="4"/>
      <c r="C5" s="4"/>
      <c r="D5" s="23"/>
      <c r="E5" s="5"/>
      <c r="F5" s="5"/>
      <c r="G5" s="5"/>
      <c r="H5" s="5"/>
      <c r="I5" s="5"/>
      <c r="J5" s="5"/>
      <c r="K5" s="5"/>
    </row>
    <row r="6" spans="1:11" ht="17.25" customHeight="1">
      <c r="A6" s="1"/>
      <c r="B6" s="1"/>
      <c r="C6" s="1"/>
      <c r="D6" s="23"/>
      <c r="E6" s="5"/>
      <c r="F6" s="5"/>
      <c r="G6" s="5"/>
      <c r="H6" s="5"/>
      <c r="I6" s="5"/>
      <c r="J6" s="5"/>
      <c r="K6" s="5"/>
    </row>
    <row r="7" spans="1:11" s="173" customFormat="1" ht="15.75" customHeight="1">
      <c r="A7" s="91"/>
      <c r="B7" s="91"/>
      <c r="C7" s="91"/>
      <c r="D7" s="92"/>
      <c r="E7" s="93"/>
      <c r="F7" s="93" t="s">
        <v>42</v>
      </c>
      <c r="G7" s="93"/>
      <c r="H7" s="172"/>
      <c r="I7" s="93"/>
      <c r="J7" s="93" t="s">
        <v>43</v>
      </c>
      <c r="K7" s="93"/>
    </row>
    <row r="8" spans="1:11" s="173" customFormat="1" ht="15.75" customHeight="1">
      <c r="A8" s="91"/>
      <c r="B8" s="91"/>
      <c r="C8" s="96"/>
      <c r="D8" s="92" t="s">
        <v>1</v>
      </c>
      <c r="E8" s="93"/>
      <c r="F8" s="93" t="s">
        <v>636</v>
      </c>
      <c r="G8" s="174"/>
      <c r="H8" s="175"/>
      <c r="I8" s="93"/>
      <c r="J8" s="93" t="s">
        <v>634</v>
      </c>
      <c r="K8" s="93"/>
    </row>
    <row r="9" spans="1:11" s="173" customFormat="1" ht="15.75" customHeight="1">
      <c r="A9" s="91"/>
      <c r="B9" s="99"/>
      <c r="C9" s="100"/>
      <c r="D9" s="101" t="s">
        <v>84</v>
      </c>
      <c r="E9" s="102" t="s">
        <v>2</v>
      </c>
      <c r="F9" s="102" t="s">
        <v>3</v>
      </c>
      <c r="G9" s="102" t="s">
        <v>175</v>
      </c>
      <c r="H9" s="102"/>
      <c r="I9" s="102" t="s">
        <v>2</v>
      </c>
      <c r="J9" s="102" t="s">
        <v>3</v>
      </c>
      <c r="K9" s="102" t="s">
        <v>175</v>
      </c>
    </row>
    <row r="10" spans="1:11" s="178" customFormat="1" ht="16.5">
      <c r="A10" s="104"/>
      <c r="B10" s="104" t="s">
        <v>176</v>
      </c>
      <c r="C10" s="176"/>
      <c r="D10" s="177"/>
      <c r="E10" s="187">
        <f>E11+E30+E48</f>
        <v>93866401</v>
      </c>
      <c r="F10" s="187">
        <f>F11+F30+F48</f>
        <v>157656403</v>
      </c>
      <c r="G10" s="187">
        <f aca="true" t="shared" si="0" ref="G10:G73">E10+F10</f>
        <v>251522804</v>
      </c>
      <c r="H10" s="169"/>
      <c r="I10" s="187">
        <f>I11+I30+I48</f>
        <v>58669395</v>
      </c>
      <c r="J10" s="187">
        <f>J11+J30+J48</f>
        <v>79113621</v>
      </c>
      <c r="K10" s="187">
        <f aca="true" t="shared" si="1" ref="K10:K68">I10+J10</f>
        <v>137783016</v>
      </c>
    </row>
    <row r="11" spans="1:11" s="178" customFormat="1" ht="33">
      <c r="A11" s="104"/>
      <c r="B11" s="104" t="s">
        <v>4</v>
      </c>
      <c r="C11" s="104" t="s">
        <v>177</v>
      </c>
      <c r="D11" s="177" t="s">
        <v>649</v>
      </c>
      <c r="E11" s="187">
        <f>E12+E16+E19+E22+E23+E26+E28+E29+E27</f>
        <v>13049180</v>
      </c>
      <c r="F11" s="187">
        <f>F12+F16+F19+F22+F23+F26+F28+F29+F27</f>
        <v>17228728</v>
      </c>
      <c r="G11" s="187">
        <f t="shared" si="0"/>
        <v>30277908</v>
      </c>
      <c r="H11" s="169"/>
      <c r="I11" s="187">
        <f>I12+I16+I19+I22+I23+I26+I28+I29+I27</f>
        <v>6589712</v>
      </c>
      <c r="J11" s="187">
        <f>J12+J16+J19+J22+J23+J26+J28+J29+J27</f>
        <v>12079975</v>
      </c>
      <c r="K11" s="187">
        <f t="shared" si="1"/>
        <v>18669687</v>
      </c>
    </row>
    <row r="12" spans="1:11" ht="15.75">
      <c r="A12" s="1"/>
      <c r="B12" s="35" t="s">
        <v>5</v>
      </c>
      <c r="C12" s="1" t="s">
        <v>178</v>
      </c>
      <c r="D12" s="23"/>
      <c r="E12" s="36">
        <f>SUM(E13:E15)</f>
        <v>11716391</v>
      </c>
      <c r="F12" s="36">
        <f>SUM(F13:F15)</f>
        <v>7469072</v>
      </c>
      <c r="G12" s="36">
        <f t="shared" si="0"/>
        <v>19185463</v>
      </c>
      <c r="H12" s="27"/>
      <c r="I12" s="36">
        <f>SUM(I13:I15)</f>
        <v>6403011</v>
      </c>
      <c r="J12" s="36">
        <f>SUM(J13:J15)</f>
        <v>5800910</v>
      </c>
      <c r="K12" s="36">
        <f t="shared" si="1"/>
        <v>12203921</v>
      </c>
    </row>
    <row r="13" spans="1:11" ht="15.75">
      <c r="A13" s="1"/>
      <c r="B13" s="35" t="s">
        <v>47</v>
      </c>
      <c r="C13" s="1" t="s">
        <v>179</v>
      </c>
      <c r="D13" s="23"/>
      <c r="E13" s="36">
        <v>287732</v>
      </c>
      <c r="F13" s="36">
        <v>1340785</v>
      </c>
      <c r="G13" s="36">
        <f t="shared" si="0"/>
        <v>1628517</v>
      </c>
      <c r="H13" s="27"/>
      <c r="I13" s="36">
        <v>280076</v>
      </c>
      <c r="J13" s="36">
        <v>958552</v>
      </c>
      <c r="K13" s="36">
        <f t="shared" si="1"/>
        <v>1238628</v>
      </c>
    </row>
    <row r="14" spans="1:11" ht="15.75">
      <c r="A14" s="1"/>
      <c r="B14" s="35" t="s">
        <v>48</v>
      </c>
      <c r="C14" s="1" t="s">
        <v>180</v>
      </c>
      <c r="D14" s="23"/>
      <c r="E14" s="36">
        <v>0</v>
      </c>
      <c r="F14" s="36">
        <v>3547914</v>
      </c>
      <c r="G14" s="36">
        <f t="shared" si="0"/>
        <v>3547914</v>
      </c>
      <c r="H14" s="27"/>
      <c r="I14" s="36">
        <v>0</v>
      </c>
      <c r="J14" s="36">
        <v>3125400</v>
      </c>
      <c r="K14" s="36">
        <f t="shared" si="1"/>
        <v>3125400</v>
      </c>
    </row>
    <row r="15" spans="1:11" ht="15.75">
      <c r="A15" s="1"/>
      <c r="B15" s="35" t="s">
        <v>49</v>
      </c>
      <c r="C15" s="1" t="s">
        <v>181</v>
      </c>
      <c r="D15" s="23"/>
      <c r="E15" s="36">
        <v>11428659</v>
      </c>
      <c r="F15" s="36">
        <v>2580373</v>
      </c>
      <c r="G15" s="36">
        <f t="shared" si="0"/>
        <v>14009032</v>
      </c>
      <c r="H15" s="27"/>
      <c r="I15" s="36">
        <v>6122935</v>
      </c>
      <c r="J15" s="36">
        <v>1716958</v>
      </c>
      <c r="K15" s="36">
        <f t="shared" si="1"/>
        <v>7839893</v>
      </c>
    </row>
    <row r="16" spans="1:11" ht="15.75">
      <c r="A16" s="1"/>
      <c r="B16" s="35" t="s">
        <v>6</v>
      </c>
      <c r="C16" s="1" t="s">
        <v>182</v>
      </c>
      <c r="D16" s="23"/>
      <c r="E16" s="36">
        <f>E17+E18</f>
        <v>0</v>
      </c>
      <c r="F16" s="36">
        <f>F17+F18</f>
        <v>1705986</v>
      </c>
      <c r="G16" s="36">
        <f t="shared" si="0"/>
        <v>1705986</v>
      </c>
      <c r="H16" s="27"/>
      <c r="I16" s="36">
        <f>I17+I18</f>
        <v>15</v>
      </c>
      <c r="J16" s="36">
        <f>J17+J18</f>
        <v>199849</v>
      </c>
      <c r="K16" s="36">
        <f t="shared" si="1"/>
        <v>199864</v>
      </c>
    </row>
    <row r="17" spans="1:11" ht="15.75">
      <c r="A17" s="1"/>
      <c r="B17" s="35" t="s">
        <v>277</v>
      </c>
      <c r="C17" s="1" t="s">
        <v>183</v>
      </c>
      <c r="D17" s="23"/>
      <c r="E17" s="36">
        <v>0</v>
      </c>
      <c r="F17" s="36">
        <v>1705986</v>
      </c>
      <c r="G17" s="36">
        <f t="shared" si="0"/>
        <v>1705986</v>
      </c>
      <c r="H17" s="27"/>
      <c r="I17" s="36">
        <v>15</v>
      </c>
      <c r="J17" s="36">
        <v>199849</v>
      </c>
      <c r="K17" s="36">
        <f t="shared" si="1"/>
        <v>199864</v>
      </c>
    </row>
    <row r="18" spans="1:11" ht="15.75">
      <c r="A18" s="1"/>
      <c r="B18" s="35" t="s">
        <v>278</v>
      </c>
      <c r="C18" s="1" t="s">
        <v>184</v>
      </c>
      <c r="D18" s="23"/>
      <c r="E18" s="36">
        <v>0</v>
      </c>
      <c r="F18" s="36">
        <v>0</v>
      </c>
      <c r="G18" s="36">
        <f t="shared" si="0"/>
        <v>0</v>
      </c>
      <c r="H18" s="27"/>
      <c r="I18" s="36">
        <v>0</v>
      </c>
      <c r="J18" s="36">
        <v>0</v>
      </c>
      <c r="K18" s="36">
        <f t="shared" si="1"/>
        <v>0</v>
      </c>
    </row>
    <row r="19" spans="1:11" ht="15.75">
      <c r="A19" s="1"/>
      <c r="B19" s="35" t="s">
        <v>7</v>
      </c>
      <c r="C19" s="1" t="s">
        <v>185</v>
      </c>
      <c r="D19" s="23"/>
      <c r="E19" s="36">
        <f>E20+E21</f>
        <v>1355</v>
      </c>
      <c r="F19" s="36">
        <f>F20+F21</f>
        <v>6205829</v>
      </c>
      <c r="G19" s="36">
        <f t="shared" si="0"/>
        <v>6207184</v>
      </c>
      <c r="H19" s="27"/>
      <c r="I19" s="36">
        <f>I20+I21</f>
        <v>18620</v>
      </c>
      <c r="J19" s="36">
        <f>J20+J21</f>
        <v>4528353</v>
      </c>
      <c r="K19" s="36">
        <f t="shared" si="1"/>
        <v>4546973</v>
      </c>
    </row>
    <row r="20" spans="1:11" ht="15.75">
      <c r="A20" s="1"/>
      <c r="B20" s="35" t="s">
        <v>586</v>
      </c>
      <c r="C20" s="1" t="s">
        <v>186</v>
      </c>
      <c r="D20" s="23"/>
      <c r="E20" s="36">
        <v>1355</v>
      </c>
      <c r="F20" s="36">
        <v>5639926</v>
      </c>
      <c r="G20" s="36">
        <f t="shared" si="0"/>
        <v>5641281</v>
      </c>
      <c r="H20" s="27"/>
      <c r="I20" s="36">
        <v>18620</v>
      </c>
      <c r="J20" s="36">
        <v>4018244</v>
      </c>
      <c r="K20" s="36">
        <f t="shared" si="1"/>
        <v>4036864</v>
      </c>
    </row>
    <row r="21" spans="1:11" ht="15.75">
      <c r="A21" s="1"/>
      <c r="B21" s="35" t="s">
        <v>587</v>
      </c>
      <c r="C21" s="1" t="s">
        <v>187</v>
      </c>
      <c r="D21" s="23"/>
      <c r="E21" s="36">
        <v>0</v>
      </c>
      <c r="F21" s="36">
        <v>565903</v>
      </c>
      <c r="G21" s="36">
        <f t="shared" si="0"/>
        <v>565903</v>
      </c>
      <c r="H21" s="27"/>
      <c r="I21" s="36">
        <v>0</v>
      </c>
      <c r="J21" s="36">
        <v>510109</v>
      </c>
      <c r="K21" s="36">
        <f t="shared" si="1"/>
        <v>510109</v>
      </c>
    </row>
    <row r="22" spans="1:11" ht="15.75">
      <c r="A22" s="1"/>
      <c r="B22" s="35" t="s">
        <v>38</v>
      </c>
      <c r="C22" s="1" t="s">
        <v>188</v>
      </c>
      <c r="D22" s="23"/>
      <c r="E22" s="36">
        <v>0</v>
      </c>
      <c r="F22" s="36">
        <v>0</v>
      </c>
      <c r="G22" s="36">
        <f t="shared" si="0"/>
        <v>0</v>
      </c>
      <c r="H22" s="27"/>
      <c r="I22" s="36">
        <v>0</v>
      </c>
      <c r="J22" s="36">
        <v>0</v>
      </c>
      <c r="K22" s="36">
        <f t="shared" si="1"/>
        <v>0</v>
      </c>
    </row>
    <row r="23" spans="1:11" ht="15.75">
      <c r="A23" s="1"/>
      <c r="B23" s="35" t="s">
        <v>39</v>
      </c>
      <c r="C23" s="1" t="s">
        <v>189</v>
      </c>
      <c r="D23" s="23"/>
      <c r="E23" s="36">
        <f>E24+E25</f>
        <v>0</v>
      </c>
      <c r="F23" s="36">
        <f>F24+F25</f>
        <v>0</v>
      </c>
      <c r="G23" s="36">
        <f t="shared" si="0"/>
        <v>0</v>
      </c>
      <c r="H23" s="27"/>
      <c r="I23" s="36">
        <f>I24+I25</f>
        <v>0</v>
      </c>
      <c r="J23" s="36">
        <f>J24+J25</f>
        <v>0</v>
      </c>
      <c r="K23" s="36">
        <f t="shared" si="1"/>
        <v>0</v>
      </c>
    </row>
    <row r="24" spans="1:11" ht="15.75">
      <c r="A24" s="1"/>
      <c r="B24" s="35" t="s">
        <v>55</v>
      </c>
      <c r="C24" s="1" t="s">
        <v>190</v>
      </c>
      <c r="D24" s="23"/>
      <c r="E24" s="36">
        <v>0</v>
      </c>
      <c r="F24" s="36">
        <v>0</v>
      </c>
      <c r="G24" s="36">
        <f t="shared" si="0"/>
        <v>0</v>
      </c>
      <c r="H24" s="27"/>
      <c r="I24" s="36">
        <v>0</v>
      </c>
      <c r="J24" s="36">
        <v>0</v>
      </c>
      <c r="K24" s="36">
        <f t="shared" si="1"/>
        <v>0</v>
      </c>
    </row>
    <row r="25" spans="1:11" ht="15.75">
      <c r="A25" s="1"/>
      <c r="B25" s="35" t="s">
        <v>56</v>
      </c>
      <c r="C25" s="1" t="s">
        <v>191</v>
      </c>
      <c r="D25" s="23"/>
      <c r="E25" s="36">
        <v>0</v>
      </c>
      <c r="F25" s="36">
        <v>0</v>
      </c>
      <c r="G25" s="36">
        <f t="shared" si="0"/>
        <v>0</v>
      </c>
      <c r="H25" s="27"/>
      <c r="I25" s="36">
        <v>0</v>
      </c>
      <c r="J25" s="36">
        <v>0</v>
      </c>
      <c r="K25" s="36">
        <f t="shared" si="1"/>
        <v>0</v>
      </c>
    </row>
    <row r="26" spans="1:11" ht="15.75">
      <c r="A26" s="1"/>
      <c r="B26" s="35" t="s">
        <v>40</v>
      </c>
      <c r="C26" s="1" t="s">
        <v>192</v>
      </c>
      <c r="D26" s="23"/>
      <c r="E26" s="36">
        <v>0</v>
      </c>
      <c r="F26" s="36">
        <v>0</v>
      </c>
      <c r="G26" s="36">
        <f t="shared" si="0"/>
        <v>0</v>
      </c>
      <c r="H26" s="27"/>
      <c r="I26" s="36">
        <v>0</v>
      </c>
      <c r="J26" s="36">
        <v>0</v>
      </c>
      <c r="K26" s="36">
        <f t="shared" si="1"/>
        <v>0</v>
      </c>
    </row>
    <row r="27" spans="1:11" ht="15.75">
      <c r="A27" s="1"/>
      <c r="B27" s="35" t="s">
        <v>135</v>
      </c>
      <c r="C27" s="1" t="s">
        <v>403</v>
      </c>
      <c r="D27" s="23"/>
      <c r="E27" s="36">
        <v>0</v>
      </c>
      <c r="F27" s="36">
        <v>23852</v>
      </c>
      <c r="G27" s="36">
        <f t="shared" si="0"/>
        <v>23852</v>
      </c>
      <c r="H27" s="27"/>
      <c r="I27" s="36">
        <v>0</v>
      </c>
      <c r="J27" s="36">
        <v>16330</v>
      </c>
      <c r="K27" s="36">
        <f t="shared" si="1"/>
        <v>16330</v>
      </c>
    </row>
    <row r="28" spans="1:11" ht="15.75">
      <c r="A28" s="1"/>
      <c r="B28" s="35" t="s">
        <v>588</v>
      </c>
      <c r="C28" s="1" t="s">
        <v>193</v>
      </c>
      <c r="D28" s="23"/>
      <c r="E28" s="36">
        <v>59250</v>
      </c>
      <c r="F28" s="36">
        <v>1800260</v>
      </c>
      <c r="G28" s="36">
        <f t="shared" si="0"/>
        <v>1859510</v>
      </c>
      <c r="H28" s="27"/>
      <c r="I28" s="36">
        <v>27246</v>
      </c>
      <c r="J28" s="36">
        <v>1487035</v>
      </c>
      <c r="K28" s="36">
        <f t="shared" si="1"/>
        <v>1514281</v>
      </c>
    </row>
    <row r="29" spans="1:11" ht="15.75">
      <c r="A29" s="1"/>
      <c r="B29" s="35" t="s">
        <v>589</v>
      </c>
      <c r="C29" s="1" t="s">
        <v>194</v>
      </c>
      <c r="D29" s="23"/>
      <c r="E29" s="36">
        <v>1272184</v>
      </c>
      <c r="F29" s="36">
        <v>23729</v>
      </c>
      <c r="G29" s="36">
        <f t="shared" si="0"/>
        <v>1295913</v>
      </c>
      <c r="H29" s="27"/>
      <c r="I29" s="36">
        <v>140820</v>
      </c>
      <c r="J29" s="36">
        <v>47498</v>
      </c>
      <c r="K29" s="36">
        <f t="shared" si="1"/>
        <v>188318</v>
      </c>
    </row>
    <row r="30" spans="1:11" s="178" customFormat="1" ht="16.5">
      <c r="A30" s="104"/>
      <c r="B30" s="104" t="s">
        <v>8</v>
      </c>
      <c r="C30" s="104" t="s">
        <v>195</v>
      </c>
      <c r="D30" s="132" t="s">
        <v>650</v>
      </c>
      <c r="E30" s="188">
        <f>E31+E45</f>
        <v>41086857</v>
      </c>
      <c r="F30" s="188">
        <f>F31+F45</f>
        <v>7289273</v>
      </c>
      <c r="G30" s="187">
        <f t="shared" si="0"/>
        <v>48376130</v>
      </c>
      <c r="H30" s="169"/>
      <c r="I30" s="188">
        <f>I31+I45</f>
        <v>32342588</v>
      </c>
      <c r="J30" s="188">
        <f>J31+J45</f>
        <v>4089135</v>
      </c>
      <c r="K30" s="187">
        <f t="shared" si="1"/>
        <v>36431723</v>
      </c>
    </row>
    <row r="31" spans="1:11" ht="15.75">
      <c r="A31" s="1"/>
      <c r="B31" s="35" t="s">
        <v>9</v>
      </c>
      <c r="C31" s="1" t="s">
        <v>196</v>
      </c>
      <c r="D31" s="23"/>
      <c r="E31" s="36">
        <f>SUM(E32:E44)</f>
        <v>40581934</v>
      </c>
      <c r="F31" s="36">
        <f>SUM(F32:F44)</f>
        <v>7289273</v>
      </c>
      <c r="G31" s="36">
        <f t="shared" si="0"/>
        <v>47871207</v>
      </c>
      <c r="H31" s="27"/>
      <c r="I31" s="36">
        <f>SUM(I32:I44)</f>
        <v>31956629</v>
      </c>
      <c r="J31" s="36">
        <f>SUM(J32:J44)</f>
        <v>4089135</v>
      </c>
      <c r="K31" s="36">
        <f t="shared" si="1"/>
        <v>36045764</v>
      </c>
    </row>
    <row r="32" spans="1:11" ht="15.75">
      <c r="A32" s="1"/>
      <c r="B32" s="35" t="s">
        <v>10</v>
      </c>
      <c r="C32" s="1" t="s">
        <v>529</v>
      </c>
      <c r="D32" s="23"/>
      <c r="E32" s="36">
        <v>4892917</v>
      </c>
      <c r="F32" s="36">
        <v>5552036</v>
      </c>
      <c r="G32" s="36">
        <f t="shared" si="0"/>
        <v>10444953</v>
      </c>
      <c r="H32" s="27"/>
      <c r="I32" s="36">
        <v>1144330</v>
      </c>
      <c r="J32" s="36">
        <v>2726229</v>
      </c>
      <c r="K32" s="36">
        <f t="shared" si="1"/>
        <v>3870559</v>
      </c>
    </row>
    <row r="33" spans="1:11" ht="15.75">
      <c r="A33" s="1"/>
      <c r="B33" s="35" t="s">
        <v>11</v>
      </c>
      <c r="C33" s="1" t="s">
        <v>530</v>
      </c>
      <c r="D33" s="23"/>
      <c r="E33" s="36">
        <v>0</v>
      </c>
      <c r="F33" s="36">
        <v>0</v>
      </c>
      <c r="G33" s="36">
        <f t="shared" si="0"/>
        <v>0</v>
      </c>
      <c r="H33" s="27"/>
      <c r="I33" s="36">
        <v>0</v>
      </c>
      <c r="J33" s="36">
        <v>0</v>
      </c>
      <c r="K33" s="36">
        <f t="shared" si="1"/>
        <v>0</v>
      </c>
    </row>
    <row r="34" spans="1:11" ht="15.75">
      <c r="A34" s="1"/>
      <c r="B34" s="35" t="s">
        <v>12</v>
      </c>
      <c r="C34" s="1" t="s">
        <v>197</v>
      </c>
      <c r="D34" s="23"/>
      <c r="E34" s="36">
        <v>0</v>
      </c>
      <c r="F34" s="36">
        <v>0</v>
      </c>
      <c r="G34" s="36">
        <f t="shared" si="0"/>
        <v>0</v>
      </c>
      <c r="H34" s="27"/>
      <c r="I34" s="36">
        <v>0</v>
      </c>
      <c r="J34" s="36">
        <v>0</v>
      </c>
      <c r="K34" s="36">
        <f t="shared" si="1"/>
        <v>0</v>
      </c>
    </row>
    <row r="35" spans="1:11" ht="15.75">
      <c r="A35" s="1"/>
      <c r="B35" s="35" t="s">
        <v>590</v>
      </c>
      <c r="C35" s="1" t="s">
        <v>198</v>
      </c>
      <c r="D35" s="23"/>
      <c r="E35" s="36">
        <v>4887523</v>
      </c>
      <c r="F35" s="36">
        <v>1616081</v>
      </c>
      <c r="G35" s="36">
        <f t="shared" si="0"/>
        <v>6503604</v>
      </c>
      <c r="H35" s="27"/>
      <c r="I35" s="36">
        <v>1241361</v>
      </c>
      <c r="J35" s="36">
        <v>1264240</v>
      </c>
      <c r="K35" s="36">
        <f t="shared" si="1"/>
        <v>2505601</v>
      </c>
    </row>
    <row r="36" spans="1:11" ht="15.75">
      <c r="A36" s="1"/>
      <c r="B36" s="35" t="s">
        <v>591</v>
      </c>
      <c r="C36" s="1" t="s">
        <v>199</v>
      </c>
      <c r="D36" s="23"/>
      <c r="E36" s="36">
        <v>0</v>
      </c>
      <c r="F36" s="36">
        <v>0</v>
      </c>
      <c r="G36" s="36">
        <f t="shared" si="0"/>
        <v>0</v>
      </c>
      <c r="H36" s="27"/>
      <c r="I36" s="36">
        <v>0</v>
      </c>
      <c r="J36" s="36">
        <v>0</v>
      </c>
      <c r="K36" s="36">
        <f t="shared" si="1"/>
        <v>0</v>
      </c>
    </row>
    <row r="37" spans="1:11" ht="15.75">
      <c r="A37" s="1"/>
      <c r="B37" s="35" t="s">
        <v>592</v>
      </c>
      <c r="C37" s="1" t="s">
        <v>200</v>
      </c>
      <c r="D37" s="23"/>
      <c r="E37" s="36">
        <v>0</v>
      </c>
      <c r="F37" s="36">
        <v>0</v>
      </c>
      <c r="G37" s="36">
        <f t="shared" si="0"/>
        <v>0</v>
      </c>
      <c r="H37" s="27"/>
      <c r="I37" s="36">
        <v>0</v>
      </c>
      <c r="J37" s="36">
        <v>0</v>
      </c>
      <c r="K37" s="36">
        <f t="shared" si="1"/>
        <v>0</v>
      </c>
    </row>
    <row r="38" spans="1:11" ht="15.75">
      <c r="A38" s="1"/>
      <c r="B38" s="35" t="s">
        <v>593</v>
      </c>
      <c r="C38" s="1" t="s">
        <v>580</v>
      </c>
      <c r="D38" s="23"/>
      <c r="E38" s="36">
        <v>5051733</v>
      </c>
      <c r="F38" s="36">
        <v>0</v>
      </c>
      <c r="G38" s="36">
        <f t="shared" si="0"/>
        <v>5051733</v>
      </c>
      <c r="H38" s="27"/>
      <c r="I38" s="36">
        <v>4432859</v>
      </c>
      <c r="J38" s="36">
        <v>0</v>
      </c>
      <c r="K38" s="36">
        <f t="shared" si="1"/>
        <v>4432859</v>
      </c>
    </row>
    <row r="39" spans="1:11" ht="15.75">
      <c r="A39" s="1"/>
      <c r="B39" s="35" t="s">
        <v>594</v>
      </c>
      <c r="C39" s="1" t="s">
        <v>201</v>
      </c>
      <c r="D39" s="23"/>
      <c r="E39" s="36">
        <v>1242</v>
      </c>
      <c r="F39" s="36">
        <v>0</v>
      </c>
      <c r="G39" s="36">
        <f t="shared" si="0"/>
        <v>1242</v>
      </c>
      <c r="H39" s="27"/>
      <c r="I39" s="36">
        <v>808</v>
      </c>
      <c r="J39" s="36">
        <v>0</v>
      </c>
      <c r="K39" s="36">
        <f t="shared" si="1"/>
        <v>808</v>
      </c>
    </row>
    <row r="40" spans="1:11" ht="15.75">
      <c r="A40" s="1"/>
      <c r="B40" s="35" t="s">
        <v>595</v>
      </c>
      <c r="C40" s="1" t="s">
        <v>202</v>
      </c>
      <c r="D40" s="23"/>
      <c r="E40" s="36">
        <v>21362853</v>
      </c>
      <c r="F40" s="36">
        <v>0</v>
      </c>
      <c r="G40" s="36">
        <f t="shared" si="0"/>
        <v>21362853</v>
      </c>
      <c r="H40" s="27"/>
      <c r="I40" s="36">
        <v>18697008</v>
      </c>
      <c r="J40" s="36">
        <v>0</v>
      </c>
      <c r="K40" s="36">
        <f t="shared" si="1"/>
        <v>18697008</v>
      </c>
    </row>
    <row r="41" spans="1:11" ht="15.75">
      <c r="A41" s="1"/>
      <c r="B41" s="35" t="s">
        <v>596</v>
      </c>
      <c r="C41" s="1" t="s">
        <v>531</v>
      </c>
      <c r="D41" s="23"/>
      <c r="E41" s="36">
        <v>130439</v>
      </c>
      <c r="F41" s="36">
        <v>0</v>
      </c>
      <c r="G41" s="36">
        <f t="shared" si="0"/>
        <v>130439</v>
      </c>
      <c r="H41" s="36"/>
      <c r="I41" s="36">
        <v>77204</v>
      </c>
      <c r="J41" s="36">
        <v>0</v>
      </c>
      <c r="K41" s="36">
        <f t="shared" si="1"/>
        <v>77204</v>
      </c>
    </row>
    <row r="42" spans="1:11" ht="15.75">
      <c r="A42" s="1"/>
      <c r="B42" s="35" t="s">
        <v>597</v>
      </c>
      <c r="C42" s="1" t="s">
        <v>203</v>
      </c>
      <c r="D42" s="23"/>
      <c r="E42" s="36">
        <v>0</v>
      </c>
      <c r="F42" s="36">
        <v>0</v>
      </c>
      <c r="G42" s="36">
        <f t="shared" si="0"/>
        <v>0</v>
      </c>
      <c r="H42" s="27"/>
      <c r="I42" s="36">
        <v>0</v>
      </c>
      <c r="J42" s="36">
        <v>0</v>
      </c>
      <c r="K42" s="36">
        <f t="shared" si="1"/>
        <v>0</v>
      </c>
    </row>
    <row r="43" spans="1:11" ht="15.75">
      <c r="A43" s="1"/>
      <c r="B43" s="35" t="s">
        <v>598</v>
      </c>
      <c r="C43" s="1" t="s">
        <v>204</v>
      </c>
      <c r="D43" s="23"/>
      <c r="E43" s="36">
        <v>0</v>
      </c>
      <c r="F43" s="36">
        <v>0</v>
      </c>
      <c r="G43" s="36">
        <f t="shared" si="0"/>
        <v>0</v>
      </c>
      <c r="H43" s="27"/>
      <c r="I43" s="36">
        <v>0</v>
      </c>
      <c r="J43" s="36">
        <v>0</v>
      </c>
      <c r="K43" s="36">
        <f t="shared" si="1"/>
        <v>0</v>
      </c>
    </row>
    <row r="44" spans="1:11" ht="15.75">
      <c r="A44" s="1"/>
      <c r="B44" s="35" t="s">
        <v>599</v>
      </c>
      <c r="C44" s="1" t="s">
        <v>205</v>
      </c>
      <c r="D44" s="23"/>
      <c r="E44" s="36">
        <v>4255227</v>
      </c>
      <c r="F44" s="36">
        <v>121156</v>
      </c>
      <c r="G44" s="36">
        <f t="shared" si="0"/>
        <v>4376383</v>
      </c>
      <c r="H44" s="27"/>
      <c r="I44" s="36">
        <v>6363059</v>
      </c>
      <c r="J44" s="36">
        <v>98666</v>
      </c>
      <c r="K44" s="36">
        <f t="shared" si="1"/>
        <v>6461725</v>
      </c>
    </row>
    <row r="45" spans="1:11" ht="15.75">
      <c r="A45" s="1"/>
      <c r="B45" s="35" t="s">
        <v>14</v>
      </c>
      <c r="C45" s="1" t="s">
        <v>206</v>
      </c>
      <c r="D45" s="23"/>
      <c r="E45" s="36">
        <f>E46+E47</f>
        <v>504923</v>
      </c>
      <c r="F45" s="36">
        <f>F46+F47</f>
        <v>0</v>
      </c>
      <c r="G45" s="36">
        <f t="shared" si="0"/>
        <v>504923</v>
      </c>
      <c r="H45" s="27"/>
      <c r="I45" s="36">
        <f>I46+I47</f>
        <v>385959</v>
      </c>
      <c r="J45" s="36">
        <f>J46+J47</f>
        <v>0</v>
      </c>
      <c r="K45" s="36">
        <f t="shared" si="1"/>
        <v>385959</v>
      </c>
    </row>
    <row r="46" spans="1:11" ht="15.75">
      <c r="A46" s="1"/>
      <c r="B46" s="35" t="s">
        <v>325</v>
      </c>
      <c r="C46" s="1" t="s">
        <v>207</v>
      </c>
      <c r="D46" s="23"/>
      <c r="E46" s="36">
        <v>504923</v>
      </c>
      <c r="F46" s="36">
        <v>0</v>
      </c>
      <c r="G46" s="36">
        <f t="shared" si="0"/>
        <v>504923</v>
      </c>
      <c r="H46" s="27"/>
      <c r="I46" s="36">
        <v>385959</v>
      </c>
      <c r="J46" s="36">
        <v>0</v>
      </c>
      <c r="K46" s="36">
        <f t="shared" si="1"/>
        <v>385959</v>
      </c>
    </row>
    <row r="47" spans="1:11" ht="15.75">
      <c r="A47" s="1"/>
      <c r="B47" s="35" t="s">
        <v>326</v>
      </c>
      <c r="C47" s="1" t="s">
        <v>208</v>
      </c>
      <c r="D47" s="23"/>
      <c r="E47" s="36">
        <v>0</v>
      </c>
      <c r="F47" s="36">
        <v>0</v>
      </c>
      <c r="G47" s="36">
        <f t="shared" si="0"/>
        <v>0</v>
      </c>
      <c r="H47" s="27"/>
      <c r="I47" s="36">
        <v>0</v>
      </c>
      <c r="J47" s="36">
        <v>0</v>
      </c>
      <c r="K47" s="36">
        <f t="shared" si="1"/>
        <v>0</v>
      </c>
    </row>
    <row r="48" spans="1:11" s="178" customFormat="1" ht="16.5">
      <c r="A48" s="104"/>
      <c r="B48" s="104" t="s">
        <v>16</v>
      </c>
      <c r="C48" s="104" t="s">
        <v>209</v>
      </c>
      <c r="D48" s="177" t="s">
        <v>651</v>
      </c>
      <c r="E48" s="188">
        <f>E49+E53</f>
        <v>39730364</v>
      </c>
      <c r="F48" s="188">
        <f>F49+F53</f>
        <v>133138402</v>
      </c>
      <c r="G48" s="187">
        <f t="shared" si="0"/>
        <v>172868766</v>
      </c>
      <c r="H48" s="169"/>
      <c r="I48" s="188">
        <f>I49+I53</f>
        <v>19737095</v>
      </c>
      <c r="J48" s="188">
        <f>J49+J53</f>
        <v>62944511</v>
      </c>
      <c r="K48" s="187">
        <f t="shared" si="1"/>
        <v>82681606</v>
      </c>
    </row>
    <row r="49" spans="1:11" ht="15.75">
      <c r="A49" s="1"/>
      <c r="B49" s="1" t="s">
        <v>91</v>
      </c>
      <c r="C49" s="1" t="s">
        <v>404</v>
      </c>
      <c r="D49" s="23"/>
      <c r="E49" s="36">
        <f>SUM(E50:E52)</f>
        <v>2640102</v>
      </c>
      <c r="F49" s="36">
        <f>SUM(F50:F52)</f>
        <v>9876850</v>
      </c>
      <c r="G49" s="36">
        <f t="shared" si="0"/>
        <v>12516952</v>
      </c>
      <c r="H49" s="27"/>
      <c r="I49" s="36">
        <f>SUM(I50:I52)</f>
        <v>5301445</v>
      </c>
      <c r="J49" s="36">
        <f>SUM(J50:J52)</f>
        <v>7660968</v>
      </c>
      <c r="K49" s="36">
        <f t="shared" si="1"/>
        <v>12962413</v>
      </c>
    </row>
    <row r="50" spans="1:11" ht="15.75">
      <c r="A50" s="1"/>
      <c r="B50" s="1" t="s">
        <v>92</v>
      </c>
      <c r="C50" s="1" t="s">
        <v>405</v>
      </c>
      <c r="D50" s="23"/>
      <c r="E50" s="36">
        <v>2640102</v>
      </c>
      <c r="F50" s="36">
        <v>9876850</v>
      </c>
      <c r="G50" s="36">
        <f t="shared" si="0"/>
        <v>12516952</v>
      </c>
      <c r="H50" s="27"/>
      <c r="I50" s="36">
        <v>2739445</v>
      </c>
      <c r="J50" s="36">
        <v>2667536</v>
      </c>
      <c r="K50" s="36">
        <f t="shared" si="1"/>
        <v>5406981</v>
      </c>
    </row>
    <row r="51" spans="1:11" ht="15.75">
      <c r="A51" s="1"/>
      <c r="B51" s="1" t="s">
        <v>93</v>
      </c>
      <c r="C51" s="1" t="s">
        <v>406</v>
      </c>
      <c r="D51" s="23"/>
      <c r="E51" s="36">
        <v>0</v>
      </c>
      <c r="F51" s="36">
        <v>0</v>
      </c>
      <c r="G51" s="36">
        <f t="shared" si="0"/>
        <v>0</v>
      </c>
      <c r="H51" s="27"/>
      <c r="I51" s="36">
        <v>2562000</v>
      </c>
      <c r="J51" s="36">
        <v>4993432</v>
      </c>
      <c r="K51" s="36">
        <f t="shared" si="1"/>
        <v>7555432</v>
      </c>
    </row>
    <row r="52" spans="1:11" ht="15.75">
      <c r="A52" s="1"/>
      <c r="B52" s="1" t="s">
        <v>94</v>
      </c>
      <c r="C52" s="1" t="s">
        <v>407</v>
      </c>
      <c r="D52" s="23"/>
      <c r="E52" s="36">
        <v>0</v>
      </c>
      <c r="F52" s="36">
        <v>0</v>
      </c>
      <c r="G52" s="36">
        <f t="shared" si="0"/>
        <v>0</v>
      </c>
      <c r="H52" s="27"/>
      <c r="I52" s="36">
        <v>0</v>
      </c>
      <c r="J52" s="36">
        <v>0</v>
      </c>
      <c r="K52" s="36">
        <f t="shared" si="1"/>
        <v>0</v>
      </c>
    </row>
    <row r="53" spans="1:11" ht="15.75">
      <c r="A53" s="1"/>
      <c r="B53" s="1" t="s">
        <v>95</v>
      </c>
      <c r="C53" s="1" t="s">
        <v>408</v>
      </c>
      <c r="D53" s="23"/>
      <c r="E53" s="36">
        <f>E54+E57+E62+E69+E72+E75</f>
        <v>37090262</v>
      </c>
      <c r="F53" s="36">
        <f>F54+F57+F62+F69+F72+F75</f>
        <v>123261552</v>
      </c>
      <c r="G53" s="36">
        <f t="shared" si="0"/>
        <v>160351814</v>
      </c>
      <c r="H53" s="27"/>
      <c r="I53" s="36">
        <f>I54+I57+I62+I69+I72+I75</f>
        <v>14435650</v>
      </c>
      <c r="J53" s="36">
        <f>J54+J57+J62+J69+J72+J75</f>
        <v>55283543</v>
      </c>
      <c r="K53" s="36">
        <f t="shared" si="1"/>
        <v>69719193</v>
      </c>
    </row>
    <row r="54" spans="1:11" ht="15.75">
      <c r="A54" s="1"/>
      <c r="B54" s="1" t="s">
        <v>139</v>
      </c>
      <c r="C54" s="1" t="s">
        <v>210</v>
      </c>
      <c r="D54" s="23"/>
      <c r="E54" s="36">
        <f>+SUM(E55:E56)</f>
        <v>5498056</v>
      </c>
      <c r="F54" s="36">
        <f>+SUM(F55:F56)</f>
        <v>6577166</v>
      </c>
      <c r="G54" s="36">
        <f t="shared" si="0"/>
        <v>12075222</v>
      </c>
      <c r="H54" s="27"/>
      <c r="I54" s="36">
        <f>+SUM(I55:I56)</f>
        <v>1920872</v>
      </c>
      <c r="J54" s="36">
        <f>+SUM(J55:J56)</f>
        <v>2916836</v>
      </c>
      <c r="K54" s="36">
        <f t="shared" si="1"/>
        <v>4837708</v>
      </c>
    </row>
    <row r="55" spans="1:11" ht="15.75">
      <c r="A55" s="1"/>
      <c r="B55" s="1" t="s">
        <v>409</v>
      </c>
      <c r="C55" s="1" t="s">
        <v>211</v>
      </c>
      <c r="D55" s="23"/>
      <c r="E55" s="36">
        <v>1993163</v>
      </c>
      <c r="F55" s="36">
        <v>4053487</v>
      </c>
      <c r="G55" s="36">
        <f t="shared" si="0"/>
        <v>6046650</v>
      </c>
      <c r="H55" s="27"/>
      <c r="I55" s="36">
        <v>829001</v>
      </c>
      <c r="J55" s="36">
        <v>1586244</v>
      </c>
      <c r="K55" s="36">
        <f t="shared" si="1"/>
        <v>2415245</v>
      </c>
    </row>
    <row r="56" spans="1:11" ht="15.75">
      <c r="A56" s="1"/>
      <c r="B56" s="1" t="s">
        <v>410</v>
      </c>
      <c r="C56" s="1" t="s">
        <v>212</v>
      </c>
      <c r="D56" s="23"/>
      <c r="E56" s="36">
        <v>3504893</v>
      </c>
      <c r="F56" s="36">
        <v>2523679</v>
      </c>
      <c r="G56" s="36">
        <f t="shared" si="0"/>
        <v>6028572</v>
      </c>
      <c r="H56" s="27"/>
      <c r="I56" s="36">
        <v>1091871</v>
      </c>
      <c r="J56" s="36">
        <v>1330592</v>
      </c>
      <c r="K56" s="36">
        <f t="shared" si="1"/>
        <v>2422463</v>
      </c>
    </row>
    <row r="57" spans="1:11" ht="15.75">
      <c r="A57" s="1"/>
      <c r="B57" s="1" t="s">
        <v>140</v>
      </c>
      <c r="C57" s="1" t="s">
        <v>213</v>
      </c>
      <c r="D57" s="23"/>
      <c r="E57" s="36">
        <f>SUM(E58:E61)</f>
        <v>18685004</v>
      </c>
      <c r="F57" s="36">
        <f>SUM(F58:F61)</f>
        <v>66288511</v>
      </c>
      <c r="G57" s="36">
        <f t="shared" si="0"/>
        <v>84973515</v>
      </c>
      <c r="H57" s="27"/>
      <c r="I57" s="36">
        <f>SUM(I58:I61)</f>
        <v>5893380</v>
      </c>
      <c r="J57" s="36">
        <f>SUM(J58:J61)</f>
        <v>37013281</v>
      </c>
      <c r="K57" s="36">
        <f t="shared" si="1"/>
        <v>42906661</v>
      </c>
    </row>
    <row r="58" spans="1:11" ht="15.75">
      <c r="A58" s="1"/>
      <c r="B58" s="1" t="s">
        <v>411</v>
      </c>
      <c r="C58" s="1" t="s">
        <v>214</v>
      </c>
      <c r="D58" s="23"/>
      <c r="E58" s="36">
        <v>2810181</v>
      </c>
      <c r="F58" s="36">
        <v>21228640</v>
      </c>
      <c r="G58" s="36">
        <f t="shared" si="0"/>
        <v>24038821</v>
      </c>
      <c r="H58" s="27"/>
      <c r="I58" s="36">
        <v>1059134</v>
      </c>
      <c r="J58" s="36">
        <v>8629950</v>
      </c>
      <c r="K58" s="36">
        <f t="shared" si="1"/>
        <v>9689084</v>
      </c>
    </row>
    <row r="59" spans="1:11" ht="15.75">
      <c r="A59" s="1"/>
      <c r="B59" s="1" t="s">
        <v>412</v>
      </c>
      <c r="C59" s="1" t="s">
        <v>215</v>
      </c>
      <c r="D59" s="23"/>
      <c r="E59" s="36">
        <v>13655657</v>
      </c>
      <c r="F59" s="36">
        <v>8916441</v>
      </c>
      <c r="G59" s="36">
        <f t="shared" si="0"/>
        <v>22572098</v>
      </c>
      <c r="H59" s="27"/>
      <c r="I59" s="36">
        <v>3715080</v>
      </c>
      <c r="J59" s="36">
        <v>5162127</v>
      </c>
      <c r="K59" s="36">
        <f t="shared" si="1"/>
        <v>8877207</v>
      </c>
    </row>
    <row r="60" spans="1:11" ht="15.75">
      <c r="A60" s="1"/>
      <c r="B60" s="1" t="s">
        <v>413</v>
      </c>
      <c r="C60" s="1" t="s">
        <v>216</v>
      </c>
      <c r="D60" s="23"/>
      <c r="E60" s="36">
        <v>1109583</v>
      </c>
      <c r="F60" s="36">
        <v>18071715</v>
      </c>
      <c r="G60" s="36">
        <f t="shared" si="0"/>
        <v>19181298</v>
      </c>
      <c r="H60" s="27"/>
      <c r="I60" s="36">
        <v>559583</v>
      </c>
      <c r="J60" s="36">
        <v>11610602</v>
      </c>
      <c r="K60" s="36">
        <f t="shared" si="1"/>
        <v>12170185</v>
      </c>
    </row>
    <row r="61" spans="1:11" ht="15.75">
      <c r="A61" s="1"/>
      <c r="B61" s="1" t="s">
        <v>414</v>
      </c>
      <c r="C61" s="1" t="s">
        <v>217</v>
      </c>
      <c r="D61" s="23"/>
      <c r="E61" s="36">
        <v>1109583</v>
      </c>
      <c r="F61" s="36">
        <v>18071715</v>
      </c>
      <c r="G61" s="36">
        <f t="shared" si="0"/>
        <v>19181298</v>
      </c>
      <c r="H61" s="27"/>
      <c r="I61" s="36">
        <v>559583</v>
      </c>
      <c r="J61" s="36">
        <v>11610602</v>
      </c>
      <c r="K61" s="36">
        <f t="shared" si="1"/>
        <v>12170185</v>
      </c>
    </row>
    <row r="62" spans="1:11" ht="15.75">
      <c r="A62" s="1"/>
      <c r="B62" s="1" t="s">
        <v>415</v>
      </c>
      <c r="C62" s="1" t="s">
        <v>218</v>
      </c>
      <c r="D62" s="23"/>
      <c r="E62" s="36">
        <f>SUM(E63:E68)</f>
        <v>12444886</v>
      </c>
      <c r="F62" s="36">
        <f>SUM(F63:F68)</f>
        <v>48639479</v>
      </c>
      <c r="G62" s="36">
        <f t="shared" si="0"/>
        <v>61084365</v>
      </c>
      <c r="H62" s="27"/>
      <c r="I62" s="36">
        <f>SUM(I63:I68)</f>
        <v>6505552</v>
      </c>
      <c r="J62" s="36">
        <f>SUM(J63:J68)</f>
        <v>13627108</v>
      </c>
      <c r="K62" s="36">
        <f t="shared" si="1"/>
        <v>20132660</v>
      </c>
    </row>
    <row r="63" spans="1:11" ht="15.75">
      <c r="A63" s="1"/>
      <c r="B63" s="1" t="s">
        <v>416</v>
      </c>
      <c r="C63" s="1" t="s">
        <v>219</v>
      </c>
      <c r="D63" s="23"/>
      <c r="E63" s="36">
        <v>5310223</v>
      </c>
      <c r="F63" s="36">
        <v>8230190</v>
      </c>
      <c r="G63" s="36">
        <f t="shared" si="0"/>
        <v>13540413</v>
      </c>
      <c r="H63" s="27"/>
      <c r="I63" s="36">
        <v>2975260</v>
      </c>
      <c r="J63" s="36">
        <v>3866414</v>
      </c>
      <c r="K63" s="36">
        <f t="shared" si="1"/>
        <v>6841674</v>
      </c>
    </row>
    <row r="64" spans="1:11" ht="15.75">
      <c r="A64" s="1"/>
      <c r="B64" s="1" t="s">
        <v>417</v>
      </c>
      <c r="C64" s="1" t="s">
        <v>220</v>
      </c>
      <c r="D64" s="38"/>
      <c r="E64" s="36">
        <v>6715937</v>
      </c>
      <c r="F64" s="36">
        <v>6702419</v>
      </c>
      <c r="G64" s="36">
        <f t="shared" si="0"/>
        <v>13418356</v>
      </c>
      <c r="H64" s="27"/>
      <c r="I64" s="36">
        <v>3052880</v>
      </c>
      <c r="J64" s="36">
        <v>3786848</v>
      </c>
      <c r="K64" s="36">
        <f t="shared" si="1"/>
        <v>6839728</v>
      </c>
    </row>
    <row r="65" spans="1:11" ht="15.75">
      <c r="A65" s="1"/>
      <c r="B65" s="1" t="s">
        <v>418</v>
      </c>
      <c r="C65" s="1" t="s">
        <v>221</v>
      </c>
      <c r="D65" s="23"/>
      <c r="E65" s="36">
        <v>0</v>
      </c>
      <c r="F65" s="36">
        <v>16853435</v>
      </c>
      <c r="G65" s="36">
        <f t="shared" si="0"/>
        <v>16853435</v>
      </c>
      <c r="H65" s="27"/>
      <c r="I65" s="36">
        <v>0</v>
      </c>
      <c r="J65" s="36">
        <v>3075803</v>
      </c>
      <c r="K65" s="36">
        <f t="shared" si="1"/>
        <v>3075803</v>
      </c>
    </row>
    <row r="66" spans="1:11" ht="15.75">
      <c r="A66" s="1"/>
      <c r="B66" s="1" t="s">
        <v>419</v>
      </c>
      <c r="C66" s="1" t="s">
        <v>222</v>
      </c>
      <c r="D66" s="23"/>
      <c r="E66" s="36">
        <v>0</v>
      </c>
      <c r="F66" s="36">
        <v>16853435</v>
      </c>
      <c r="G66" s="36">
        <f t="shared" si="0"/>
        <v>16853435</v>
      </c>
      <c r="H66" s="27"/>
      <c r="I66" s="36">
        <v>178100</v>
      </c>
      <c r="J66" s="36">
        <v>2898043</v>
      </c>
      <c r="K66" s="36">
        <f t="shared" si="1"/>
        <v>3076143</v>
      </c>
    </row>
    <row r="67" spans="1:11" ht="15.75">
      <c r="A67" s="1"/>
      <c r="B67" s="1" t="s">
        <v>420</v>
      </c>
      <c r="C67" s="1" t="s">
        <v>223</v>
      </c>
      <c r="D67" s="23"/>
      <c r="E67" s="36">
        <v>209363</v>
      </c>
      <c r="F67" s="36">
        <v>0</v>
      </c>
      <c r="G67" s="36">
        <f t="shared" si="0"/>
        <v>209363</v>
      </c>
      <c r="H67" s="27"/>
      <c r="I67" s="36">
        <v>149656</v>
      </c>
      <c r="J67" s="36">
        <v>0</v>
      </c>
      <c r="K67" s="36">
        <f t="shared" si="1"/>
        <v>149656</v>
      </c>
    </row>
    <row r="68" spans="1:11" ht="15.75">
      <c r="A68" s="1"/>
      <c r="B68" s="1" t="s">
        <v>421</v>
      </c>
      <c r="C68" s="1" t="s">
        <v>224</v>
      </c>
      <c r="D68" s="23"/>
      <c r="E68" s="36">
        <v>209363</v>
      </c>
      <c r="F68" s="36">
        <v>0</v>
      </c>
      <c r="G68" s="36">
        <f t="shared" si="0"/>
        <v>209363</v>
      </c>
      <c r="H68" s="27"/>
      <c r="I68" s="36">
        <v>149656</v>
      </c>
      <c r="J68" s="36">
        <v>0</v>
      </c>
      <c r="K68" s="36">
        <f t="shared" si="1"/>
        <v>149656</v>
      </c>
    </row>
    <row r="69" spans="1:11" ht="15.75">
      <c r="A69" s="1"/>
      <c r="B69" s="1" t="s">
        <v>422</v>
      </c>
      <c r="C69" s="1" t="s">
        <v>225</v>
      </c>
      <c r="D69" s="23"/>
      <c r="E69" s="36">
        <f>SUM(E70:E71)</f>
        <v>0</v>
      </c>
      <c r="F69" s="36">
        <f>SUM(F70:F71)</f>
        <v>0</v>
      </c>
      <c r="G69" s="36">
        <f>E69+F69</f>
        <v>0</v>
      </c>
      <c r="H69" s="27"/>
      <c r="I69" s="36">
        <f>SUM(I70:I71)</f>
        <v>0</v>
      </c>
      <c r="J69" s="36">
        <f>SUM(J70:J71)</f>
        <v>0</v>
      </c>
      <c r="K69" s="36">
        <f aca="true" t="shared" si="2" ref="K69:K77">I69+J69</f>
        <v>0</v>
      </c>
    </row>
    <row r="70" spans="1:11" ht="15.75">
      <c r="A70" s="1"/>
      <c r="B70" s="1" t="s">
        <v>423</v>
      </c>
      <c r="C70" s="1" t="s">
        <v>226</v>
      </c>
      <c r="D70" s="23"/>
      <c r="E70" s="36">
        <v>0</v>
      </c>
      <c r="F70" s="36">
        <v>0</v>
      </c>
      <c r="G70" s="36">
        <f t="shared" si="0"/>
        <v>0</v>
      </c>
      <c r="H70" s="27"/>
      <c r="I70" s="36">
        <v>0</v>
      </c>
      <c r="J70" s="36">
        <v>0</v>
      </c>
      <c r="K70" s="36">
        <f t="shared" si="2"/>
        <v>0</v>
      </c>
    </row>
    <row r="71" spans="1:11" ht="15.75">
      <c r="A71" s="1"/>
      <c r="B71" s="1" t="s">
        <v>424</v>
      </c>
      <c r="C71" s="1" t="s">
        <v>227</v>
      </c>
      <c r="D71" s="23"/>
      <c r="E71" s="36">
        <v>0</v>
      </c>
      <c r="F71" s="36">
        <v>0</v>
      </c>
      <c r="G71" s="36">
        <f t="shared" si="0"/>
        <v>0</v>
      </c>
      <c r="H71" s="27"/>
      <c r="I71" s="36">
        <v>0</v>
      </c>
      <c r="J71" s="36">
        <v>0</v>
      </c>
      <c r="K71" s="36">
        <f t="shared" si="2"/>
        <v>0</v>
      </c>
    </row>
    <row r="72" spans="1:11" ht="15.75">
      <c r="A72" s="1"/>
      <c r="B72" s="1" t="s">
        <v>425</v>
      </c>
      <c r="C72" s="1" t="s">
        <v>228</v>
      </c>
      <c r="D72" s="23"/>
      <c r="E72" s="36">
        <f>E73+E74</f>
        <v>0</v>
      </c>
      <c r="F72" s="36">
        <f>F73+F74</f>
        <v>0</v>
      </c>
      <c r="G72" s="36">
        <f t="shared" si="0"/>
        <v>0</v>
      </c>
      <c r="H72" s="27"/>
      <c r="I72" s="36">
        <f>I73+I74</f>
        <v>0</v>
      </c>
      <c r="J72" s="36">
        <f>J73+J74</f>
        <v>0</v>
      </c>
      <c r="K72" s="36">
        <f t="shared" si="2"/>
        <v>0</v>
      </c>
    </row>
    <row r="73" spans="1:11" ht="15.75">
      <c r="A73" s="1"/>
      <c r="B73" s="1" t="s">
        <v>426</v>
      </c>
      <c r="C73" s="1" t="s">
        <v>229</v>
      </c>
      <c r="D73" s="23"/>
      <c r="E73" s="36">
        <v>0</v>
      </c>
      <c r="F73" s="36">
        <v>0</v>
      </c>
      <c r="G73" s="36">
        <f t="shared" si="0"/>
        <v>0</v>
      </c>
      <c r="H73" s="27"/>
      <c r="I73" s="36">
        <v>0</v>
      </c>
      <c r="J73" s="36">
        <v>0</v>
      </c>
      <c r="K73" s="36">
        <f t="shared" si="2"/>
        <v>0</v>
      </c>
    </row>
    <row r="74" spans="1:11" ht="15.75">
      <c r="A74" s="1"/>
      <c r="B74" s="1" t="s">
        <v>427</v>
      </c>
      <c r="C74" s="1" t="s">
        <v>230</v>
      </c>
      <c r="D74" s="23"/>
      <c r="E74" s="36">
        <v>0</v>
      </c>
      <c r="F74" s="36">
        <v>0</v>
      </c>
      <c r="G74" s="36">
        <f aca="true" t="shared" si="3" ref="G74:G94">E74+F74</f>
        <v>0</v>
      </c>
      <c r="H74" s="27"/>
      <c r="I74" s="36">
        <v>0</v>
      </c>
      <c r="J74" s="36">
        <v>0</v>
      </c>
      <c r="K74" s="36">
        <f t="shared" si="2"/>
        <v>0</v>
      </c>
    </row>
    <row r="75" spans="1:11" ht="15.75">
      <c r="A75" s="1"/>
      <c r="B75" s="1" t="s">
        <v>428</v>
      </c>
      <c r="C75" s="1" t="s">
        <v>13</v>
      </c>
      <c r="D75" s="23"/>
      <c r="E75" s="36">
        <v>462316</v>
      </c>
      <c r="F75" s="36">
        <v>1756396</v>
      </c>
      <c r="G75" s="36">
        <f t="shared" si="3"/>
        <v>2218712</v>
      </c>
      <c r="H75" s="27"/>
      <c r="I75" s="36">
        <v>115846</v>
      </c>
      <c r="J75" s="36">
        <v>1726318</v>
      </c>
      <c r="K75" s="36">
        <f t="shared" si="2"/>
        <v>1842164</v>
      </c>
    </row>
    <row r="76" spans="1:11" s="178" customFormat="1" ht="16.5">
      <c r="A76" s="104"/>
      <c r="B76" s="104" t="s">
        <v>231</v>
      </c>
      <c r="C76" s="104"/>
      <c r="D76" s="171"/>
      <c r="E76" s="187">
        <f>E77+E86+E94</f>
        <v>466664034</v>
      </c>
      <c r="F76" s="187">
        <f>F77+F86+F94</f>
        <v>113879322</v>
      </c>
      <c r="G76" s="187">
        <f>E76+F76</f>
        <v>580543356</v>
      </c>
      <c r="H76" s="169"/>
      <c r="I76" s="187">
        <f>I77+I86+I94</f>
        <v>323673752</v>
      </c>
      <c r="J76" s="187">
        <f>J77+J86+J94</f>
        <v>85918119</v>
      </c>
      <c r="K76" s="187">
        <f t="shared" si="2"/>
        <v>409591871</v>
      </c>
    </row>
    <row r="77" spans="1:11" s="178" customFormat="1" ht="16.5">
      <c r="A77" s="104"/>
      <c r="B77" s="104" t="s">
        <v>17</v>
      </c>
      <c r="C77" s="104" t="s">
        <v>232</v>
      </c>
      <c r="D77" s="171"/>
      <c r="E77" s="187">
        <f>SUM(E78:E85)</f>
        <v>51929076</v>
      </c>
      <c r="F77" s="187">
        <f>SUM(F78:F85)</f>
        <v>6897506</v>
      </c>
      <c r="G77" s="187">
        <f>E77+F77</f>
        <v>58826582</v>
      </c>
      <c r="H77" s="169"/>
      <c r="I77" s="187">
        <f>SUM(I78:I85)</f>
        <v>31550080</v>
      </c>
      <c r="J77" s="187">
        <f>SUM(J78:J85)</f>
        <v>3632824</v>
      </c>
      <c r="K77" s="187">
        <f t="shared" si="2"/>
        <v>35182904</v>
      </c>
    </row>
    <row r="78" spans="1:11" ht="15.75">
      <c r="A78" s="1"/>
      <c r="B78" s="35" t="s">
        <v>18</v>
      </c>
      <c r="C78" s="1" t="s">
        <v>233</v>
      </c>
      <c r="D78" s="23"/>
      <c r="E78" s="36">
        <v>3327038</v>
      </c>
      <c r="F78" s="36">
        <v>0</v>
      </c>
      <c r="G78" s="36">
        <f t="shared" si="3"/>
        <v>3327038</v>
      </c>
      <c r="H78" s="27"/>
      <c r="I78" s="36">
        <v>2977305</v>
      </c>
      <c r="J78" s="36">
        <v>0</v>
      </c>
      <c r="K78" s="36">
        <f aca="true" t="shared" si="4" ref="K78:K86">I78+J78</f>
        <v>2977305</v>
      </c>
    </row>
    <row r="79" spans="1:11" ht="15.75">
      <c r="A79" s="1"/>
      <c r="B79" s="35" t="s">
        <v>19</v>
      </c>
      <c r="C79" s="1" t="s">
        <v>234</v>
      </c>
      <c r="D79" s="23"/>
      <c r="E79" s="36">
        <v>20909927</v>
      </c>
      <c r="F79" s="36">
        <v>935571</v>
      </c>
      <c r="G79" s="36">
        <f t="shared" si="3"/>
        <v>21845498</v>
      </c>
      <c r="H79" s="27"/>
      <c r="I79" s="36">
        <v>15594603</v>
      </c>
      <c r="J79" s="36">
        <v>637064</v>
      </c>
      <c r="K79" s="36">
        <f t="shared" si="4"/>
        <v>16231667</v>
      </c>
    </row>
    <row r="80" spans="1:11" ht="15.75">
      <c r="A80" s="1"/>
      <c r="B80" s="35" t="s">
        <v>98</v>
      </c>
      <c r="C80" s="1" t="s">
        <v>235</v>
      </c>
      <c r="D80" s="23"/>
      <c r="E80" s="36">
        <v>24842054</v>
      </c>
      <c r="F80" s="36">
        <v>439276</v>
      </c>
      <c r="G80" s="36">
        <f t="shared" si="3"/>
        <v>25281330</v>
      </c>
      <c r="H80" s="27"/>
      <c r="I80" s="36">
        <v>10787255</v>
      </c>
      <c r="J80" s="36">
        <v>4453</v>
      </c>
      <c r="K80" s="36">
        <f t="shared" si="4"/>
        <v>10791708</v>
      </c>
    </row>
    <row r="81" spans="1:11" ht="15.75">
      <c r="A81" s="1"/>
      <c r="B81" s="35" t="s">
        <v>600</v>
      </c>
      <c r="C81" s="1" t="s">
        <v>236</v>
      </c>
      <c r="D81" s="23"/>
      <c r="E81" s="36">
        <v>2362060</v>
      </c>
      <c r="F81" s="36">
        <v>694580</v>
      </c>
      <c r="G81" s="36">
        <f t="shared" si="3"/>
        <v>3056640</v>
      </c>
      <c r="H81" s="27"/>
      <c r="I81" s="36">
        <v>2016489</v>
      </c>
      <c r="J81" s="36">
        <v>728850</v>
      </c>
      <c r="K81" s="36">
        <f t="shared" si="4"/>
        <v>2745339</v>
      </c>
    </row>
    <row r="82" spans="1:11" ht="15.75">
      <c r="A82" s="1"/>
      <c r="B82" s="35" t="s">
        <v>601</v>
      </c>
      <c r="C82" s="1" t="s">
        <v>237</v>
      </c>
      <c r="D82" s="23"/>
      <c r="E82" s="36">
        <v>0</v>
      </c>
      <c r="F82" s="36">
        <v>0</v>
      </c>
      <c r="G82" s="36">
        <f t="shared" si="3"/>
        <v>0</v>
      </c>
      <c r="H82" s="27"/>
      <c r="I82" s="36">
        <v>0</v>
      </c>
      <c r="J82" s="36">
        <v>0</v>
      </c>
      <c r="K82" s="36">
        <f t="shared" si="4"/>
        <v>0</v>
      </c>
    </row>
    <row r="83" spans="1:11" ht="15.75">
      <c r="A83" s="1"/>
      <c r="B83" s="35" t="s">
        <v>602</v>
      </c>
      <c r="C83" s="1" t="s">
        <v>238</v>
      </c>
      <c r="D83" s="23"/>
      <c r="E83" s="36">
        <v>0</v>
      </c>
      <c r="F83" s="36">
        <v>0</v>
      </c>
      <c r="G83" s="36">
        <f t="shared" si="3"/>
        <v>0</v>
      </c>
      <c r="H83" s="27"/>
      <c r="I83" s="36">
        <v>0</v>
      </c>
      <c r="J83" s="36">
        <v>0</v>
      </c>
      <c r="K83" s="36">
        <f t="shared" si="4"/>
        <v>0</v>
      </c>
    </row>
    <row r="84" spans="1:11" ht="15.75">
      <c r="A84" s="1"/>
      <c r="B84" s="35" t="s">
        <v>603</v>
      </c>
      <c r="C84" s="1" t="s">
        <v>239</v>
      </c>
      <c r="D84" s="23"/>
      <c r="E84" s="36">
        <v>487997</v>
      </c>
      <c r="F84" s="36">
        <v>4828079</v>
      </c>
      <c r="G84" s="36">
        <f t="shared" si="3"/>
        <v>5316076</v>
      </c>
      <c r="H84" s="27"/>
      <c r="I84" s="36">
        <v>174428</v>
      </c>
      <c r="J84" s="36">
        <v>2262457</v>
      </c>
      <c r="K84" s="36">
        <f t="shared" si="4"/>
        <v>2436885</v>
      </c>
    </row>
    <row r="85" spans="1:11" ht="15.75">
      <c r="A85" s="1"/>
      <c r="B85" s="35" t="s">
        <v>604</v>
      </c>
      <c r="C85" s="1" t="s">
        <v>240</v>
      </c>
      <c r="D85" s="23"/>
      <c r="E85" s="36">
        <v>0</v>
      </c>
      <c r="F85" s="36">
        <v>0</v>
      </c>
      <c r="G85" s="36">
        <f t="shared" si="3"/>
        <v>0</v>
      </c>
      <c r="H85" s="27"/>
      <c r="I85" s="36">
        <v>0</v>
      </c>
      <c r="J85" s="36">
        <v>0</v>
      </c>
      <c r="K85" s="36">
        <f t="shared" si="4"/>
        <v>0</v>
      </c>
    </row>
    <row r="86" spans="1:11" s="178" customFormat="1" ht="16.5">
      <c r="A86" s="104"/>
      <c r="B86" s="104" t="s">
        <v>20</v>
      </c>
      <c r="C86" s="104" t="s">
        <v>241</v>
      </c>
      <c r="D86" s="171"/>
      <c r="E86" s="187">
        <f>SUM(E87:E93)</f>
        <v>117260856</v>
      </c>
      <c r="F86" s="187">
        <f>SUM(F87:F93)</f>
        <v>39525675</v>
      </c>
      <c r="G86" s="187">
        <f t="shared" si="3"/>
        <v>156786531</v>
      </c>
      <c r="H86" s="169"/>
      <c r="I86" s="187">
        <f>SUM(I87:I93)</f>
        <v>68459232</v>
      </c>
      <c r="J86" s="187">
        <f>SUM(J87:J93)</f>
        <v>30593941</v>
      </c>
      <c r="K86" s="187">
        <f t="shared" si="4"/>
        <v>99053173</v>
      </c>
    </row>
    <row r="87" spans="1:11" ht="15.75">
      <c r="A87" s="1"/>
      <c r="B87" s="37" t="s">
        <v>21</v>
      </c>
      <c r="C87" s="1" t="s">
        <v>242</v>
      </c>
      <c r="D87" s="23"/>
      <c r="E87" s="36">
        <v>26778749</v>
      </c>
      <c r="F87" s="36">
        <v>102646</v>
      </c>
      <c r="G87" s="36">
        <f>E87+F87</f>
        <v>26881395</v>
      </c>
      <c r="H87" s="27"/>
      <c r="I87" s="36">
        <v>2894607</v>
      </c>
      <c r="J87" s="36">
        <v>108512</v>
      </c>
      <c r="K87" s="36">
        <f>I87+J87</f>
        <v>3003119</v>
      </c>
    </row>
    <row r="88" spans="1:11" ht="15.75">
      <c r="A88" s="1"/>
      <c r="B88" s="35" t="s">
        <v>22</v>
      </c>
      <c r="C88" s="1" t="s">
        <v>243</v>
      </c>
      <c r="D88" s="23"/>
      <c r="E88" s="36">
        <v>807461</v>
      </c>
      <c r="F88" s="36">
        <v>213183</v>
      </c>
      <c r="G88" s="36">
        <f t="shared" si="3"/>
        <v>1020644</v>
      </c>
      <c r="H88" s="27"/>
      <c r="I88" s="36">
        <v>737842</v>
      </c>
      <c r="J88" s="36">
        <v>117629</v>
      </c>
      <c r="K88" s="36">
        <f aca="true" t="shared" si="5" ref="K88:K94">I88+J88</f>
        <v>855471</v>
      </c>
    </row>
    <row r="89" spans="1:11" ht="15.75">
      <c r="A89" s="1"/>
      <c r="B89" s="37" t="s">
        <v>256</v>
      </c>
      <c r="C89" s="1" t="s">
        <v>244</v>
      </c>
      <c r="D89" s="23"/>
      <c r="E89" s="36">
        <v>6100</v>
      </c>
      <c r="F89" s="36">
        <v>19942</v>
      </c>
      <c r="G89" s="36">
        <f t="shared" si="3"/>
        <v>26042</v>
      </c>
      <c r="H89" s="27"/>
      <c r="I89" s="36">
        <v>0</v>
      </c>
      <c r="J89" s="36">
        <v>12175</v>
      </c>
      <c r="K89" s="36">
        <f t="shared" si="5"/>
        <v>12175</v>
      </c>
    </row>
    <row r="90" spans="1:11" ht="15.75">
      <c r="A90" s="1"/>
      <c r="B90" s="35" t="s">
        <v>605</v>
      </c>
      <c r="C90" s="1" t="s">
        <v>245</v>
      </c>
      <c r="D90" s="23"/>
      <c r="E90" s="36">
        <v>0</v>
      </c>
      <c r="F90" s="36">
        <v>0</v>
      </c>
      <c r="G90" s="36">
        <f t="shared" si="3"/>
        <v>0</v>
      </c>
      <c r="H90" s="27"/>
      <c r="I90" s="36">
        <v>0</v>
      </c>
      <c r="J90" s="36">
        <v>0</v>
      </c>
      <c r="K90" s="36">
        <f t="shared" si="5"/>
        <v>0</v>
      </c>
    </row>
    <row r="91" spans="1:11" ht="15.75">
      <c r="A91" s="1"/>
      <c r="B91" s="35" t="s">
        <v>606</v>
      </c>
      <c r="C91" s="1" t="s">
        <v>246</v>
      </c>
      <c r="D91" s="23"/>
      <c r="E91" s="36">
        <v>48921981</v>
      </c>
      <c r="F91" s="36">
        <v>25569779</v>
      </c>
      <c r="G91" s="36">
        <f t="shared" si="3"/>
        <v>74491760</v>
      </c>
      <c r="H91" s="27"/>
      <c r="I91" s="36">
        <v>32872665</v>
      </c>
      <c r="J91" s="36">
        <v>21894140</v>
      </c>
      <c r="K91" s="36">
        <f t="shared" si="5"/>
        <v>54766805</v>
      </c>
    </row>
    <row r="92" spans="1:11" ht="15.75">
      <c r="A92" s="1"/>
      <c r="B92" s="35" t="s">
        <v>607</v>
      </c>
      <c r="C92" s="1" t="s">
        <v>247</v>
      </c>
      <c r="D92" s="23"/>
      <c r="E92" s="36">
        <v>40746565</v>
      </c>
      <c r="F92" s="36">
        <v>13620125</v>
      </c>
      <c r="G92" s="36">
        <f t="shared" si="3"/>
        <v>54366690</v>
      </c>
      <c r="H92" s="27"/>
      <c r="I92" s="36">
        <v>31954118</v>
      </c>
      <c r="J92" s="36">
        <v>8461485</v>
      </c>
      <c r="K92" s="36">
        <f t="shared" si="5"/>
        <v>40415603</v>
      </c>
    </row>
    <row r="93" spans="1:11" ht="15.75">
      <c r="A93" s="1"/>
      <c r="B93" s="35" t="s">
        <v>608</v>
      </c>
      <c r="C93" s="1" t="s">
        <v>248</v>
      </c>
      <c r="D93" s="23"/>
      <c r="E93" s="36">
        <v>0</v>
      </c>
      <c r="F93" s="36">
        <v>0</v>
      </c>
      <c r="G93" s="36">
        <f t="shared" si="3"/>
        <v>0</v>
      </c>
      <c r="H93" s="27"/>
      <c r="I93" s="36">
        <v>0</v>
      </c>
      <c r="J93" s="36">
        <v>0</v>
      </c>
      <c r="K93" s="36">
        <f t="shared" si="5"/>
        <v>0</v>
      </c>
    </row>
    <row r="94" spans="1:11" s="178" customFormat="1" ht="16.5">
      <c r="A94" s="104"/>
      <c r="B94" s="104" t="s">
        <v>23</v>
      </c>
      <c r="C94" s="104" t="s">
        <v>249</v>
      </c>
      <c r="D94" s="179"/>
      <c r="E94" s="187">
        <v>297474102</v>
      </c>
      <c r="F94" s="187">
        <v>67456141</v>
      </c>
      <c r="G94" s="187">
        <f t="shared" si="3"/>
        <v>364930243</v>
      </c>
      <c r="H94" s="169"/>
      <c r="I94" s="187">
        <v>223664440</v>
      </c>
      <c r="J94" s="187">
        <v>51691354</v>
      </c>
      <c r="K94" s="187">
        <f t="shared" si="5"/>
        <v>275355794</v>
      </c>
    </row>
    <row r="95" spans="1:11" s="178" customFormat="1" ht="16.5">
      <c r="A95" s="104"/>
      <c r="B95" s="104"/>
      <c r="C95" s="104"/>
      <c r="D95" s="179"/>
      <c r="E95" s="189"/>
      <c r="F95" s="189"/>
      <c r="G95" s="189"/>
      <c r="H95" s="169"/>
      <c r="I95" s="189"/>
      <c r="J95" s="189"/>
      <c r="K95" s="189"/>
    </row>
    <row r="96" spans="1:11" s="178" customFormat="1" ht="16.5">
      <c r="A96" s="104"/>
      <c r="B96" s="110"/>
      <c r="C96" s="110" t="s">
        <v>250</v>
      </c>
      <c r="D96" s="112"/>
      <c r="E96" s="190">
        <f>E76+E10</f>
        <v>560530435</v>
      </c>
      <c r="F96" s="190">
        <f>F76+F10</f>
        <v>271535725</v>
      </c>
      <c r="G96" s="190">
        <f>G76+G10</f>
        <v>832066160</v>
      </c>
      <c r="H96" s="170"/>
      <c r="I96" s="190">
        <f>I76+I10</f>
        <v>382343147</v>
      </c>
      <c r="J96" s="190">
        <f>J76+J10</f>
        <v>165031740</v>
      </c>
      <c r="K96" s="190">
        <f>K76+K10</f>
        <v>547374887</v>
      </c>
    </row>
    <row r="97" spans="1:11" ht="13.5">
      <c r="A97" s="18"/>
      <c r="B97" s="18"/>
      <c r="C97" s="19"/>
      <c r="D97" s="32"/>
      <c r="I97" s="20"/>
      <c r="J97" s="20"/>
      <c r="K97" s="20"/>
    </row>
    <row r="98" spans="1:11" ht="15.75">
      <c r="A98" s="18"/>
      <c r="B98" s="18"/>
      <c r="C98" s="19"/>
      <c r="D98" s="32"/>
      <c r="G98" s="36"/>
      <c r="I98" s="20"/>
      <c r="J98" s="20"/>
      <c r="K98" s="20"/>
    </row>
    <row r="99" spans="1:11" ht="13.5">
      <c r="A99" s="18"/>
      <c r="B99" s="18"/>
      <c r="C99" s="19"/>
      <c r="D99" s="32"/>
      <c r="I99" s="20"/>
      <c r="J99" s="20"/>
      <c r="K99" s="20"/>
    </row>
    <row r="100" spans="1:11" ht="13.5">
      <c r="A100" s="18"/>
      <c r="B100" s="18"/>
      <c r="C100" s="19"/>
      <c r="D100" s="32"/>
      <c r="I100" s="20"/>
      <c r="J100" s="20"/>
      <c r="K100" s="20"/>
    </row>
    <row r="101" spans="1:11" ht="15.75">
      <c r="A101" s="281" t="s">
        <v>470</v>
      </c>
      <c r="B101" s="284"/>
      <c r="C101" s="284"/>
      <c r="D101" s="284"/>
      <c r="E101" s="284"/>
      <c r="F101" s="284"/>
      <c r="G101" s="284"/>
      <c r="H101" s="284"/>
      <c r="I101" s="284"/>
      <c r="J101" s="284"/>
      <c r="K101" s="284"/>
    </row>
    <row r="102" spans="1:11" ht="13.5">
      <c r="A102" s="18"/>
      <c r="B102" s="18"/>
      <c r="C102" s="19"/>
      <c r="D102" s="32"/>
      <c r="I102" s="20"/>
      <c r="J102" s="20"/>
      <c r="K102" s="20"/>
    </row>
    <row r="103" spans="1:11" ht="13.5">
      <c r="A103" s="18"/>
      <c r="B103" s="18"/>
      <c r="C103" s="19"/>
      <c r="D103" s="32"/>
      <c r="I103" s="20"/>
      <c r="J103" s="20"/>
      <c r="K103" s="20"/>
    </row>
    <row r="104" spans="1:11" ht="13.5">
      <c r="A104" s="68"/>
      <c r="B104" s="68"/>
      <c r="C104" s="69"/>
      <c r="D104" s="70"/>
      <c r="E104" s="71"/>
      <c r="F104" s="71"/>
      <c r="G104" s="71"/>
      <c r="H104" s="71"/>
      <c r="I104" s="72"/>
      <c r="J104" s="72"/>
      <c r="K104" s="72"/>
    </row>
    <row r="105" spans="1:11" ht="13.5">
      <c r="A105" s="18"/>
      <c r="B105" s="18"/>
      <c r="C105" s="19"/>
      <c r="D105" s="32"/>
      <c r="I105" s="20"/>
      <c r="J105" s="20"/>
      <c r="K105" s="20"/>
    </row>
    <row r="106" spans="1:11" ht="13.5">
      <c r="A106" s="18"/>
      <c r="B106" s="18"/>
      <c r="C106" s="19"/>
      <c r="D106" s="32"/>
      <c r="I106" s="20"/>
      <c r="J106" s="20"/>
      <c r="K106" s="20"/>
    </row>
  </sheetData>
  <sheetProtection/>
  <mergeCells count="1">
    <mergeCell ref="A101:K101"/>
  </mergeCells>
  <printOptions horizontalCentered="1"/>
  <pageMargins left="0.3937007874015748" right="0.2362204724409449" top="0.5905511811023623" bottom="0.5905511811023623" header="0.5118110236220472" footer="0.5905511811023623"/>
  <pageSetup fitToHeight="1" fitToWidth="1" horizontalDpi="600" verticalDpi="600" orientation="portrait" paperSize="9" scale="46" r:id="rId1"/>
  <headerFooter alignWithMargins="0">
    <oddFooter>&amp;C&amp;"DINPro-Medium,Regular"&amp;14 7</oddFooter>
  </headerFooter>
  <ignoredErrors>
    <ignoredError sqref="B13 B18 B17 B14:B15 B20:B21 B57 B62 B69 B72:B75" twoDigitTextYear="1"/>
    <ignoredError sqref="B12 B31 B49 B78:B85 B87:B93" numberStoredAsText="1"/>
    <ignoredError sqref="B16 B19 B22 B23:B29 B32:B47 B50:B54" numberStoredAsText="1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81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5.8515625" style="1" customWidth="1"/>
    <col min="3" max="3" width="115.57421875" style="1" customWidth="1"/>
    <col min="4" max="5" width="19.7109375" style="15" customWidth="1"/>
    <col min="6" max="16384" width="9.140625" style="1" customWidth="1"/>
  </cols>
  <sheetData>
    <row r="2" spans="3:5" s="89" customFormat="1" ht="19.5">
      <c r="C2" s="86" t="s">
        <v>0</v>
      </c>
      <c r="D2" s="165"/>
      <c r="E2" s="165"/>
    </row>
    <row r="3" spans="3:5" s="89" customFormat="1" ht="19.5">
      <c r="C3" s="86" t="s">
        <v>642</v>
      </c>
      <c r="D3" s="165"/>
      <c r="E3" s="165"/>
    </row>
    <row r="4" spans="3:5" s="89" customFormat="1" ht="19.5">
      <c r="C4" s="86" t="s">
        <v>628</v>
      </c>
      <c r="D4" s="165"/>
      <c r="E4" s="165"/>
    </row>
    <row r="5" ht="15.75">
      <c r="C5" s="166" t="s">
        <v>614</v>
      </c>
    </row>
    <row r="7" spans="3:5" s="91" customFormat="1" ht="16.5">
      <c r="C7" s="167" t="s">
        <v>532</v>
      </c>
      <c r="D7" s="207" t="s">
        <v>42</v>
      </c>
      <c r="E7" s="207" t="s">
        <v>43</v>
      </c>
    </row>
    <row r="8" spans="2:5" s="91" customFormat="1" ht="16.5">
      <c r="B8" s="99"/>
      <c r="C8" s="99"/>
      <c r="D8" s="213" t="s">
        <v>636</v>
      </c>
      <c r="E8" s="213" t="s">
        <v>634</v>
      </c>
    </row>
    <row r="10" spans="2:5" s="116" customFormat="1" ht="16.5">
      <c r="B10" s="104" t="s">
        <v>4</v>
      </c>
      <c r="C10" s="108" t="s">
        <v>533</v>
      </c>
      <c r="D10" s="208"/>
      <c r="E10" s="168"/>
    </row>
    <row r="11" spans="2:5" s="116" customFormat="1" ht="16.5">
      <c r="B11" s="104"/>
      <c r="C11" s="108" t="s">
        <v>534</v>
      </c>
      <c r="D11" s="154">
        <v>-3802655</v>
      </c>
      <c r="E11" s="154">
        <v>2296361</v>
      </c>
    </row>
    <row r="12" spans="2:5" s="116" customFormat="1" ht="16.5">
      <c r="B12" s="104" t="s">
        <v>8</v>
      </c>
      <c r="C12" s="108" t="s">
        <v>535</v>
      </c>
      <c r="D12" s="154">
        <v>0</v>
      </c>
      <c r="E12" s="154">
        <v>0</v>
      </c>
    </row>
    <row r="13" spans="2:5" s="116" customFormat="1" ht="16.5">
      <c r="B13" s="104" t="s">
        <v>16</v>
      </c>
      <c r="C13" s="108" t="s">
        <v>536</v>
      </c>
      <c r="D13" s="154">
        <v>0</v>
      </c>
      <c r="E13" s="154">
        <v>0</v>
      </c>
    </row>
    <row r="14" spans="2:5" s="116" customFormat="1" ht="16.5">
      <c r="B14" s="104" t="s">
        <v>17</v>
      </c>
      <c r="C14" s="108" t="s">
        <v>537</v>
      </c>
      <c r="D14" s="154">
        <v>193042</v>
      </c>
      <c r="E14" s="154">
        <v>-135076</v>
      </c>
    </row>
    <row r="15" spans="2:5" s="116" customFormat="1" ht="16.5">
      <c r="B15" s="104" t="s">
        <v>20</v>
      </c>
      <c r="C15" s="108" t="s">
        <v>538</v>
      </c>
      <c r="D15" s="154"/>
      <c r="E15" s="154"/>
    </row>
    <row r="16" spans="2:5" s="116" customFormat="1" ht="16.5">
      <c r="B16" s="104"/>
      <c r="C16" s="104" t="s">
        <v>612</v>
      </c>
      <c r="D16" s="154">
        <v>106639</v>
      </c>
      <c r="E16" s="154">
        <v>-41429</v>
      </c>
    </row>
    <row r="17" spans="2:5" s="116" customFormat="1" ht="16.5">
      <c r="B17" s="104" t="s">
        <v>23</v>
      </c>
      <c r="C17" s="104" t="s">
        <v>539</v>
      </c>
      <c r="D17" s="154"/>
      <c r="E17" s="154"/>
    </row>
    <row r="18" spans="2:5" s="116" customFormat="1" ht="16.5">
      <c r="B18" s="104"/>
      <c r="C18" s="104" t="s">
        <v>610</v>
      </c>
      <c r="D18" s="154">
        <v>-105944</v>
      </c>
      <c r="E18" s="154">
        <v>134739</v>
      </c>
    </row>
    <row r="19" spans="2:5" s="116" customFormat="1" ht="16.5">
      <c r="B19" s="104" t="s">
        <v>26</v>
      </c>
      <c r="C19" s="104" t="s">
        <v>540</v>
      </c>
      <c r="D19" s="154">
        <v>0</v>
      </c>
      <c r="E19" s="154">
        <v>0</v>
      </c>
    </row>
    <row r="20" spans="2:5" s="116" customFormat="1" ht="16.5">
      <c r="B20" s="104" t="s">
        <v>27</v>
      </c>
      <c r="C20" s="104" t="s">
        <v>541</v>
      </c>
      <c r="D20" s="154">
        <v>-1594</v>
      </c>
      <c r="E20" s="154">
        <v>0</v>
      </c>
    </row>
    <row r="21" spans="2:5" s="116" customFormat="1" ht="16.5">
      <c r="B21" s="104" t="s">
        <v>28</v>
      </c>
      <c r="C21" s="104" t="s">
        <v>582</v>
      </c>
      <c r="D21" s="154">
        <v>760711</v>
      </c>
      <c r="E21" s="154">
        <v>-477934</v>
      </c>
    </row>
    <row r="22" spans="2:5" s="116" customFormat="1" ht="16.5">
      <c r="B22" s="104" t="s">
        <v>29</v>
      </c>
      <c r="C22" s="104" t="s">
        <v>542</v>
      </c>
      <c r="D22" s="154">
        <f>+D11+D12+D13+D14+D16+D18+D19+D20+D21</f>
        <v>-2849801</v>
      </c>
      <c r="E22" s="154">
        <f>+E11+E12+E13+E14+E16+E18+E19+E20+E21</f>
        <v>1776661</v>
      </c>
    </row>
    <row r="23" spans="2:5" s="116" customFormat="1" ht="16.5">
      <c r="B23" s="104" t="s">
        <v>30</v>
      </c>
      <c r="C23" s="104" t="s">
        <v>543</v>
      </c>
      <c r="D23" s="154">
        <f>+D24+D26+D27+D28</f>
        <v>3077181</v>
      </c>
      <c r="E23" s="154">
        <f>+E24+E26+E27+E28</f>
        <v>3004948</v>
      </c>
    </row>
    <row r="24" spans="2:5" ht="15.75">
      <c r="B24" s="9" t="s">
        <v>155</v>
      </c>
      <c r="C24" s="1" t="s">
        <v>581</v>
      </c>
      <c r="D24" s="62">
        <v>634254</v>
      </c>
      <c r="E24" s="62">
        <v>1029260</v>
      </c>
    </row>
    <row r="25" spans="2:5" ht="15.75">
      <c r="B25" s="9" t="s">
        <v>156</v>
      </c>
      <c r="C25" s="1" t="s">
        <v>544</v>
      </c>
      <c r="D25" s="62"/>
      <c r="E25" s="62"/>
    </row>
    <row r="26" spans="3:5" ht="15.75">
      <c r="C26" s="1" t="s">
        <v>545</v>
      </c>
      <c r="D26" s="62">
        <v>-49235</v>
      </c>
      <c r="E26" s="62">
        <v>-105551</v>
      </c>
    </row>
    <row r="27" spans="2:5" ht="15.75">
      <c r="B27" s="9" t="s">
        <v>157</v>
      </c>
      <c r="C27" s="1" t="s">
        <v>546</v>
      </c>
      <c r="D27" s="62">
        <v>0</v>
      </c>
      <c r="E27" s="62">
        <v>0</v>
      </c>
    </row>
    <row r="28" spans="2:5" ht="15.75">
      <c r="B28" s="9" t="s">
        <v>633</v>
      </c>
      <c r="C28" s="1" t="s">
        <v>13</v>
      </c>
      <c r="D28" s="62">
        <v>2492162</v>
      </c>
      <c r="E28" s="62">
        <v>2081239</v>
      </c>
    </row>
    <row r="29" spans="4:5" ht="15.75">
      <c r="D29" s="191"/>
      <c r="E29" s="191"/>
    </row>
    <row r="30" spans="2:5" s="116" customFormat="1" ht="16.5">
      <c r="B30" s="110" t="s">
        <v>31</v>
      </c>
      <c r="C30" s="110" t="s">
        <v>547</v>
      </c>
      <c r="D30" s="159">
        <f>D22+D23</f>
        <v>227380</v>
      </c>
      <c r="E30" s="159">
        <f>E22+E23</f>
        <v>4781609</v>
      </c>
    </row>
    <row r="31" spans="4:5" ht="15.75">
      <c r="D31" s="209"/>
      <c r="E31" s="27"/>
    </row>
    <row r="32" spans="4:5" ht="15.75">
      <c r="D32" s="27"/>
      <c r="E32" s="27"/>
    </row>
    <row r="34" spans="1:5" ht="31.5" customHeight="1">
      <c r="A34" s="285" t="s">
        <v>611</v>
      </c>
      <c r="B34" s="285"/>
      <c r="C34" s="285"/>
      <c r="D34" s="285"/>
      <c r="E34" s="285"/>
    </row>
    <row r="63" ht="15.75" customHeight="1"/>
    <row r="79" spans="1:5" ht="15.75">
      <c r="A79" s="281" t="s">
        <v>470</v>
      </c>
      <c r="B79" s="281"/>
      <c r="C79" s="281"/>
      <c r="D79" s="281"/>
      <c r="E79" s="281"/>
    </row>
    <row r="81" spans="1:5" ht="15.75">
      <c r="A81" s="66"/>
      <c r="B81" s="66"/>
      <c r="C81" s="66"/>
      <c r="D81" s="74"/>
      <c r="E81" s="74"/>
    </row>
  </sheetData>
  <sheetProtection/>
  <mergeCells count="2">
    <mergeCell ref="A79:E79"/>
    <mergeCell ref="A34:E34"/>
  </mergeCells>
  <printOptions/>
  <pageMargins left="0.5905511811023623" right="0.31496062992125984" top="0.984251968503937" bottom="0.7480314960629921" header="0.5118110236220472" footer="0.3937007874015748"/>
  <pageSetup fitToHeight="1" fitToWidth="1" horizontalDpi="600" verticalDpi="600" orientation="portrait" paperSize="9" scale="55" r:id="rId1"/>
  <headerFooter alignWithMargins="0">
    <oddFooter xml:space="preserve">&amp;C&amp;"DINPro-Medium,Regular"&amp;12 8&amp;R&amp;"DINPro-Medium,Italic"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6"/>
  <sheetViews>
    <sheetView view="pageBreakPreview" zoomScale="70" zoomScaleNormal="60" zoomScaleSheetLayoutView="70" zoomScalePageLayoutView="0" workbookViewId="0" topLeftCell="A1">
      <pane xSplit="3" ySplit="6" topLeftCell="D7" activePane="bottomRight" state="frozen"/>
      <selection pane="topLeft" activeCell="E44" sqref="E44"/>
      <selection pane="topRight" activeCell="E44" sqref="E44"/>
      <selection pane="bottomLeft" activeCell="E44" sqref="E44"/>
      <selection pane="bottomRight" activeCell="A1" sqref="A1"/>
    </sheetView>
  </sheetViews>
  <sheetFormatPr defaultColWidth="9.140625" defaultRowHeight="19.5" customHeight="1"/>
  <cols>
    <col min="1" max="1" width="1.8515625" style="41" customWidth="1"/>
    <col min="2" max="2" width="8.140625" style="139" customWidth="1"/>
    <col min="3" max="3" width="75.28125" style="41" customWidth="1"/>
    <col min="4" max="4" width="23.421875" style="52" bestFit="1" customWidth="1"/>
    <col min="5" max="5" width="17.28125" style="41" bestFit="1" customWidth="1"/>
    <col min="6" max="6" width="27.8515625" style="41" bestFit="1" customWidth="1"/>
    <col min="7" max="7" width="21.7109375" style="41" bestFit="1" customWidth="1"/>
    <col min="8" max="8" width="20.28125" style="41" customWidth="1"/>
    <col min="9" max="9" width="17.28125" style="41" bestFit="1" customWidth="1"/>
    <col min="10" max="10" width="14.421875" style="41" bestFit="1" customWidth="1"/>
    <col min="11" max="11" width="18.8515625" style="41" bestFit="1" customWidth="1"/>
    <col min="12" max="12" width="15.8515625" style="41" bestFit="1" customWidth="1"/>
    <col min="13" max="14" width="18.8515625" style="41" bestFit="1" customWidth="1"/>
    <col min="15" max="15" width="23.421875" style="41" bestFit="1" customWidth="1"/>
    <col min="16" max="16" width="24.8515625" style="41" bestFit="1" customWidth="1"/>
    <col min="17" max="18" width="23.421875" style="41" bestFit="1" customWidth="1"/>
    <col min="19" max="19" width="29.28125" style="41" bestFit="1" customWidth="1"/>
    <col min="20" max="20" width="18.8515625" style="41" customWidth="1"/>
    <col min="21" max="22" width="23.421875" style="41" bestFit="1" customWidth="1"/>
    <col min="23" max="16384" width="9.140625" style="41" customWidth="1"/>
  </cols>
  <sheetData>
    <row r="1" spans="2:10" s="138" customFormat="1" ht="24" customHeight="1">
      <c r="B1" s="134"/>
      <c r="C1" s="135" t="s">
        <v>0</v>
      </c>
      <c r="D1" s="136"/>
      <c r="E1" s="137"/>
      <c r="F1" s="137"/>
      <c r="G1" s="137"/>
      <c r="H1" s="137"/>
      <c r="I1" s="137"/>
      <c r="J1" s="137"/>
    </row>
    <row r="2" spans="2:13" s="138" customFormat="1" ht="19.5" customHeight="1">
      <c r="B2" s="134"/>
      <c r="C2" s="135" t="s">
        <v>643</v>
      </c>
      <c r="D2" s="214"/>
      <c r="E2" s="215"/>
      <c r="F2" s="215"/>
      <c r="G2" s="215"/>
      <c r="H2" s="215"/>
      <c r="I2" s="215"/>
      <c r="J2" s="215"/>
      <c r="K2" s="216"/>
      <c r="L2" s="216"/>
      <c r="M2" s="216"/>
    </row>
    <row r="3" spans="2:10" s="126" customFormat="1" ht="15" customHeight="1">
      <c r="B3" s="139"/>
      <c r="C3" s="140" t="s">
        <v>614</v>
      </c>
      <c r="D3" s="141"/>
      <c r="E3" s="140"/>
      <c r="F3" s="140"/>
      <c r="G3" s="142"/>
      <c r="H3" s="142"/>
      <c r="I3" s="142"/>
      <c r="J3" s="142"/>
    </row>
    <row r="4" ht="16.5"/>
    <row r="5" spans="2:22" s="144" customFormat="1" ht="75.75" customHeight="1">
      <c r="B5" s="143"/>
      <c r="D5" s="145" t="s">
        <v>314</v>
      </c>
      <c r="E5" s="145" t="s">
        <v>315</v>
      </c>
      <c r="F5" s="145" t="s">
        <v>316</v>
      </c>
      <c r="G5" s="145" t="s">
        <v>317</v>
      </c>
      <c r="H5" s="145" t="s">
        <v>474</v>
      </c>
      <c r="I5" s="145" t="s">
        <v>318</v>
      </c>
      <c r="J5" s="145" t="s">
        <v>319</v>
      </c>
      <c r="K5" s="145" t="s">
        <v>320</v>
      </c>
      <c r="L5" s="145" t="s">
        <v>321</v>
      </c>
      <c r="M5" s="145" t="s">
        <v>476</v>
      </c>
      <c r="N5" s="145" t="s">
        <v>475</v>
      </c>
      <c r="O5" s="145" t="s">
        <v>563</v>
      </c>
      <c r="P5" s="145" t="s">
        <v>564</v>
      </c>
      <c r="Q5" s="145" t="s">
        <v>565</v>
      </c>
      <c r="R5" s="145" t="s">
        <v>566</v>
      </c>
      <c r="S5" s="145" t="s">
        <v>567</v>
      </c>
      <c r="T5" s="145" t="s">
        <v>568</v>
      </c>
      <c r="U5" s="145" t="s">
        <v>500</v>
      </c>
      <c r="V5" s="145" t="s">
        <v>569</v>
      </c>
    </row>
    <row r="6" spans="2:22" ht="9" customHeight="1">
      <c r="B6" s="146"/>
      <c r="C6" s="79"/>
      <c r="D6" s="80"/>
      <c r="E6" s="78"/>
      <c r="F6" s="81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</row>
    <row r="7" spans="3:4" ht="9" customHeight="1">
      <c r="C7" s="43"/>
      <c r="D7" s="53"/>
    </row>
    <row r="8" spans="2:22" s="150" customFormat="1" ht="15.75" customHeight="1">
      <c r="B8" s="139"/>
      <c r="C8" s="147" t="s">
        <v>82</v>
      </c>
      <c r="D8" s="148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</row>
    <row r="9" spans="2:22" s="150" customFormat="1" ht="15.75" customHeight="1">
      <c r="B9" s="139"/>
      <c r="C9" s="147" t="s">
        <v>634</v>
      </c>
      <c r="D9" s="148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</row>
    <row r="10" spans="3:22" ht="9" customHeight="1">
      <c r="C10" s="44"/>
      <c r="D10" s="54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</row>
    <row r="11" spans="3:22" ht="9" customHeight="1">
      <c r="C11" s="44"/>
      <c r="D11" s="54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</row>
    <row r="12" spans="2:22" ht="15.75" customHeight="1">
      <c r="B12" s="151" t="s">
        <v>4</v>
      </c>
      <c r="C12" s="46" t="s">
        <v>432</v>
      </c>
      <c r="D12" s="55"/>
      <c r="E12" s="62">
        <v>4000000</v>
      </c>
      <c r="F12" s="62">
        <v>1411134</v>
      </c>
      <c r="G12" s="62">
        <v>1700030</v>
      </c>
      <c r="H12" s="62">
        <v>0</v>
      </c>
      <c r="I12" s="62">
        <v>1131877</v>
      </c>
      <c r="J12" s="62">
        <v>0</v>
      </c>
      <c r="K12" s="62">
        <v>7316076</v>
      </c>
      <c r="L12" s="62">
        <v>280787</v>
      </c>
      <c r="M12" s="62">
        <v>2536375</v>
      </c>
      <c r="N12" s="62">
        <v>208839</v>
      </c>
      <c r="O12" s="62">
        <v>-163311</v>
      </c>
      <c r="P12" s="62">
        <v>47106</v>
      </c>
      <c r="Q12" s="62">
        <v>236</v>
      </c>
      <c r="R12" s="62">
        <v>-347532</v>
      </c>
      <c r="S12" s="62">
        <v>0</v>
      </c>
      <c r="T12" s="62">
        <f>+SUM(E12:S12)</f>
        <v>18121617</v>
      </c>
      <c r="U12" s="62">
        <v>9762</v>
      </c>
      <c r="V12" s="62">
        <f>+T12+U12</f>
        <v>18131379</v>
      </c>
    </row>
    <row r="13" spans="2:22" ht="15.75" customHeight="1">
      <c r="B13" s="151" t="s">
        <v>8</v>
      </c>
      <c r="C13" s="46" t="s">
        <v>433</v>
      </c>
      <c r="D13" s="56"/>
      <c r="E13" s="62">
        <f aca="true" t="shared" si="0" ref="E13:P13">SUM(E14:E15)</f>
        <v>0</v>
      </c>
      <c r="F13" s="62">
        <f t="shared" si="0"/>
        <v>0</v>
      </c>
      <c r="G13" s="62">
        <f t="shared" si="0"/>
        <v>0</v>
      </c>
      <c r="H13" s="62">
        <f t="shared" si="0"/>
        <v>0</v>
      </c>
      <c r="I13" s="62">
        <f t="shared" si="0"/>
        <v>0</v>
      </c>
      <c r="J13" s="62">
        <f t="shared" si="0"/>
        <v>0</v>
      </c>
      <c r="K13" s="62">
        <f t="shared" si="0"/>
        <v>0</v>
      </c>
      <c r="L13" s="62">
        <f t="shared" si="0"/>
        <v>0</v>
      </c>
      <c r="M13" s="62">
        <f t="shared" si="0"/>
        <v>0</v>
      </c>
      <c r="N13" s="62">
        <f t="shared" si="0"/>
        <v>0</v>
      </c>
      <c r="O13" s="62">
        <f t="shared" si="0"/>
        <v>0</v>
      </c>
      <c r="P13" s="62">
        <f t="shared" si="0"/>
        <v>0</v>
      </c>
      <c r="Q13" s="62">
        <f>SUM(Q14:Q15)</f>
        <v>0</v>
      </c>
      <c r="R13" s="62">
        <f>SUM(R14:R15)</f>
        <v>0</v>
      </c>
      <c r="S13" s="62">
        <f>SUM(S14:S15)</f>
        <v>0</v>
      </c>
      <c r="T13" s="62">
        <f>+SUM(E13:S13)</f>
        <v>0</v>
      </c>
      <c r="U13" s="62">
        <f>SUM(U14:U15)</f>
        <v>0</v>
      </c>
      <c r="V13" s="62">
        <f>+T13+U13</f>
        <v>0</v>
      </c>
    </row>
    <row r="14" spans="2:22" ht="15.75" customHeight="1">
      <c r="B14" s="151" t="s">
        <v>9</v>
      </c>
      <c r="C14" s="46" t="s">
        <v>434</v>
      </c>
      <c r="D14" s="56"/>
      <c r="E14" s="60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f>+SUM(E14:S14)</f>
        <v>0</v>
      </c>
      <c r="U14" s="62">
        <v>0</v>
      </c>
      <c r="V14" s="62">
        <f>+T14+U14</f>
        <v>0</v>
      </c>
    </row>
    <row r="15" spans="2:22" ht="15.75" customHeight="1">
      <c r="B15" s="151" t="s">
        <v>14</v>
      </c>
      <c r="C15" s="46" t="s">
        <v>435</v>
      </c>
      <c r="D15" s="56"/>
      <c r="E15" s="60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0</v>
      </c>
      <c r="S15" s="62">
        <v>0</v>
      </c>
      <c r="T15" s="62">
        <f>+SUM(E15:S15)</f>
        <v>0</v>
      </c>
      <c r="U15" s="62">
        <v>0</v>
      </c>
      <c r="V15" s="62">
        <f>+T15+U15</f>
        <v>0</v>
      </c>
    </row>
    <row r="16" spans="2:22" ht="15.75" customHeight="1">
      <c r="B16" s="151" t="s">
        <v>16</v>
      </c>
      <c r="C16" s="46" t="s">
        <v>468</v>
      </c>
      <c r="D16" s="132" t="s">
        <v>584</v>
      </c>
      <c r="E16" s="62">
        <f aca="true" t="shared" si="1" ref="E16:U16">+E12+E13</f>
        <v>4000000</v>
      </c>
      <c r="F16" s="62">
        <f t="shared" si="1"/>
        <v>1411134</v>
      </c>
      <c r="G16" s="62">
        <f t="shared" si="1"/>
        <v>1700030</v>
      </c>
      <c r="H16" s="62">
        <f t="shared" si="1"/>
        <v>0</v>
      </c>
      <c r="I16" s="62">
        <f t="shared" si="1"/>
        <v>1131877</v>
      </c>
      <c r="J16" s="62">
        <f t="shared" si="1"/>
        <v>0</v>
      </c>
      <c r="K16" s="62">
        <f t="shared" si="1"/>
        <v>7316076</v>
      </c>
      <c r="L16" s="62">
        <f t="shared" si="1"/>
        <v>280787</v>
      </c>
      <c r="M16" s="62">
        <f t="shared" si="1"/>
        <v>2536375</v>
      </c>
      <c r="N16" s="62">
        <f t="shared" si="1"/>
        <v>208839</v>
      </c>
      <c r="O16" s="62">
        <f t="shared" si="1"/>
        <v>-163311</v>
      </c>
      <c r="P16" s="62">
        <f t="shared" si="1"/>
        <v>47106</v>
      </c>
      <c r="Q16" s="62">
        <f t="shared" si="1"/>
        <v>236</v>
      </c>
      <c r="R16" s="62">
        <f t="shared" si="1"/>
        <v>-347532</v>
      </c>
      <c r="S16" s="62">
        <f t="shared" si="1"/>
        <v>0</v>
      </c>
      <c r="T16" s="62">
        <f>+SUM(E16:S16)</f>
        <v>18121617</v>
      </c>
      <c r="U16" s="62">
        <f t="shared" si="1"/>
        <v>9762</v>
      </c>
      <c r="V16" s="62">
        <f>+T16+U16</f>
        <v>18131379</v>
      </c>
    </row>
    <row r="17" spans="2:22" ht="15.75" customHeight="1">
      <c r="B17" s="151"/>
      <c r="C17" s="46"/>
      <c r="D17" s="56"/>
      <c r="E17" s="62"/>
      <c r="F17" s="62"/>
      <c r="G17" s="62"/>
      <c r="H17" s="62"/>
      <c r="I17" s="62"/>
      <c r="J17" s="62"/>
      <c r="K17" s="62"/>
      <c r="L17" s="62"/>
      <c r="M17" s="60"/>
      <c r="N17" s="60"/>
      <c r="O17" s="62"/>
      <c r="P17" s="62"/>
      <c r="Q17" s="62"/>
      <c r="R17" s="62"/>
      <c r="S17" s="62"/>
      <c r="T17" s="62"/>
      <c r="U17" s="62"/>
      <c r="V17" s="62"/>
    </row>
    <row r="18" spans="2:22" s="114" customFormat="1" ht="15.75" customHeight="1">
      <c r="B18" s="151"/>
      <c r="C18" s="152" t="s">
        <v>436</v>
      </c>
      <c r="D18" s="153"/>
      <c r="E18" s="163"/>
      <c r="F18" s="163"/>
      <c r="G18" s="163"/>
      <c r="H18" s="163"/>
      <c r="I18" s="163"/>
      <c r="J18" s="163"/>
      <c r="K18" s="163"/>
      <c r="L18" s="163"/>
      <c r="M18" s="128"/>
      <c r="N18" s="128"/>
      <c r="O18" s="128"/>
      <c r="P18" s="128"/>
      <c r="Q18" s="128"/>
      <c r="R18" s="128"/>
      <c r="S18" s="128"/>
      <c r="T18" s="128"/>
      <c r="U18" s="128"/>
      <c r="V18" s="128"/>
    </row>
    <row r="19" spans="2:22" ht="15.75" customHeight="1">
      <c r="B19" s="151" t="s">
        <v>17</v>
      </c>
      <c r="C19" s="46" t="s">
        <v>437</v>
      </c>
      <c r="D19" s="56"/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f>+SUM(E19:S19)</f>
        <v>0</v>
      </c>
      <c r="U19" s="62">
        <v>0</v>
      </c>
      <c r="V19" s="62">
        <f>+T19+U19</f>
        <v>0</v>
      </c>
    </row>
    <row r="20" spans="2:22" ht="15.75" customHeight="1">
      <c r="B20" s="151" t="s">
        <v>20</v>
      </c>
      <c r="C20" s="46" t="s">
        <v>492</v>
      </c>
      <c r="D20" s="56"/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1837089</v>
      </c>
      <c r="P20" s="62">
        <v>0</v>
      </c>
      <c r="Q20" s="62">
        <v>0</v>
      </c>
      <c r="R20" s="62">
        <v>0</v>
      </c>
      <c r="S20" s="62">
        <v>0</v>
      </c>
      <c r="T20" s="62">
        <f>+SUM(E20:S20)</f>
        <v>1837089</v>
      </c>
      <c r="U20" s="62">
        <v>0</v>
      </c>
      <c r="V20" s="62">
        <f>+T20+U20</f>
        <v>1837089</v>
      </c>
    </row>
    <row r="21" spans="2:22" ht="15.75" customHeight="1">
      <c r="B21" s="151" t="s">
        <v>23</v>
      </c>
      <c r="C21" s="46" t="s">
        <v>371</v>
      </c>
      <c r="D21" s="56"/>
      <c r="E21" s="62">
        <f>+E22+E23</f>
        <v>0</v>
      </c>
      <c r="F21" s="62">
        <f aca="true" t="shared" si="2" ref="F21:U21">+F22+F23</f>
        <v>0</v>
      </c>
      <c r="G21" s="62">
        <f t="shared" si="2"/>
        <v>0</v>
      </c>
      <c r="H21" s="62">
        <f t="shared" si="2"/>
        <v>0</v>
      </c>
      <c r="I21" s="62">
        <f t="shared" si="2"/>
        <v>0</v>
      </c>
      <c r="J21" s="62">
        <f t="shared" si="2"/>
        <v>0</v>
      </c>
      <c r="K21" s="62">
        <f t="shared" si="2"/>
        <v>0</v>
      </c>
      <c r="L21" s="62">
        <f t="shared" si="2"/>
        <v>0</v>
      </c>
      <c r="M21" s="62">
        <f t="shared" si="2"/>
        <v>0</v>
      </c>
      <c r="N21" s="62">
        <f t="shared" si="2"/>
        <v>0</v>
      </c>
      <c r="O21" s="62">
        <f t="shared" si="2"/>
        <v>0</v>
      </c>
      <c r="P21" s="62">
        <f t="shared" si="2"/>
        <v>0</v>
      </c>
      <c r="Q21" s="62">
        <f t="shared" si="2"/>
        <v>0</v>
      </c>
      <c r="R21" s="62">
        <f t="shared" si="2"/>
        <v>74648</v>
      </c>
      <c r="S21" s="62">
        <f t="shared" si="2"/>
        <v>0</v>
      </c>
      <c r="T21" s="62">
        <f>+SUM(E21:S21)</f>
        <v>74648</v>
      </c>
      <c r="U21" s="62">
        <f t="shared" si="2"/>
        <v>0</v>
      </c>
      <c r="V21" s="62">
        <f>+T21+U21</f>
        <v>74648</v>
      </c>
    </row>
    <row r="22" spans="2:22" ht="15.75" customHeight="1">
      <c r="B22" s="151" t="s">
        <v>24</v>
      </c>
      <c r="C22" s="46" t="s">
        <v>551</v>
      </c>
      <c r="D22" s="56"/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-33144</v>
      </c>
      <c r="S22" s="62">
        <v>0</v>
      </c>
      <c r="T22" s="62">
        <f aca="true" t="shared" si="3" ref="T22:T43">+SUM(E22:S22)</f>
        <v>-33144</v>
      </c>
      <c r="U22" s="62">
        <v>0</v>
      </c>
      <c r="V22" s="62">
        <f aca="true" t="shared" si="4" ref="V22:V37">+T22+U22</f>
        <v>-33144</v>
      </c>
    </row>
    <row r="23" spans="2:22" ht="15.75" customHeight="1">
      <c r="B23" s="151" t="s">
        <v>25</v>
      </c>
      <c r="C23" s="46" t="s">
        <v>552</v>
      </c>
      <c r="D23" s="56"/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107792</v>
      </c>
      <c r="S23" s="62">
        <v>0</v>
      </c>
      <c r="T23" s="62">
        <f t="shared" si="3"/>
        <v>107792</v>
      </c>
      <c r="U23" s="62">
        <v>0</v>
      </c>
      <c r="V23" s="62">
        <f t="shared" si="4"/>
        <v>107792</v>
      </c>
    </row>
    <row r="24" spans="2:22" ht="15.75" customHeight="1">
      <c r="B24" s="151" t="s">
        <v>26</v>
      </c>
      <c r="C24" s="46" t="s">
        <v>553</v>
      </c>
      <c r="D24" s="56"/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2">
        <v>0</v>
      </c>
      <c r="O24" s="62">
        <v>0</v>
      </c>
      <c r="P24" s="62">
        <v>0</v>
      </c>
      <c r="Q24" s="62">
        <v>0</v>
      </c>
      <c r="R24" s="62">
        <v>0</v>
      </c>
      <c r="S24" s="62">
        <v>0</v>
      </c>
      <c r="T24" s="62">
        <f t="shared" si="3"/>
        <v>0</v>
      </c>
      <c r="U24" s="62">
        <v>0</v>
      </c>
      <c r="V24" s="62">
        <f t="shared" si="4"/>
        <v>0</v>
      </c>
    </row>
    <row r="25" spans="2:22" ht="15.75" customHeight="1">
      <c r="B25" s="151" t="s">
        <v>27</v>
      </c>
      <c r="C25" s="46" t="s">
        <v>494</v>
      </c>
      <c r="D25" s="56"/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0</v>
      </c>
      <c r="Q25" s="62">
        <v>0</v>
      </c>
      <c r="R25" s="62">
        <v>0</v>
      </c>
      <c r="S25" s="62">
        <v>0</v>
      </c>
      <c r="T25" s="62">
        <f t="shared" si="3"/>
        <v>0</v>
      </c>
      <c r="U25" s="62">
        <v>0</v>
      </c>
      <c r="V25" s="62">
        <f t="shared" si="4"/>
        <v>0</v>
      </c>
    </row>
    <row r="26" spans="2:22" ht="15.75" customHeight="1">
      <c r="B26" s="151" t="s">
        <v>28</v>
      </c>
      <c r="C26" s="46" t="s">
        <v>554</v>
      </c>
      <c r="D26" s="56"/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0</v>
      </c>
      <c r="T26" s="62">
        <f t="shared" si="3"/>
        <v>0</v>
      </c>
      <c r="U26" s="62">
        <v>0</v>
      </c>
      <c r="V26" s="62">
        <f t="shared" si="4"/>
        <v>0</v>
      </c>
    </row>
    <row r="27" spans="2:22" ht="15.75" customHeight="1">
      <c r="B27" s="151" t="s">
        <v>29</v>
      </c>
      <c r="C27" s="46" t="s">
        <v>260</v>
      </c>
      <c r="D27" s="56"/>
      <c r="E27" s="62">
        <v>0</v>
      </c>
      <c r="F27" s="62">
        <v>0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-135076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2">
        <v>0</v>
      </c>
      <c r="S27" s="62">
        <v>0</v>
      </c>
      <c r="T27" s="62">
        <f t="shared" si="3"/>
        <v>-135076</v>
      </c>
      <c r="U27" s="62">
        <v>0</v>
      </c>
      <c r="V27" s="62">
        <f t="shared" si="4"/>
        <v>-135076</v>
      </c>
    </row>
    <row r="28" spans="2:22" ht="15.75" customHeight="1">
      <c r="B28" s="151" t="s">
        <v>30</v>
      </c>
      <c r="C28" s="46" t="s">
        <v>440</v>
      </c>
      <c r="D28" s="56"/>
      <c r="E28" s="62">
        <v>0</v>
      </c>
      <c r="F28" s="62">
        <v>-5242</v>
      </c>
      <c r="G28" s="62">
        <v>-30</v>
      </c>
      <c r="H28" s="62">
        <v>0</v>
      </c>
      <c r="I28" s="62">
        <v>-1390</v>
      </c>
      <c r="J28" s="62">
        <v>0</v>
      </c>
      <c r="K28" s="62">
        <v>0</v>
      </c>
      <c r="L28" s="62">
        <v>0</v>
      </c>
      <c r="M28" s="62">
        <v>0</v>
      </c>
      <c r="N28" s="62">
        <v>-2236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62">
        <f t="shared" si="3"/>
        <v>-8898</v>
      </c>
      <c r="U28" s="62">
        <v>-9425</v>
      </c>
      <c r="V28" s="62">
        <f t="shared" si="4"/>
        <v>-18323</v>
      </c>
    </row>
    <row r="29" spans="2:22" ht="15.75" customHeight="1">
      <c r="B29" s="151" t="s">
        <v>31</v>
      </c>
      <c r="C29" s="46" t="s">
        <v>441</v>
      </c>
      <c r="D29" s="56"/>
      <c r="E29" s="62">
        <v>0</v>
      </c>
      <c r="F29" s="62">
        <v>0</v>
      </c>
      <c r="G29" s="62">
        <v>0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M29" s="62">
        <v>0</v>
      </c>
      <c r="N29" s="62">
        <v>0</v>
      </c>
      <c r="O29" s="62">
        <v>0</v>
      </c>
      <c r="P29" s="62">
        <v>0</v>
      </c>
      <c r="Q29" s="62">
        <v>0</v>
      </c>
      <c r="R29" s="62">
        <v>0</v>
      </c>
      <c r="S29" s="62">
        <v>0</v>
      </c>
      <c r="T29" s="62">
        <f t="shared" si="3"/>
        <v>0</v>
      </c>
      <c r="U29" s="62">
        <v>0</v>
      </c>
      <c r="V29" s="62">
        <f t="shared" si="4"/>
        <v>0</v>
      </c>
    </row>
    <row r="30" spans="2:22" ht="15.75" customHeight="1">
      <c r="B30" s="151" t="s">
        <v>32</v>
      </c>
      <c r="C30" s="46" t="s">
        <v>442</v>
      </c>
      <c r="D30" s="56"/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  <c r="Q30" s="62">
        <v>0</v>
      </c>
      <c r="R30" s="62">
        <v>0</v>
      </c>
      <c r="S30" s="62">
        <v>0</v>
      </c>
      <c r="T30" s="62">
        <f t="shared" si="3"/>
        <v>0</v>
      </c>
      <c r="U30" s="62">
        <v>0</v>
      </c>
      <c r="V30" s="62">
        <f t="shared" si="4"/>
        <v>0</v>
      </c>
    </row>
    <row r="31" spans="2:22" ht="15.75" customHeight="1">
      <c r="B31" s="151" t="s">
        <v>33</v>
      </c>
      <c r="C31" s="46" t="s">
        <v>257</v>
      </c>
      <c r="D31" s="56"/>
      <c r="E31" s="62">
        <f>+E32+E33</f>
        <v>0</v>
      </c>
      <c r="F31" s="62">
        <f aca="true" t="shared" si="5" ref="F31:U31">+F32+F33</f>
        <v>0</v>
      </c>
      <c r="G31" s="62">
        <f t="shared" si="5"/>
        <v>0</v>
      </c>
      <c r="H31" s="62">
        <f t="shared" si="5"/>
        <v>0</v>
      </c>
      <c r="I31" s="62">
        <f t="shared" si="5"/>
        <v>0</v>
      </c>
      <c r="J31" s="62">
        <f t="shared" si="5"/>
        <v>0</v>
      </c>
      <c r="K31" s="62">
        <f t="shared" si="5"/>
        <v>0</v>
      </c>
      <c r="L31" s="62">
        <f t="shared" si="5"/>
        <v>0</v>
      </c>
      <c r="M31" s="62">
        <f t="shared" si="5"/>
        <v>0</v>
      </c>
      <c r="N31" s="62">
        <f t="shared" si="5"/>
        <v>0</v>
      </c>
      <c r="O31" s="62">
        <f t="shared" si="5"/>
        <v>0</v>
      </c>
      <c r="P31" s="62">
        <f t="shared" si="5"/>
        <v>0</v>
      </c>
      <c r="Q31" s="62">
        <f t="shared" si="5"/>
        <v>0</v>
      </c>
      <c r="R31" s="62">
        <f t="shared" si="5"/>
        <v>0</v>
      </c>
      <c r="S31" s="62">
        <f t="shared" si="5"/>
        <v>0</v>
      </c>
      <c r="T31" s="62">
        <f t="shared" si="3"/>
        <v>0</v>
      </c>
      <c r="U31" s="62">
        <f t="shared" si="5"/>
        <v>0</v>
      </c>
      <c r="V31" s="62">
        <f t="shared" si="4"/>
        <v>0</v>
      </c>
    </row>
    <row r="32" spans="2:22" ht="15.75" customHeight="1">
      <c r="B32" s="151" t="s">
        <v>490</v>
      </c>
      <c r="C32" s="46" t="s">
        <v>258</v>
      </c>
      <c r="D32" s="56"/>
      <c r="E32" s="62">
        <v>0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2">
        <v>0</v>
      </c>
      <c r="T32" s="62">
        <f t="shared" si="3"/>
        <v>0</v>
      </c>
      <c r="U32" s="62">
        <v>0</v>
      </c>
      <c r="V32" s="62">
        <f t="shared" si="4"/>
        <v>0</v>
      </c>
    </row>
    <row r="33" spans="2:22" ht="15.75" customHeight="1">
      <c r="B33" s="151" t="s">
        <v>491</v>
      </c>
      <c r="C33" s="46" t="s">
        <v>555</v>
      </c>
      <c r="D33" s="56"/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62">
        <v>0</v>
      </c>
      <c r="N33" s="62">
        <v>0</v>
      </c>
      <c r="O33" s="62">
        <v>0</v>
      </c>
      <c r="P33" s="62">
        <v>0</v>
      </c>
      <c r="Q33" s="62">
        <v>0</v>
      </c>
      <c r="R33" s="62">
        <v>0</v>
      </c>
      <c r="S33" s="62">
        <v>0</v>
      </c>
      <c r="T33" s="62">
        <f t="shared" si="3"/>
        <v>0</v>
      </c>
      <c r="U33" s="62">
        <v>0</v>
      </c>
      <c r="V33" s="62">
        <f t="shared" si="4"/>
        <v>0</v>
      </c>
    </row>
    <row r="34" spans="2:22" ht="15.75" customHeight="1">
      <c r="B34" s="151" t="s">
        <v>34</v>
      </c>
      <c r="C34" s="46" t="s">
        <v>259</v>
      </c>
      <c r="D34" s="56"/>
      <c r="E34" s="62">
        <v>0</v>
      </c>
      <c r="F34" s="62">
        <v>0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62">
        <v>0</v>
      </c>
      <c r="O34" s="62">
        <v>0</v>
      </c>
      <c r="P34" s="62">
        <v>0</v>
      </c>
      <c r="Q34" s="62">
        <v>0</v>
      </c>
      <c r="R34" s="62">
        <v>0</v>
      </c>
      <c r="S34" s="62">
        <v>0</v>
      </c>
      <c r="T34" s="62">
        <f t="shared" si="3"/>
        <v>0</v>
      </c>
      <c r="U34" s="62">
        <v>0</v>
      </c>
      <c r="V34" s="62">
        <f t="shared" si="4"/>
        <v>0</v>
      </c>
    </row>
    <row r="35" spans="2:22" ht="15.75" customHeight="1">
      <c r="B35" s="151" t="s">
        <v>35</v>
      </c>
      <c r="C35" s="46" t="s">
        <v>365</v>
      </c>
      <c r="D35" s="56"/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f t="shared" si="3"/>
        <v>0</v>
      </c>
      <c r="U35" s="62">
        <v>0</v>
      </c>
      <c r="V35" s="62">
        <f t="shared" si="4"/>
        <v>0</v>
      </c>
    </row>
    <row r="36" spans="2:22" ht="15.75" customHeight="1">
      <c r="B36" s="151" t="s">
        <v>36</v>
      </c>
      <c r="C36" s="46" t="s">
        <v>170</v>
      </c>
      <c r="D36" s="56"/>
      <c r="E36" s="62">
        <v>0</v>
      </c>
      <c r="F36" s="62">
        <v>0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  <c r="N36" s="62">
        <v>0</v>
      </c>
      <c r="O36" s="62">
        <v>0</v>
      </c>
      <c r="P36" s="62">
        <v>0</v>
      </c>
      <c r="Q36" s="62">
        <v>0</v>
      </c>
      <c r="R36" s="62">
        <v>0</v>
      </c>
      <c r="S36" s="62">
        <v>0</v>
      </c>
      <c r="T36" s="62">
        <f t="shared" si="3"/>
        <v>0</v>
      </c>
      <c r="U36" s="62">
        <v>0</v>
      </c>
      <c r="V36" s="62">
        <f t="shared" si="4"/>
        <v>0</v>
      </c>
    </row>
    <row r="37" spans="2:22" ht="15.75" customHeight="1">
      <c r="B37" s="151" t="s">
        <v>37</v>
      </c>
      <c r="C37" s="46" t="s">
        <v>13</v>
      </c>
      <c r="D37" s="56"/>
      <c r="E37" s="62">
        <v>0</v>
      </c>
      <c r="F37" s="62">
        <v>0</v>
      </c>
      <c r="G37" s="62">
        <v>0</v>
      </c>
      <c r="H37" s="62">
        <v>0</v>
      </c>
      <c r="I37" s="62">
        <v>0</v>
      </c>
      <c r="J37" s="62">
        <v>0</v>
      </c>
      <c r="K37" s="62">
        <v>-17593</v>
      </c>
      <c r="L37" s="62">
        <v>17593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  <c r="R37" s="62">
        <v>0</v>
      </c>
      <c r="S37" s="62">
        <v>0</v>
      </c>
      <c r="T37" s="62">
        <f t="shared" si="3"/>
        <v>0</v>
      </c>
      <c r="U37" s="62">
        <v>-258</v>
      </c>
      <c r="V37" s="62">
        <f t="shared" si="4"/>
        <v>-258</v>
      </c>
    </row>
    <row r="38" spans="2:22" ht="15.75" customHeight="1">
      <c r="B38" s="151"/>
      <c r="C38" s="46"/>
      <c r="D38" s="56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</row>
    <row r="39" spans="2:22" ht="15.75" customHeight="1">
      <c r="B39" s="151" t="s">
        <v>485</v>
      </c>
      <c r="C39" s="46" t="s">
        <v>438</v>
      </c>
      <c r="D39" s="56"/>
      <c r="E39" s="62">
        <v>0</v>
      </c>
      <c r="F39" s="62">
        <v>0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3004910</v>
      </c>
      <c r="N39" s="62">
        <v>0</v>
      </c>
      <c r="O39" s="62">
        <v>0</v>
      </c>
      <c r="P39" s="62">
        <v>0</v>
      </c>
      <c r="Q39" s="62">
        <v>0</v>
      </c>
      <c r="R39" s="62">
        <v>0</v>
      </c>
      <c r="S39" s="62">
        <v>0</v>
      </c>
      <c r="T39" s="62">
        <f t="shared" si="3"/>
        <v>3004910</v>
      </c>
      <c r="U39" s="62">
        <v>38</v>
      </c>
      <c r="V39" s="62">
        <f>+T39+U39</f>
        <v>3004948</v>
      </c>
    </row>
    <row r="40" spans="2:22" ht="15.75" customHeight="1">
      <c r="B40" s="151" t="s">
        <v>519</v>
      </c>
      <c r="C40" s="46" t="s">
        <v>439</v>
      </c>
      <c r="D40" s="56"/>
      <c r="E40" s="62">
        <f>+E41+E42+E43</f>
        <v>0</v>
      </c>
      <c r="F40" s="62">
        <f aca="true" t="shared" si="6" ref="F40:S40">+F41+F42+F43</f>
        <v>0</v>
      </c>
      <c r="G40" s="62">
        <f t="shared" si="6"/>
        <v>0</v>
      </c>
      <c r="H40" s="62">
        <f t="shared" si="6"/>
        <v>0</v>
      </c>
      <c r="I40" s="62">
        <f t="shared" si="6"/>
        <v>83220</v>
      </c>
      <c r="J40" s="62">
        <f t="shared" si="6"/>
        <v>0</v>
      </c>
      <c r="K40" s="62">
        <f t="shared" si="6"/>
        <v>1817491</v>
      </c>
      <c r="L40" s="62">
        <f t="shared" si="6"/>
        <v>79408</v>
      </c>
      <c r="M40" s="62">
        <f t="shared" si="6"/>
        <v>-2536375</v>
      </c>
      <c r="N40" s="62">
        <f t="shared" si="6"/>
        <v>137661</v>
      </c>
      <c r="O40" s="62">
        <f t="shared" si="6"/>
        <v>0</v>
      </c>
      <c r="P40" s="62">
        <f t="shared" si="6"/>
        <v>0</v>
      </c>
      <c r="Q40" s="62">
        <f t="shared" si="6"/>
        <v>0</v>
      </c>
      <c r="R40" s="62">
        <f t="shared" si="6"/>
        <v>0</v>
      </c>
      <c r="S40" s="62">
        <f t="shared" si="6"/>
        <v>0</v>
      </c>
      <c r="T40" s="62">
        <f>+T41+T42+T43</f>
        <v>-418595</v>
      </c>
      <c r="U40" s="62">
        <f>+U41+U42+U43</f>
        <v>-44</v>
      </c>
      <c r="V40" s="62">
        <f>+T40+U40</f>
        <v>-418639</v>
      </c>
    </row>
    <row r="41" spans="2:22" ht="15.75" customHeight="1">
      <c r="B41" s="151" t="s">
        <v>556</v>
      </c>
      <c r="C41" s="46" t="s">
        <v>254</v>
      </c>
      <c r="D41" s="56"/>
      <c r="E41" s="62">
        <v>0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-418595</v>
      </c>
      <c r="N41" s="62">
        <v>0</v>
      </c>
      <c r="O41" s="62">
        <v>0</v>
      </c>
      <c r="P41" s="62">
        <v>0</v>
      </c>
      <c r="Q41" s="62">
        <v>0</v>
      </c>
      <c r="R41" s="62">
        <v>0</v>
      </c>
      <c r="S41" s="62">
        <v>0</v>
      </c>
      <c r="T41" s="62">
        <f t="shared" si="3"/>
        <v>-418595</v>
      </c>
      <c r="U41" s="62">
        <v>-44</v>
      </c>
      <c r="V41" s="62">
        <f>+T41+U41</f>
        <v>-418639</v>
      </c>
    </row>
    <row r="42" spans="2:22" ht="15.75" customHeight="1">
      <c r="B42" s="151" t="s">
        <v>557</v>
      </c>
      <c r="C42" s="46" t="s">
        <v>255</v>
      </c>
      <c r="D42" s="56"/>
      <c r="E42" s="62">
        <v>0</v>
      </c>
      <c r="F42" s="62">
        <v>0</v>
      </c>
      <c r="G42" s="62">
        <v>0</v>
      </c>
      <c r="H42" s="62">
        <v>0</v>
      </c>
      <c r="I42" s="62">
        <v>83220</v>
      </c>
      <c r="J42" s="62"/>
      <c r="K42" s="62">
        <v>1817491</v>
      </c>
      <c r="L42" s="62">
        <v>79408</v>
      </c>
      <c r="M42" s="62">
        <v>-2117780</v>
      </c>
      <c r="N42" s="62">
        <v>137661</v>
      </c>
      <c r="O42" s="62">
        <v>0</v>
      </c>
      <c r="P42" s="62">
        <v>0</v>
      </c>
      <c r="Q42" s="62">
        <v>0</v>
      </c>
      <c r="R42" s="62">
        <v>0</v>
      </c>
      <c r="S42" s="62">
        <v>0</v>
      </c>
      <c r="T42" s="62">
        <f t="shared" si="3"/>
        <v>0</v>
      </c>
      <c r="U42" s="62">
        <v>0</v>
      </c>
      <c r="V42" s="62">
        <f>+T42+U42</f>
        <v>0</v>
      </c>
    </row>
    <row r="43" spans="2:22" ht="15.75" customHeight="1">
      <c r="B43" s="151" t="s">
        <v>558</v>
      </c>
      <c r="C43" s="46" t="s">
        <v>253</v>
      </c>
      <c r="D43" s="56"/>
      <c r="E43" s="62">
        <v>0</v>
      </c>
      <c r="F43" s="62">
        <v>0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2">
        <v>0</v>
      </c>
      <c r="S43" s="62">
        <v>0</v>
      </c>
      <c r="T43" s="62">
        <f t="shared" si="3"/>
        <v>0</v>
      </c>
      <c r="U43" s="62">
        <v>0</v>
      </c>
      <c r="V43" s="62">
        <f>+T43+U43</f>
        <v>0</v>
      </c>
    </row>
    <row r="44" spans="2:22" ht="15.75" customHeight="1">
      <c r="B44" s="155"/>
      <c r="C44" s="82"/>
      <c r="D44" s="80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</row>
    <row r="45" spans="2:22" s="114" customFormat="1" ht="16.5">
      <c r="B45" s="156"/>
      <c r="C45" s="157" t="s">
        <v>559</v>
      </c>
      <c r="D45" s="158"/>
      <c r="E45" s="159">
        <f aca="true" t="shared" si="7" ref="E45:V45">+E16+E19+E20+E21+E24+E25+E26+E27+E28+E29+E30+E34+E35+E36+E37+E39+E40+E31</f>
        <v>4000000</v>
      </c>
      <c r="F45" s="159">
        <f t="shared" si="7"/>
        <v>1405892</v>
      </c>
      <c r="G45" s="159">
        <f t="shared" si="7"/>
        <v>1700000</v>
      </c>
      <c r="H45" s="159">
        <f t="shared" si="7"/>
        <v>0</v>
      </c>
      <c r="I45" s="159">
        <f t="shared" si="7"/>
        <v>1213707</v>
      </c>
      <c r="J45" s="159">
        <f t="shared" si="7"/>
        <v>0</v>
      </c>
      <c r="K45" s="159">
        <f t="shared" si="7"/>
        <v>9115974</v>
      </c>
      <c r="L45" s="159">
        <f t="shared" si="7"/>
        <v>242712</v>
      </c>
      <c r="M45" s="159">
        <f t="shared" si="7"/>
        <v>3004910</v>
      </c>
      <c r="N45" s="159">
        <f t="shared" si="7"/>
        <v>344264</v>
      </c>
      <c r="O45" s="159">
        <f t="shared" si="7"/>
        <v>1673778</v>
      </c>
      <c r="P45" s="159">
        <f t="shared" si="7"/>
        <v>47106</v>
      </c>
      <c r="Q45" s="159">
        <f t="shared" si="7"/>
        <v>236</v>
      </c>
      <c r="R45" s="159">
        <f t="shared" si="7"/>
        <v>-272884</v>
      </c>
      <c r="S45" s="159">
        <f t="shared" si="7"/>
        <v>0</v>
      </c>
      <c r="T45" s="159">
        <f t="shared" si="7"/>
        <v>22475695</v>
      </c>
      <c r="U45" s="159">
        <f t="shared" si="7"/>
        <v>73</v>
      </c>
      <c r="V45" s="159">
        <f t="shared" si="7"/>
        <v>22475768</v>
      </c>
    </row>
    <row r="46" spans="3:22" ht="16.5">
      <c r="C46" s="47"/>
      <c r="D46" s="57"/>
      <c r="E46" s="191"/>
      <c r="F46" s="191"/>
      <c r="G46" s="191"/>
      <c r="H46" s="191"/>
      <c r="I46" s="191"/>
      <c r="J46" s="191"/>
      <c r="K46" s="191"/>
      <c r="L46" s="191"/>
      <c r="M46" s="195"/>
      <c r="N46" s="195"/>
      <c r="O46" s="191"/>
      <c r="P46" s="191"/>
      <c r="Q46" s="191"/>
      <c r="R46" s="191"/>
      <c r="S46" s="191"/>
      <c r="T46" s="193"/>
      <c r="U46" s="62"/>
      <c r="V46" s="62"/>
    </row>
    <row r="47" spans="2:22" ht="16.5">
      <c r="B47" s="151"/>
      <c r="C47" s="47"/>
      <c r="D47" s="57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</row>
    <row r="48" spans="2:22" s="147" customFormat="1" ht="15.75" customHeight="1">
      <c r="B48" s="160"/>
      <c r="C48" s="147" t="s">
        <v>42</v>
      </c>
      <c r="D48" s="148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</row>
    <row r="49" spans="2:22" s="147" customFormat="1" ht="15.75" customHeight="1">
      <c r="B49" s="160"/>
      <c r="C49" s="147" t="s">
        <v>636</v>
      </c>
      <c r="D49" s="148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7"/>
      <c r="U49" s="161"/>
      <c r="V49" s="161"/>
    </row>
    <row r="50" spans="3:22" ht="9" customHeight="1">
      <c r="C50" s="44"/>
      <c r="D50" s="54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9"/>
      <c r="U50" s="51"/>
      <c r="V50" s="51"/>
    </row>
    <row r="51" spans="3:22" ht="9" customHeight="1">
      <c r="C51" s="44"/>
      <c r="D51" s="54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9"/>
      <c r="U51" s="51"/>
      <c r="V51" s="51"/>
    </row>
    <row r="52" spans="2:22" ht="15.75" customHeight="1">
      <c r="B52" s="151" t="s">
        <v>4</v>
      </c>
      <c r="C52" s="46" t="s">
        <v>467</v>
      </c>
      <c r="D52" s="55"/>
      <c r="E52" s="62">
        <v>4000000</v>
      </c>
      <c r="F52" s="62">
        <v>1405892</v>
      </c>
      <c r="G52" s="62">
        <v>1700000</v>
      </c>
      <c r="H52" s="62">
        <v>0</v>
      </c>
      <c r="I52" s="62">
        <v>1213707</v>
      </c>
      <c r="J52" s="62">
        <v>0</v>
      </c>
      <c r="K52" s="62">
        <v>9115974</v>
      </c>
      <c r="L52" s="62">
        <v>242712</v>
      </c>
      <c r="M52" s="62">
        <v>3004910</v>
      </c>
      <c r="N52" s="62">
        <v>344264</v>
      </c>
      <c r="O52" s="62">
        <v>1673778</v>
      </c>
      <c r="P52" s="62">
        <v>47106</v>
      </c>
      <c r="Q52" s="62">
        <v>236</v>
      </c>
      <c r="R52" s="62">
        <v>-272884</v>
      </c>
      <c r="S52" s="62">
        <v>0</v>
      </c>
      <c r="T52" s="192">
        <f>+SUM(E52:S52)</f>
        <v>22475695</v>
      </c>
      <c r="U52" s="62">
        <v>73</v>
      </c>
      <c r="V52" s="62">
        <f>+T52+U52</f>
        <v>22475768</v>
      </c>
    </row>
    <row r="53" spans="2:22" ht="9" customHeight="1">
      <c r="B53" s="151"/>
      <c r="C53" s="46"/>
      <c r="D53" s="55"/>
      <c r="E53" s="191"/>
      <c r="F53" s="191"/>
      <c r="G53" s="191"/>
      <c r="H53" s="191"/>
      <c r="I53" s="191"/>
      <c r="J53" s="191"/>
      <c r="K53" s="191"/>
      <c r="L53" s="191"/>
      <c r="M53" s="195"/>
      <c r="N53" s="195"/>
      <c r="O53" s="191"/>
      <c r="P53" s="191"/>
      <c r="Q53" s="191"/>
      <c r="R53" s="191"/>
      <c r="S53" s="191"/>
      <c r="T53" s="193"/>
      <c r="U53" s="62"/>
      <c r="V53" s="62"/>
    </row>
    <row r="54" spans="2:22" s="126" customFormat="1" ht="15.75" customHeight="1">
      <c r="B54" s="139"/>
      <c r="C54" s="152" t="s">
        <v>436</v>
      </c>
      <c r="D54" s="162"/>
      <c r="E54" s="200"/>
      <c r="F54" s="200"/>
      <c r="G54" s="200"/>
      <c r="H54" s="200"/>
      <c r="I54" s="200"/>
      <c r="J54" s="200"/>
      <c r="K54" s="200"/>
      <c r="L54" s="200"/>
      <c r="M54" s="201"/>
      <c r="N54" s="201"/>
      <c r="O54" s="201"/>
      <c r="P54" s="201"/>
      <c r="Q54" s="201"/>
      <c r="R54" s="201"/>
      <c r="S54" s="201"/>
      <c r="T54" s="197"/>
      <c r="U54" s="128"/>
      <c r="V54" s="128"/>
    </row>
    <row r="55" spans="2:22" ht="15.75" customHeight="1">
      <c r="B55" s="151" t="s">
        <v>8</v>
      </c>
      <c r="C55" s="46" t="s">
        <v>437</v>
      </c>
      <c r="D55" s="55"/>
      <c r="E55" s="62">
        <v>0</v>
      </c>
      <c r="F55" s="62">
        <v>0</v>
      </c>
      <c r="G55" s="62">
        <v>0</v>
      </c>
      <c r="H55" s="62">
        <v>0</v>
      </c>
      <c r="I55" s="62">
        <v>0</v>
      </c>
      <c r="J55" s="62">
        <v>0</v>
      </c>
      <c r="K55" s="62">
        <v>0</v>
      </c>
      <c r="L55" s="62">
        <v>0</v>
      </c>
      <c r="M55" s="62">
        <v>0</v>
      </c>
      <c r="N55" s="62">
        <v>0</v>
      </c>
      <c r="O55" s="62">
        <v>0</v>
      </c>
      <c r="P55" s="62">
        <v>0</v>
      </c>
      <c r="Q55" s="62">
        <v>0</v>
      </c>
      <c r="R55" s="62">
        <v>0</v>
      </c>
      <c r="S55" s="62">
        <v>0</v>
      </c>
      <c r="T55" s="192">
        <f>+SUM(E55:S55)</f>
        <v>0</v>
      </c>
      <c r="U55" s="62">
        <v>0</v>
      </c>
      <c r="V55" s="62">
        <f>+T55+U55</f>
        <v>0</v>
      </c>
    </row>
    <row r="56" spans="2:22" ht="15.75" customHeight="1">
      <c r="B56" s="151" t="s">
        <v>16</v>
      </c>
      <c r="C56" s="46" t="s">
        <v>492</v>
      </c>
      <c r="D56" s="132" t="s">
        <v>631</v>
      </c>
      <c r="E56" s="62">
        <v>0</v>
      </c>
      <c r="F56" s="62">
        <v>0</v>
      </c>
      <c r="G56" s="62">
        <v>0</v>
      </c>
      <c r="H56" s="62">
        <v>0</v>
      </c>
      <c r="I56" s="62">
        <v>0</v>
      </c>
      <c r="J56" s="62">
        <v>0</v>
      </c>
      <c r="K56" s="62">
        <v>0</v>
      </c>
      <c r="L56" s="62">
        <v>0</v>
      </c>
      <c r="M56" s="62">
        <v>0</v>
      </c>
      <c r="N56" s="62">
        <v>0</v>
      </c>
      <c r="O56" s="60">
        <v>-3042124</v>
      </c>
      <c r="P56" s="62">
        <v>0</v>
      </c>
      <c r="Q56" s="62">
        <v>0</v>
      </c>
      <c r="R56" s="62">
        <v>0</v>
      </c>
      <c r="S56" s="62">
        <v>0</v>
      </c>
      <c r="T56" s="192">
        <f>+SUM(E56:S56)</f>
        <v>-3042124</v>
      </c>
      <c r="U56" s="62">
        <v>0</v>
      </c>
      <c r="V56" s="62">
        <f>+T56+U56</f>
        <v>-3042124</v>
      </c>
    </row>
    <row r="57" spans="2:22" ht="15.75" customHeight="1">
      <c r="B57" s="151" t="s">
        <v>17</v>
      </c>
      <c r="C57" s="46" t="s">
        <v>371</v>
      </c>
      <c r="D57" s="105" t="s">
        <v>652</v>
      </c>
      <c r="E57" s="62">
        <f aca="true" t="shared" si="8" ref="E57:P57">SUM(E58:E59)</f>
        <v>0</v>
      </c>
      <c r="F57" s="62">
        <f t="shared" si="8"/>
        <v>0</v>
      </c>
      <c r="G57" s="62">
        <f t="shared" si="8"/>
        <v>0</v>
      </c>
      <c r="H57" s="62">
        <f t="shared" si="8"/>
        <v>0</v>
      </c>
      <c r="I57" s="62">
        <f t="shared" si="8"/>
        <v>0</v>
      </c>
      <c r="J57" s="62">
        <f t="shared" si="8"/>
        <v>0</v>
      </c>
      <c r="K57" s="62">
        <f t="shared" si="8"/>
        <v>0</v>
      </c>
      <c r="L57" s="62">
        <f t="shared" si="8"/>
        <v>0</v>
      </c>
      <c r="M57" s="62">
        <f t="shared" si="8"/>
        <v>0</v>
      </c>
      <c r="N57" s="62">
        <f>SUM(N58:N59)</f>
        <v>0</v>
      </c>
      <c r="O57" s="62">
        <f t="shared" si="8"/>
        <v>0</v>
      </c>
      <c r="P57" s="62">
        <f t="shared" si="8"/>
        <v>0</v>
      </c>
      <c r="Q57" s="62">
        <f>SUM(Q58:Q59)</f>
        <v>0</v>
      </c>
      <c r="R57" s="62">
        <f>SUM(R58:R59)</f>
        <v>556</v>
      </c>
      <c r="S57" s="62">
        <f>SUM(S58:S59)</f>
        <v>0</v>
      </c>
      <c r="T57" s="192">
        <f>+SUM(E57:S57)</f>
        <v>556</v>
      </c>
      <c r="U57" s="62">
        <f>SUM(U58:U59)</f>
        <v>0</v>
      </c>
      <c r="V57" s="62">
        <f>+T57+U57</f>
        <v>556</v>
      </c>
    </row>
    <row r="58" spans="2:22" ht="15.75" customHeight="1">
      <c r="B58" s="151" t="s">
        <v>18</v>
      </c>
      <c r="C58" s="46" t="s">
        <v>551</v>
      </c>
      <c r="D58" s="55"/>
      <c r="E58" s="62">
        <v>0</v>
      </c>
      <c r="F58" s="62">
        <v>0</v>
      </c>
      <c r="G58" s="62">
        <v>0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  <c r="N58" s="62">
        <v>0</v>
      </c>
      <c r="O58" s="62">
        <v>0</v>
      </c>
      <c r="P58" s="62">
        <v>0</v>
      </c>
      <c r="Q58" s="62">
        <v>0</v>
      </c>
      <c r="R58" s="61">
        <v>85311</v>
      </c>
      <c r="S58" s="62">
        <v>0</v>
      </c>
      <c r="T58" s="192">
        <f>+SUM(E58:S58)</f>
        <v>85311</v>
      </c>
      <c r="U58" s="62">
        <v>0</v>
      </c>
      <c r="V58" s="62">
        <f aca="true" t="shared" si="9" ref="V58:V78">+T58+U58</f>
        <v>85311</v>
      </c>
    </row>
    <row r="59" spans="2:22" ht="15.75" customHeight="1">
      <c r="B59" s="151" t="s">
        <v>19</v>
      </c>
      <c r="C59" s="46" t="s">
        <v>552</v>
      </c>
      <c r="D59" s="55"/>
      <c r="E59" s="62">
        <v>0</v>
      </c>
      <c r="F59" s="62">
        <v>0</v>
      </c>
      <c r="G59" s="62">
        <v>0</v>
      </c>
      <c r="H59" s="62">
        <v>0</v>
      </c>
      <c r="I59" s="62">
        <v>0</v>
      </c>
      <c r="J59" s="62">
        <v>0</v>
      </c>
      <c r="K59" s="62">
        <v>0</v>
      </c>
      <c r="L59" s="62">
        <v>0</v>
      </c>
      <c r="M59" s="62">
        <v>0</v>
      </c>
      <c r="N59" s="62">
        <v>0</v>
      </c>
      <c r="O59" s="62">
        <v>0</v>
      </c>
      <c r="P59" s="62">
        <v>0</v>
      </c>
      <c r="Q59" s="62">
        <v>0</v>
      </c>
      <c r="R59" s="62">
        <v>-84755</v>
      </c>
      <c r="S59" s="62">
        <v>0</v>
      </c>
      <c r="T59" s="192">
        <f>+SUM(E59:S59)</f>
        <v>-84755</v>
      </c>
      <c r="U59" s="62">
        <v>0</v>
      </c>
      <c r="V59" s="62">
        <f t="shared" si="9"/>
        <v>-84755</v>
      </c>
    </row>
    <row r="60" spans="2:22" ht="15.75" customHeight="1">
      <c r="B60" s="151" t="s">
        <v>20</v>
      </c>
      <c r="C60" s="46" t="s">
        <v>553</v>
      </c>
      <c r="D60" s="55"/>
      <c r="E60" s="62">
        <v>0</v>
      </c>
      <c r="F60" s="62">
        <v>0</v>
      </c>
      <c r="G60" s="62">
        <v>0</v>
      </c>
      <c r="H60" s="62">
        <v>0</v>
      </c>
      <c r="I60" s="62">
        <v>0</v>
      </c>
      <c r="J60" s="62">
        <v>0</v>
      </c>
      <c r="K60" s="62">
        <v>0</v>
      </c>
      <c r="L60" s="62">
        <v>0</v>
      </c>
      <c r="M60" s="62">
        <v>0</v>
      </c>
      <c r="N60" s="62">
        <v>0</v>
      </c>
      <c r="O60" s="62">
        <v>0</v>
      </c>
      <c r="P60" s="62">
        <v>0</v>
      </c>
      <c r="Q60" s="62">
        <v>0</v>
      </c>
      <c r="R60" s="62">
        <v>0</v>
      </c>
      <c r="S60" s="62">
        <v>0</v>
      </c>
      <c r="T60" s="192">
        <f aca="true" t="shared" si="10" ref="T60:T78">+SUM(E60:S60)</f>
        <v>0</v>
      </c>
      <c r="U60" s="62">
        <v>0</v>
      </c>
      <c r="V60" s="62">
        <f>+T60+U60</f>
        <v>0</v>
      </c>
    </row>
    <row r="61" spans="2:22" ht="15.75" customHeight="1">
      <c r="B61" s="151" t="s">
        <v>23</v>
      </c>
      <c r="C61" s="46" t="s">
        <v>494</v>
      </c>
      <c r="D61" s="55"/>
      <c r="E61" s="62">
        <v>0</v>
      </c>
      <c r="F61" s="62">
        <v>0</v>
      </c>
      <c r="G61" s="62">
        <v>0</v>
      </c>
      <c r="H61" s="62">
        <v>0</v>
      </c>
      <c r="I61" s="62">
        <v>0</v>
      </c>
      <c r="J61" s="62">
        <v>0</v>
      </c>
      <c r="K61" s="62">
        <v>0</v>
      </c>
      <c r="L61" s="62">
        <v>0</v>
      </c>
      <c r="M61" s="62">
        <v>0</v>
      </c>
      <c r="N61" s="62">
        <v>0</v>
      </c>
      <c r="O61" s="62">
        <v>0</v>
      </c>
      <c r="P61" s="62">
        <v>0</v>
      </c>
      <c r="Q61" s="62">
        <v>0</v>
      </c>
      <c r="R61" s="62">
        <v>0</v>
      </c>
      <c r="S61" s="62">
        <v>0</v>
      </c>
      <c r="T61" s="192">
        <f t="shared" si="10"/>
        <v>0</v>
      </c>
      <c r="U61" s="62">
        <v>0</v>
      </c>
      <c r="V61" s="62">
        <f t="shared" si="9"/>
        <v>0</v>
      </c>
    </row>
    <row r="62" spans="2:22" ht="15.75" customHeight="1">
      <c r="B62" s="151" t="s">
        <v>26</v>
      </c>
      <c r="C62" s="46" t="s">
        <v>554</v>
      </c>
      <c r="D62" s="55"/>
      <c r="E62" s="62">
        <v>0</v>
      </c>
      <c r="F62" s="62">
        <v>0</v>
      </c>
      <c r="G62" s="62">
        <v>0</v>
      </c>
      <c r="H62" s="62">
        <v>0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0</v>
      </c>
      <c r="O62" s="62">
        <v>0</v>
      </c>
      <c r="P62" s="62">
        <v>0</v>
      </c>
      <c r="Q62" s="60">
        <v>2493</v>
      </c>
      <c r="R62" s="62">
        <v>0</v>
      </c>
      <c r="S62" s="62">
        <v>0</v>
      </c>
      <c r="T62" s="192">
        <f t="shared" si="10"/>
        <v>2493</v>
      </c>
      <c r="U62" s="62">
        <v>0</v>
      </c>
      <c r="V62" s="62">
        <f t="shared" si="9"/>
        <v>2493</v>
      </c>
    </row>
    <row r="63" spans="2:22" ht="15.75" customHeight="1">
      <c r="B63" s="151" t="s">
        <v>27</v>
      </c>
      <c r="C63" s="46" t="s">
        <v>260</v>
      </c>
      <c r="D63" s="55"/>
      <c r="E63" s="62">
        <v>0</v>
      </c>
      <c r="F63" s="62">
        <v>0</v>
      </c>
      <c r="G63" s="62">
        <v>0</v>
      </c>
      <c r="H63" s="62">
        <v>0</v>
      </c>
      <c r="I63" s="62">
        <v>0</v>
      </c>
      <c r="J63" s="62">
        <v>0</v>
      </c>
      <c r="K63" s="62">
        <v>0</v>
      </c>
      <c r="L63" s="62">
        <v>193042</v>
      </c>
      <c r="M63" s="62">
        <v>0</v>
      </c>
      <c r="N63" s="62">
        <v>0</v>
      </c>
      <c r="O63" s="62">
        <v>0</v>
      </c>
      <c r="P63" s="62">
        <v>0</v>
      </c>
      <c r="Q63" s="62">
        <v>0</v>
      </c>
      <c r="R63" s="62">
        <v>0</v>
      </c>
      <c r="S63" s="62">
        <v>0</v>
      </c>
      <c r="T63" s="192">
        <f t="shared" si="10"/>
        <v>193042</v>
      </c>
      <c r="U63" s="62">
        <v>0</v>
      </c>
      <c r="V63" s="62">
        <f t="shared" si="9"/>
        <v>193042</v>
      </c>
    </row>
    <row r="64" spans="2:22" ht="15.75" customHeight="1">
      <c r="B64" s="151" t="s">
        <v>28</v>
      </c>
      <c r="C64" s="46" t="s">
        <v>440</v>
      </c>
      <c r="D64" s="55"/>
      <c r="E64" s="62">
        <v>0</v>
      </c>
      <c r="F64" s="62">
        <v>0</v>
      </c>
      <c r="G64" s="62">
        <v>0</v>
      </c>
      <c r="H64" s="62">
        <v>0</v>
      </c>
      <c r="I64" s="62">
        <v>0</v>
      </c>
      <c r="J64" s="62">
        <v>0</v>
      </c>
      <c r="K64" s="62">
        <v>0</v>
      </c>
      <c r="L64" s="62">
        <v>0</v>
      </c>
      <c r="M64" s="62">
        <v>0</v>
      </c>
      <c r="N64" s="62">
        <v>0</v>
      </c>
      <c r="O64" s="62">
        <v>0</v>
      </c>
      <c r="P64" s="62">
        <v>0</v>
      </c>
      <c r="Q64" s="62">
        <v>0</v>
      </c>
      <c r="R64" s="62">
        <v>0</v>
      </c>
      <c r="S64" s="62">
        <v>0</v>
      </c>
      <c r="T64" s="192">
        <f t="shared" si="10"/>
        <v>0</v>
      </c>
      <c r="U64" s="62">
        <v>0</v>
      </c>
      <c r="V64" s="62">
        <f t="shared" si="9"/>
        <v>0</v>
      </c>
    </row>
    <row r="65" spans="2:22" ht="15.75" customHeight="1">
      <c r="B65" s="151" t="s">
        <v>29</v>
      </c>
      <c r="C65" s="46" t="s">
        <v>441</v>
      </c>
      <c r="D65" s="55"/>
      <c r="E65" s="62">
        <v>0</v>
      </c>
      <c r="F65" s="62">
        <v>0</v>
      </c>
      <c r="G65" s="62">
        <v>0</v>
      </c>
      <c r="H65" s="62">
        <v>0</v>
      </c>
      <c r="I65" s="62">
        <v>0</v>
      </c>
      <c r="J65" s="62">
        <v>0</v>
      </c>
      <c r="K65" s="62">
        <v>0</v>
      </c>
      <c r="L65" s="62">
        <v>0</v>
      </c>
      <c r="M65" s="62">
        <v>0</v>
      </c>
      <c r="N65" s="62">
        <v>0</v>
      </c>
      <c r="O65" s="62">
        <v>0</v>
      </c>
      <c r="P65" s="62">
        <v>0</v>
      </c>
      <c r="Q65" s="62">
        <v>0</v>
      </c>
      <c r="R65" s="62">
        <v>0</v>
      </c>
      <c r="S65" s="62">
        <v>0</v>
      </c>
      <c r="T65" s="192">
        <f t="shared" si="10"/>
        <v>0</v>
      </c>
      <c r="U65" s="62">
        <v>0</v>
      </c>
      <c r="V65" s="62">
        <f t="shared" si="9"/>
        <v>0</v>
      </c>
    </row>
    <row r="66" spans="2:22" ht="15.75" customHeight="1">
      <c r="B66" s="151" t="s">
        <v>30</v>
      </c>
      <c r="C66" s="46" t="s">
        <v>442</v>
      </c>
      <c r="D66" s="55"/>
      <c r="E66" s="62">
        <v>0</v>
      </c>
      <c r="F66" s="62">
        <v>0</v>
      </c>
      <c r="G66" s="62">
        <v>0</v>
      </c>
      <c r="H66" s="62">
        <v>0</v>
      </c>
      <c r="I66" s="62">
        <v>0</v>
      </c>
      <c r="J66" s="62">
        <v>0</v>
      </c>
      <c r="K66" s="62">
        <v>0</v>
      </c>
      <c r="L66" s="62">
        <v>0</v>
      </c>
      <c r="M66" s="62">
        <v>0</v>
      </c>
      <c r="N66" s="62">
        <v>0</v>
      </c>
      <c r="O66" s="62">
        <v>0</v>
      </c>
      <c r="P66" s="62">
        <v>0</v>
      </c>
      <c r="Q66" s="62">
        <v>0</v>
      </c>
      <c r="R66" s="62">
        <v>0</v>
      </c>
      <c r="S66" s="62">
        <v>0</v>
      </c>
      <c r="T66" s="192">
        <f t="shared" si="10"/>
        <v>0</v>
      </c>
      <c r="U66" s="62">
        <v>0</v>
      </c>
      <c r="V66" s="62">
        <f t="shared" si="9"/>
        <v>0</v>
      </c>
    </row>
    <row r="67" spans="2:22" ht="15.75" customHeight="1">
      <c r="B67" s="151" t="s">
        <v>31</v>
      </c>
      <c r="C67" s="46" t="s">
        <v>257</v>
      </c>
      <c r="D67" s="55"/>
      <c r="E67" s="62">
        <f>+SUM(E68:E69)</f>
        <v>0</v>
      </c>
      <c r="F67" s="62">
        <f aca="true" t="shared" si="11" ref="F67:P67">+SUM(F68:F69)</f>
        <v>0</v>
      </c>
      <c r="G67" s="62">
        <f t="shared" si="11"/>
        <v>0</v>
      </c>
      <c r="H67" s="62">
        <f t="shared" si="11"/>
        <v>0</v>
      </c>
      <c r="I67" s="62">
        <f t="shared" si="11"/>
        <v>0</v>
      </c>
      <c r="J67" s="62">
        <f t="shared" si="11"/>
        <v>0</v>
      </c>
      <c r="K67" s="62">
        <f t="shared" si="11"/>
        <v>0</v>
      </c>
      <c r="L67" s="62">
        <f t="shared" si="11"/>
        <v>0</v>
      </c>
      <c r="M67" s="62">
        <f t="shared" si="11"/>
        <v>0</v>
      </c>
      <c r="N67" s="62">
        <f>+SUM(N68:N69)</f>
        <v>0</v>
      </c>
      <c r="O67" s="62">
        <f t="shared" si="11"/>
        <v>0</v>
      </c>
      <c r="P67" s="62">
        <f t="shared" si="11"/>
        <v>0</v>
      </c>
      <c r="Q67" s="62">
        <f>+SUM(Q68:Q69)</f>
        <v>0</v>
      </c>
      <c r="R67" s="62">
        <f>+SUM(R68:R69)</f>
        <v>0</v>
      </c>
      <c r="S67" s="62">
        <f>+SUM(S68:S69)</f>
        <v>0</v>
      </c>
      <c r="T67" s="192">
        <f t="shared" si="10"/>
        <v>0</v>
      </c>
      <c r="U67" s="62">
        <f>+SUM(U68:U69)</f>
        <v>8</v>
      </c>
      <c r="V67" s="62">
        <f t="shared" si="9"/>
        <v>8</v>
      </c>
    </row>
    <row r="68" spans="2:22" ht="15.75" customHeight="1">
      <c r="B68" s="151" t="s">
        <v>120</v>
      </c>
      <c r="C68" s="46" t="s">
        <v>258</v>
      </c>
      <c r="D68" s="55"/>
      <c r="E68" s="62">
        <v>0</v>
      </c>
      <c r="F68" s="62">
        <v>0</v>
      </c>
      <c r="G68" s="62">
        <v>0</v>
      </c>
      <c r="H68" s="62">
        <v>0</v>
      </c>
      <c r="I68" s="62">
        <v>0</v>
      </c>
      <c r="J68" s="62">
        <v>0</v>
      </c>
      <c r="K68" s="62">
        <v>0</v>
      </c>
      <c r="L68" s="62">
        <v>0</v>
      </c>
      <c r="M68" s="62">
        <v>0</v>
      </c>
      <c r="N68" s="62">
        <v>0</v>
      </c>
      <c r="O68" s="62">
        <v>0</v>
      </c>
      <c r="P68" s="62">
        <v>0</v>
      </c>
      <c r="Q68" s="62">
        <v>0</v>
      </c>
      <c r="R68" s="62">
        <v>0</v>
      </c>
      <c r="S68" s="62">
        <v>0</v>
      </c>
      <c r="T68" s="192">
        <f t="shared" si="10"/>
        <v>0</v>
      </c>
      <c r="U68" s="62">
        <v>8</v>
      </c>
      <c r="V68" s="62">
        <f t="shared" si="9"/>
        <v>8</v>
      </c>
    </row>
    <row r="69" spans="2:22" ht="15.75" customHeight="1">
      <c r="B69" s="151" t="s">
        <v>122</v>
      </c>
      <c r="C69" s="46" t="s">
        <v>555</v>
      </c>
      <c r="D69" s="55"/>
      <c r="E69" s="62">
        <v>0</v>
      </c>
      <c r="F69" s="62">
        <v>0</v>
      </c>
      <c r="G69" s="62">
        <v>0</v>
      </c>
      <c r="H69" s="62">
        <v>0</v>
      </c>
      <c r="I69" s="62">
        <v>0</v>
      </c>
      <c r="J69" s="62">
        <v>0</v>
      </c>
      <c r="K69" s="62">
        <v>0</v>
      </c>
      <c r="L69" s="62">
        <v>0</v>
      </c>
      <c r="M69" s="62">
        <v>0</v>
      </c>
      <c r="N69" s="62">
        <v>0</v>
      </c>
      <c r="O69" s="62">
        <v>0</v>
      </c>
      <c r="P69" s="62">
        <v>0</v>
      </c>
      <c r="Q69" s="62">
        <v>0</v>
      </c>
      <c r="R69" s="62">
        <v>0</v>
      </c>
      <c r="S69" s="62">
        <v>0</v>
      </c>
      <c r="T69" s="192">
        <f t="shared" si="10"/>
        <v>0</v>
      </c>
      <c r="U69" s="62">
        <v>0</v>
      </c>
      <c r="V69" s="62">
        <f t="shared" si="9"/>
        <v>0</v>
      </c>
    </row>
    <row r="70" spans="2:22" ht="15.75" customHeight="1">
      <c r="B70" s="151" t="s">
        <v>32</v>
      </c>
      <c r="C70" s="46" t="s">
        <v>561</v>
      </c>
      <c r="D70" s="55"/>
      <c r="E70" s="62">
        <v>0</v>
      </c>
      <c r="F70" s="62">
        <v>0</v>
      </c>
      <c r="G70" s="62">
        <v>0</v>
      </c>
      <c r="H70" s="62">
        <v>0</v>
      </c>
      <c r="I70" s="62">
        <v>0</v>
      </c>
      <c r="J70" s="62">
        <v>0</v>
      </c>
      <c r="K70" s="62">
        <v>0</v>
      </c>
      <c r="L70" s="62">
        <v>0</v>
      </c>
      <c r="M70" s="62">
        <v>0</v>
      </c>
      <c r="N70" s="62">
        <v>0</v>
      </c>
      <c r="O70" s="62">
        <v>0</v>
      </c>
      <c r="P70" s="62">
        <v>0</v>
      </c>
      <c r="Q70" s="62">
        <v>0</v>
      </c>
      <c r="R70" s="62">
        <v>0</v>
      </c>
      <c r="S70" s="62">
        <v>0</v>
      </c>
      <c r="T70" s="192">
        <f t="shared" si="10"/>
        <v>0</v>
      </c>
      <c r="U70" s="62">
        <v>0</v>
      </c>
      <c r="V70" s="62">
        <f t="shared" si="9"/>
        <v>0</v>
      </c>
    </row>
    <row r="71" spans="2:22" ht="15.75" customHeight="1">
      <c r="B71" s="151" t="s">
        <v>33</v>
      </c>
      <c r="C71" s="46" t="s">
        <v>365</v>
      </c>
      <c r="D71" s="55"/>
      <c r="E71" s="62">
        <v>0</v>
      </c>
      <c r="F71" s="62">
        <v>0</v>
      </c>
      <c r="G71" s="62">
        <v>0</v>
      </c>
      <c r="H71" s="62">
        <v>0</v>
      </c>
      <c r="I71" s="62">
        <v>0</v>
      </c>
      <c r="J71" s="62">
        <v>0</v>
      </c>
      <c r="K71" s="62">
        <v>0</v>
      </c>
      <c r="L71" s="62">
        <v>0</v>
      </c>
      <c r="M71" s="62">
        <v>0</v>
      </c>
      <c r="N71" s="62">
        <v>0</v>
      </c>
      <c r="O71" s="62">
        <v>0</v>
      </c>
      <c r="P71" s="62">
        <v>0</v>
      </c>
      <c r="Q71" s="62">
        <v>0</v>
      </c>
      <c r="R71" s="62">
        <v>0</v>
      </c>
      <c r="S71" s="62">
        <v>0</v>
      </c>
      <c r="T71" s="192">
        <f t="shared" si="10"/>
        <v>0</v>
      </c>
      <c r="U71" s="62">
        <v>0</v>
      </c>
      <c r="V71" s="62">
        <f t="shared" si="9"/>
        <v>0</v>
      </c>
    </row>
    <row r="72" spans="2:22" ht="15.75" customHeight="1">
      <c r="B72" s="151" t="s">
        <v>34</v>
      </c>
      <c r="C72" s="46" t="s">
        <v>170</v>
      </c>
      <c r="D72" s="55"/>
      <c r="E72" s="62">
        <v>0</v>
      </c>
      <c r="F72" s="62">
        <v>0</v>
      </c>
      <c r="G72" s="62">
        <v>0</v>
      </c>
      <c r="H72" s="62">
        <v>0</v>
      </c>
      <c r="I72" s="62">
        <v>0</v>
      </c>
      <c r="J72" s="62">
        <v>0</v>
      </c>
      <c r="K72" s="62">
        <v>0</v>
      </c>
      <c r="L72" s="62">
        <v>0</v>
      </c>
      <c r="M72" s="62">
        <v>0</v>
      </c>
      <c r="N72" s="62">
        <v>0</v>
      </c>
      <c r="O72" s="62">
        <v>0</v>
      </c>
      <c r="P72" s="62">
        <v>0</v>
      </c>
      <c r="Q72" s="62">
        <v>0</v>
      </c>
      <c r="R72" s="62">
        <v>0</v>
      </c>
      <c r="S72" s="62">
        <v>0</v>
      </c>
      <c r="T72" s="192">
        <f t="shared" si="10"/>
        <v>0</v>
      </c>
      <c r="U72" s="62">
        <v>0</v>
      </c>
      <c r="V72" s="62">
        <f t="shared" si="9"/>
        <v>0</v>
      </c>
    </row>
    <row r="73" spans="2:22" ht="15.75" customHeight="1">
      <c r="B73" s="151" t="s">
        <v>35</v>
      </c>
      <c r="C73" s="46" t="s">
        <v>13</v>
      </c>
      <c r="D73" s="55"/>
      <c r="E73" s="62">
        <v>0</v>
      </c>
      <c r="F73" s="62">
        <v>0</v>
      </c>
      <c r="G73" s="62">
        <v>0</v>
      </c>
      <c r="H73" s="62">
        <v>0</v>
      </c>
      <c r="I73" s="62">
        <v>8295</v>
      </c>
      <c r="J73" s="62">
        <v>0</v>
      </c>
      <c r="K73" s="62">
        <v>181796</v>
      </c>
      <c r="L73" s="62">
        <v>-1275</v>
      </c>
      <c r="M73" s="62">
        <v>0</v>
      </c>
      <c r="N73" s="62">
        <v>-190091</v>
      </c>
      <c r="O73" s="62">
        <v>0</v>
      </c>
      <c r="P73" s="62">
        <v>0</v>
      </c>
      <c r="Q73" s="62">
        <v>0</v>
      </c>
      <c r="R73" s="62">
        <v>0</v>
      </c>
      <c r="S73" s="62">
        <v>0</v>
      </c>
      <c r="T73" s="192">
        <f t="shared" si="10"/>
        <v>-1275</v>
      </c>
      <c r="U73" s="62">
        <v>0</v>
      </c>
      <c r="V73" s="62">
        <f t="shared" si="9"/>
        <v>-1275</v>
      </c>
    </row>
    <row r="74" spans="2:22" ht="15.75" customHeight="1">
      <c r="B74" s="151" t="s">
        <v>36</v>
      </c>
      <c r="C74" s="46" t="s">
        <v>438</v>
      </c>
      <c r="D74" s="55"/>
      <c r="E74" s="62">
        <v>0</v>
      </c>
      <c r="F74" s="62">
        <v>0</v>
      </c>
      <c r="G74" s="62">
        <v>0</v>
      </c>
      <c r="H74" s="62">
        <v>0</v>
      </c>
      <c r="I74" s="62">
        <v>0</v>
      </c>
      <c r="J74" s="62">
        <v>0</v>
      </c>
      <c r="K74" s="62">
        <v>0</v>
      </c>
      <c r="L74" s="62">
        <v>0</v>
      </c>
      <c r="M74" s="61">
        <v>3077177</v>
      </c>
      <c r="N74" s="62">
        <v>0</v>
      </c>
      <c r="O74" s="62">
        <v>0</v>
      </c>
      <c r="P74" s="62">
        <v>0</v>
      </c>
      <c r="Q74" s="62">
        <v>0</v>
      </c>
      <c r="R74" s="62">
        <v>0</v>
      </c>
      <c r="S74" s="62">
        <v>0</v>
      </c>
      <c r="T74" s="192">
        <f t="shared" si="10"/>
        <v>3077177</v>
      </c>
      <c r="U74" s="62">
        <v>4</v>
      </c>
      <c r="V74" s="62">
        <f t="shared" si="9"/>
        <v>3077181</v>
      </c>
    </row>
    <row r="75" spans="2:22" ht="15.75" customHeight="1">
      <c r="B75" s="151" t="s">
        <v>37</v>
      </c>
      <c r="C75" s="46" t="s">
        <v>439</v>
      </c>
      <c r="D75" s="105" t="s">
        <v>653</v>
      </c>
      <c r="E75" s="62">
        <f>+SUM(E76:E78)</f>
        <v>0</v>
      </c>
      <c r="F75" s="62">
        <f aca="true" t="shared" si="12" ref="F75:P75">+SUM(F76:F78)</f>
        <v>0</v>
      </c>
      <c r="G75" s="62">
        <f t="shared" si="12"/>
        <v>0</v>
      </c>
      <c r="H75" s="62">
        <f t="shared" si="12"/>
        <v>0</v>
      </c>
      <c r="I75" s="62">
        <f t="shared" si="12"/>
        <v>37067</v>
      </c>
      <c r="J75" s="62">
        <f t="shared" si="12"/>
        <v>0</v>
      </c>
      <c r="K75" s="62">
        <f t="shared" si="12"/>
        <v>2333984</v>
      </c>
      <c r="L75" s="62">
        <f t="shared" si="12"/>
        <v>8141</v>
      </c>
      <c r="M75" s="62">
        <f t="shared" si="12"/>
        <v>-3004910</v>
      </c>
      <c r="N75" s="62">
        <f>+SUM(N76:N78)</f>
        <v>55048</v>
      </c>
      <c r="O75" s="62">
        <f t="shared" si="12"/>
        <v>0</v>
      </c>
      <c r="P75" s="62">
        <f t="shared" si="12"/>
        <v>0</v>
      </c>
      <c r="Q75" s="62">
        <f>+SUM(Q76:Q78)</f>
        <v>0</v>
      </c>
      <c r="R75" s="62">
        <f>+SUM(R76:R78)</f>
        <v>0</v>
      </c>
      <c r="S75" s="62">
        <f>+SUM(S76:S78)</f>
        <v>0</v>
      </c>
      <c r="T75" s="192">
        <f t="shared" si="10"/>
        <v>-570670</v>
      </c>
      <c r="U75" s="62">
        <f>+SUM(U76:U78)</f>
        <v>0</v>
      </c>
      <c r="V75" s="62">
        <f t="shared" si="9"/>
        <v>-570670</v>
      </c>
    </row>
    <row r="76" spans="2:22" ht="15.75" customHeight="1">
      <c r="B76" s="151" t="s">
        <v>400</v>
      </c>
      <c r="C76" s="46" t="s">
        <v>254</v>
      </c>
      <c r="D76" s="55"/>
      <c r="E76" s="62">
        <v>0</v>
      </c>
      <c r="F76" s="62">
        <v>0</v>
      </c>
      <c r="G76" s="62">
        <v>0</v>
      </c>
      <c r="H76" s="62">
        <v>0</v>
      </c>
      <c r="I76" s="62">
        <v>0</v>
      </c>
      <c r="J76" s="62">
        <v>0</v>
      </c>
      <c r="K76" s="62">
        <v>0</v>
      </c>
      <c r="L76" s="62">
        <v>0</v>
      </c>
      <c r="M76" s="60">
        <v>-570670</v>
      </c>
      <c r="N76" s="62">
        <v>0</v>
      </c>
      <c r="O76" s="62">
        <v>0</v>
      </c>
      <c r="P76" s="62">
        <v>0</v>
      </c>
      <c r="Q76" s="62">
        <v>0</v>
      </c>
      <c r="R76" s="62">
        <v>0</v>
      </c>
      <c r="S76" s="62">
        <v>0</v>
      </c>
      <c r="T76" s="192">
        <f t="shared" si="10"/>
        <v>-570670</v>
      </c>
      <c r="U76" s="62">
        <v>0</v>
      </c>
      <c r="V76" s="62">
        <f t="shared" si="9"/>
        <v>-570670</v>
      </c>
    </row>
    <row r="77" spans="2:22" ht="15.75" customHeight="1">
      <c r="B77" s="151" t="s">
        <v>402</v>
      </c>
      <c r="C77" s="46" t="s">
        <v>255</v>
      </c>
      <c r="D77" s="55"/>
      <c r="E77" s="62">
        <v>0</v>
      </c>
      <c r="F77" s="62">
        <v>0</v>
      </c>
      <c r="G77" s="62">
        <v>0</v>
      </c>
      <c r="H77" s="62">
        <v>0</v>
      </c>
      <c r="I77" s="62">
        <v>37067</v>
      </c>
      <c r="J77" s="62"/>
      <c r="K77" s="62">
        <v>2333984</v>
      </c>
      <c r="L77" s="62">
        <v>8141</v>
      </c>
      <c r="M77" s="60">
        <v>-2434240</v>
      </c>
      <c r="N77" s="62">
        <v>55048</v>
      </c>
      <c r="O77" s="62">
        <v>0</v>
      </c>
      <c r="P77" s="62">
        <v>0</v>
      </c>
      <c r="Q77" s="62">
        <v>0</v>
      </c>
      <c r="R77" s="62">
        <v>0</v>
      </c>
      <c r="S77" s="62">
        <v>0</v>
      </c>
      <c r="T77" s="192">
        <f t="shared" si="10"/>
        <v>0</v>
      </c>
      <c r="U77" s="62">
        <v>0</v>
      </c>
      <c r="V77" s="62">
        <f t="shared" si="9"/>
        <v>0</v>
      </c>
    </row>
    <row r="78" spans="2:22" ht="15.75" customHeight="1">
      <c r="B78" s="151" t="s">
        <v>510</v>
      </c>
      <c r="C78" s="46" t="s">
        <v>253</v>
      </c>
      <c r="D78" s="55"/>
      <c r="E78" s="62">
        <v>0</v>
      </c>
      <c r="F78" s="62">
        <v>0</v>
      </c>
      <c r="G78" s="62">
        <v>0</v>
      </c>
      <c r="H78" s="62">
        <v>0</v>
      </c>
      <c r="I78" s="62">
        <v>0</v>
      </c>
      <c r="J78" s="62">
        <v>0</v>
      </c>
      <c r="K78" s="62">
        <v>0</v>
      </c>
      <c r="L78" s="62">
        <v>0</v>
      </c>
      <c r="M78" s="62">
        <v>0</v>
      </c>
      <c r="N78" s="62">
        <v>0</v>
      </c>
      <c r="O78" s="62">
        <v>0</v>
      </c>
      <c r="P78" s="62">
        <v>0</v>
      </c>
      <c r="Q78" s="62">
        <v>0</v>
      </c>
      <c r="R78" s="62">
        <v>0</v>
      </c>
      <c r="S78" s="62">
        <v>0</v>
      </c>
      <c r="T78" s="192">
        <f t="shared" si="10"/>
        <v>0</v>
      </c>
      <c r="U78" s="62">
        <v>0</v>
      </c>
      <c r="V78" s="62">
        <f t="shared" si="9"/>
        <v>0</v>
      </c>
    </row>
    <row r="79" spans="3:22" ht="16.5">
      <c r="C79" s="46"/>
      <c r="D79" s="55"/>
      <c r="E79" s="191"/>
      <c r="F79" s="191"/>
      <c r="G79" s="191"/>
      <c r="H79" s="191"/>
      <c r="I79" s="191"/>
      <c r="J79" s="191"/>
      <c r="K79" s="191"/>
      <c r="L79" s="191"/>
      <c r="M79" s="191"/>
      <c r="N79" s="191"/>
      <c r="O79" s="191"/>
      <c r="P79" s="191"/>
      <c r="Q79" s="191"/>
      <c r="R79" s="191"/>
      <c r="S79" s="191"/>
      <c r="T79" s="193"/>
      <c r="U79" s="62"/>
      <c r="V79" s="62"/>
    </row>
    <row r="80" spans="2:22" ht="16.5">
      <c r="B80" s="151"/>
      <c r="C80" s="83"/>
      <c r="D80" s="55"/>
      <c r="E80" s="191"/>
      <c r="F80" s="191"/>
      <c r="G80" s="191"/>
      <c r="H80" s="191"/>
      <c r="I80" s="191"/>
      <c r="J80" s="191"/>
      <c r="K80" s="191"/>
      <c r="L80" s="191"/>
      <c r="M80" s="191"/>
      <c r="N80" s="191"/>
      <c r="O80" s="191"/>
      <c r="P80" s="191"/>
      <c r="Q80" s="191"/>
      <c r="R80" s="191"/>
      <c r="S80" s="191"/>
      <c r="T80" s="193"/>
      <c r="U80" s="62"/>
      <c r="V80" s="62"/>
    </row>
    <row r="81" spans="2:23" s="114" customFormat="1" ht="16.5">
      <c r="B81" s="156"/>
      <c r="C81" s="157" t="s">
        <v>562</v>
      </c>
      <c r="D81" s="158"/>
      <c r="E81" s="159">
        <f aca="true" t="shared" si="13" ref="E81:V81">+E52+E55+E56+E57+E60+E61+E62+E63+E64+E65+E66+E70+E71+E72+E73+E75+E67+E74</f>
        <v>4000000</v>
      </c>
      <c r="F81" s="159">
        <f t="shared" si="13"/>
        <v>1405892</v>
      </c>
      <c r="G81" s="159">
        <f t="shared" si="13"/>
        <v>1700000</v>
      </c>
      <c r="H81" s="159">
        <f t="shared" si="13"/>
        <v>0</v>
      </c>
      <c r="I81" s="159">
        <f t="shared" si="13"/>
        <v>1259069</v>
      </c>
      <c r="J81" s="159">
        <f t="shared" si="13"/>
        <v>0</v>
      </c>
      <c r="K81" s="159">
        <f t="shared" si="13"/>
        <v>11631754</v>
      </c>
      <c r="L81" s="159">
        <f t="shared" si="13"/>
        <v>442620</v>
      </c>
      <c r="M81" s="159">
        <f>+M52+M55+M56+M57+M60+M61+M62+M63+M64+M65+M66+M70+M71+M72+M73+M75+M67+M74</f>
        <v>3077177</v>
      </c>
      <c r="N81" s="159">
        <f>+N52+N55+N56+N57+N60+N61+N62+N63+N64+N65+N66+N70+N71+N72+N73+N75+N67+N74</f>
        <v>209221</v>
      </c>
      <c r="O81" s="159">
        <f t="shared" si="13"/>
        <v>-1368346</v>
      </c>
      <c r="P81" s="159">
        <f t="shared" si="13"/>
        <v>47106</v>
      </c>
      <c r="Q81" s="159">
        <f t="shared" si="13"/>
        <v>2729</v>
      </c>
      <c r="R81" s="159">
        <f t="shared" si="13"/>
        <v>-272328</v>
      </c>
      <c r="S81" s="159">
        <f t="shared" si="13"/>
        <v>0</v>
      </c>
      <c r="T81" s="194">
        <f t="shared" si="13"/>
        <v>22134894</v>
      </c>
      <c r="U81" s="159">
        <f t="shared" si="13"/>
        <v>85</v>
      </c>
      <c r="V81" s="159">
        <f t="shared" si="13"/>
        <v>22134979</v>
      </c>
      <c r="W81" s="41"/>
    </row>
    <row r="82" spans="3:22" ht="7.5" customHeight="1">
      <c r="C82" s="47"/>
      <c r="D82" s="54"/>
      <c r="E82" s="49"/>
      <c r="F82" s="49"/>
      <c r="G82" s="49"/>
      <c r="H82" s="49"/>
      <c r="I82" s="49"/>
      <c r="J82" s="49"/>
      <c r="K82" s="50"/>
      <c r="L82" s="50"/>
      <c r="M82" s="50"/>
      <c r="N82" s="50"/>
      <c r="O82" s="49"/>
      <c r="P82" s="49"/>
      <c r="Q82" s="49"/>
      <c r="R82" s="49"/>
      <c r="S82" s="49"/>
      <c r="T82" s="49"/>
      <c r="U82" s="49"/>
      <c r="V82" s="49"/>
    </row>
    <row r="83" ht="19.5" customHeight="1">
      <c r="B83" s="41" t="s">
        <v>632</v>
      </c>
    </row>
    <row r="84" spans="2:22" ht="7.5" customHeight="1">
      <c r="B84" s="205"/>
      <c r="E84" s="51"/>
      <c r="F84" s="51"/>
      <c r="G84" s="51"/>
      <c r="H84" s="51"/>
      <c r="I84" s="51"/>
      <c r="J84" s="51"/>
      <c r="K84" s="51"/>
      <c r="L84" s="51"/>
      <c r="M84" s="51"/>
      <c r="N84" s="51"/>
      <c r="V84" s="48"/>
    </row>
    <row r="85" spans="2:22" ht="19.5" customHeight="1">
      <c r="B85" s="286" t="s">
        <v>470</v>
      </c>
      <c r="C85" s="286"/>
      <c r="D85" s="286"/>
      <c r="E85" s="286"/>
      <c r="F85" s="286"/>
      <c r="G85" s="286"/>
      <c r="H85" s="286"/>
      <c r="I85" s="286"/>
      <c r="J85" s="286"/>
      <c r="K85" s="286"/>
      <c r="L85" s="286"/>
      <c r="M85" s="286"/>
      <c r="N85" s="286"/>
      <c r="O85" s="286"/>
      <c r="P85" s="286"/>
      <c r="Q85" s="286"/>
      <c r="R85" s="286"/>
      <c r="S85" s="286"/>
      <c r="T85" s="286"/>
      <c r="U85" s="286"/>
      <c r="V85" s="286"/>
    </row>
    <row r="86" spans="1:22" ht="19.5" customHeight="1">
      <c r="A86" s="77"/>
      <c r="B86" s="164"/>
      <c r="C86" s="78"/>
      <c r="D86" s="75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</row>
    <row r="87" ht="8.25" customHeight="1"/>
  </sheetData>
  <sheetProtection/>
  <mergeCells count="1">
    <mergeCell ref="B85:V85"/>
  </mergeCells>
  <printOptions horizontalCentered="1" verticalCentered="1"/>
  <pageMargins left="0.1968503937007874" right="0.31496062992125984" top="0.5118110236220472" bottom="0.5511811023622047" header="0.4330708661417323" footer="0.5118110236220472"/>
  <pageSetup fitToHeight="1" fitToWidth="1" horizontalDpi="600" verticalDpi="600" orientation="landscape" paperSize="9" scale="29" r:id="rId1"/>
  <headerFooter alignWithMargins="0">
    <oddFooter xml:space="preserve">&amp;C&amp;"Times New Roman,Normal"&amp;14 
&amp;16
&amp;"DINPro-Medium,Regular" 9&amp;R&amp;"DINPro-Medium,Italic"    </oddFooter>
  </headerFooter>
  <ignoredErrors>
    <ignoredError sqref="G57:M57 E57:F57 O67:R67 O57:Q57 S67 U67 E67:M67 S57" formulaRange="1"/>
    <ignoredError sqref="T75" formula="1"/>
    <ignoredError sqref="U57 T67" formula="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86"/>
  <sheetViews>
    <sheetView view="pageBreakPreview" zoomScale="75" zoomScaleNormal="75" zoomScaleSheetLayoutView="75" zoomScalePageLayoutView="0" workbookViewId="0" topLeftCell="A1">
      <pane xSplit="3" ySplit="7" topLeftCell="D8" activePane="bottomRight" state="frozen"/>
      <selection pane="topLeft" activeCell="E44" sqref="E44"/>
      <selection pane="topRight" activeCell="E44" sqref="E44"/>
      <selection pane="bottomLeft" activeCell="E44" sqref="E44"/>
      <selection pane="bottomRight" activeCell="A1" sqref="A1"/>
    </sheetView>
  </sheetViews>
  <sheetFormatPr defaultColWidth="9.140625" defaultRowHeight="12.75"/>
  <cols>
    <col min="1" max="1" width="1.421875" style="42" customWidth="1"/>
    <col min="2" max="2" width="9.140625" style="42" customWidth="1"/>
    <col min="3" max="3" width="88.57421875" style="42" customWidth="1"/>
    <col min="4" max="4" width="17.8515625" style="42" customWidth="1"/>
    <col min="5" max="5" width="21.8515625" style="41" customWidth="1"/>
    <col min="6" max="6" width="23.7109375" style="42" customWidth="1"/>
    <col min="7" max="7" width="11.8515625" style="58" customWidth="1"/>
    <col min="8" max="8" width="9.8515625" style="58" bestFit="1" customWidth="1"/>
    <col min="9" max="10" width="9.140625" style="58" customWidth="1"/>
    <col min="11" max="16384" width="9.140625" style="42" customWidth="1"/>
  </cols>
  <sheetData>
    <row r="1" spans="1:10" s="3" customFormat="1" ht="18.75" customHeight="1">
      <c r="A1" s="1"/>
      <c r="B1" s="1"/>
      <c r="C1" s="1"/>
      <c r="D1" s="1"/>
      <c r="E1" s="1"/>
      <c r="F1" s="2"/>
      <c r="G1" s="58"/>
      <c r="H1" s="58"/>
      <c r="I1" s="58"/>
      <c r="J1" s="58"/>
    </row>
    <row r="2" spans="2:10" s="89" customFormat="1" ht="18.75" customHeight="1">
      <c r="B2" s="86" t="s">
        <v>0</v>
      </c>
      <c r="C2" s="87"/>
      <c r="D2" s="87"/>
      <c r="E2" s="87"/>
      <c r="F2" s="87"/>
      <c r="G2" s="115"/>
      <c r="H2" s="115"/>
      <c r="I2" s="115"/>
      <c r="J2" s="115"/>
    </row>
    <row r="3" spans="2:10" s="89" customFormat="1" ht="18.75" customHeight="1">
      <c r="B3" s="210" t="s">
        <v>644</v>
      </c>
      <c r="F3" s="217"/>
      <c r="G3" s="115"/>
      <c r="H3" s="115"/>
      <c r="I3" s="115"/>
      <c r="J3" s="115"/>
    </row>
    <row r="4" spans="1:10" s="120" customFormat="1" ht="18.75" customHeight="1">
      <c r="A4" s="116"/>
      <c r="B4" s="90" t="s">
        <v>614</v>
      </c>
      <c r="C4" s="90"/>
      <c r="D4" s="116"/>
      <c r="E4" s="117"/>
      <c r="F4" s="118"/>
      <c r="G4" s="119"/>
      <c r="H4" s="119"/>
      <c r="I4" s="119"/>
      <c r="J4" s="119"/>
    </row>
    <row r="5" spans="1:10" s="3" customFormat="1" ht="18.75" customHeight="1">
      <c r="A5" s="1"/>
      <c r="B5" s="1"/>
      <c r="C5" s="1"/>
      <c r="D5" s="26"/>
      <c r="E5" s="5"/>
      <c r="F5" s="5"/>
      <c r="G5" s="58"/>
      <c r="H5" s="58"/>
      <c r="I5" s="58"/>
      <c r="J5" s="58"/>
    </row>
    <row r="6" spans="1:10" s="124" customFormat="1" ht="18.75" customHeight="1">
      <c r="A6" s="121"/>
      <c r="B6" s="121"/>
      <c r="C6" s="121"/>
      <c r="D6" s="121" t="s">
        <v>1</v>
      </c>
      <c r="E6" s="122" t="s">
        <v>42</v>
      </c>
      <c r="F6" s="121" t="s">
        <v>43</v>
      </c>
      <c r="G6" s="123"/>
      <c r="H6" s="123"/>
      <c r="I6" s="123"/>
      <c r="J6" s="123"/>
    </row>
    <row r="7" spans="1:10" s="124" customFormat="1" ht="18.75" customHeight="1">
      <c r="A7" s="121"/>
      <c r="B7" s="125"/>
      <c r="C7" s="125"/>
      <c r="D7" s="125" t="s">
        <v>84</v>
      </c>
      <c r="E7" s="218" t="s">
        <v>636</v>
      </c>
      <c r="F7" s="218" t="s">
        <v>634</v>
      </c>
      <c r="G7" s="123"/>
      <c r="H7" s="123"/>
      <c r="I7" s="123"/>
      <c r="J7" s="123"/>
    </row>
    <row r="8" spans="1:6" ht="18.75" customHeight="1">
      <c r="A8" s="41"/>
      <c r="B8" s="41"/>
      <c r="C8" s="41"/>
      <c r="D8" s="39"/>
      <c r="E8" s="51"/>
      <c r="F8" s="51"/>
    </row>
    <row r="9" spans="1:10" s="130" customFormat="1" ht="16.5">
      <c r="A9" s="126"/>
      <c r="B9" s="114" t="s">
        <v>261</v>
      </c>
      <c r="C9" s="114" t="s">
        <v>262</v>
      </c>
      <c r="D9" s="127"/>
      <c r="E9" s="128"/>
      <c r="F9" s="129"/>
      <c r="G9" s="119"/>
      <c r="H9" s="119"/>
      <c r="I9" s="119"/>
      <c r="J9" s="119"/>
    </row>
    <row r="10" spans="1:6" ht="12.75" customHeight="1">
      <c r="A10" s="41"/>
      <c r="B10" s="114"/>
      <c r="C10" s="59"/>
      <c r="D10" s="40"/>
      <c r="E10" s="60"/>
      <c r="F10" s="51"/>
    </row>
    <row r="11" spans="1:6" ht="16.5">
      <c r="A11" s="41"/>
      <c r="B11" s="131" t="s">
        <v>5</v>
      </c>
      <c r="C11" s="41" t="s">
        <v>263</v>
      </c>
      <c r="D11" s="40"/>
      <c r="E11" s="61">
        <f>SUM(E13:E21)</f>
        <v>2107911</v>
      </c>
      <c r="F11" s="61">
        <f>SUM(F13:F21)</f>
        <v>5023851</v>
      </c>
    </row>
    <row r="12" spans="1:6" ht="12.75" customHeight="1">
      <c r="A12" s="41"/>
      <c r="B12" s="114"/>
      <c r="C12" s="41"/>
      <c r="D12" s="40"/>
      <c r="E12" s="60"/>
      <c r="F12" s="60"/>
    </row>
    <row r="13" spans="1:6" ht="16.5">
      <c r="A13" s="41"/>
      <c r="B13" s="131" t="s">
        <v>47</v>
      </c>
      <c r="C13" s="41" t="s">
        <v>264</v>
      </c>
      <c r="D13" s="40"/>
      <c r="E13" s="60">
        <v>11345260</v>
      </c>
      <c r="F13" s="60">
        <v>12160179</v>
      </c>
    </row>
    <row r="14" spans="1:6" ht="16.5">
      <c r="A14" s="41"/>
      <c r="B14" s="131" t="s">
        <v>48</v>
      </c>
      <c r="C14" s="41" t="s">
        <v>265</v>
      </c>
      <c r="D14" s="40"/>
      <c r="E14" s="60">
        <v>-5373274</v>
      </c>
      <c r="F14" s="60">
        <v>-6298549</v>
      </c>
    </row>
    <row r="15" spans="1:6" ht="16.5">
      <c r="A15" s="41"/>
      <c r="B15" s="131" t="s">
        <v>49</v>
      </c>
      <c r="C15" s="41" t="s">
        <v>266</v>
      </c>
      <c r="D15" s="40"/>
      <c r="E15" s="60">
        <v>4970</v>
      </c>
      <c r="F15" s="60">
        <v>730</v>
      </c>
    </row>
    <row r="16" spans="1:6" ht="16.5">
      <c r="A16" s="41"/>
      <c r="B16" s="131" t="s">
        <v>50</v>
      </c>
      <c r="C16" s="41" t="s">
        <v>66</v>
      </c>
      <c r="D16" s="40"/>
      <c r="E16" s="60">
        <v>2552390</v>
      </c>
      <c r="F16" s="60">
        <v>2224610</v>
      </c>
    </row>
    <row r="17" spans="1:6" ht="16.5">
      <c r="A17" s="41"/>
      <c r="B17" s="131" t="s">
        <v>267</v>
      </c>
      <c r="C17" s="41" t="s">
        <v>268</v>
      </c>
      <c r="D17" s="40"/>
      <c r="E17" s="60">
        <v>-334318</v>
      </c>
      <c r="F17" s="60">
        <v>300848</v>
      </c>
    </row>
    <row r="18" spans="1:6" ht="16.5">
      <c r="A18" s="41"/>
      <c r="B18" s="131" t="s">
        <v>269</v>
      </c>
      <c r="C18" s="41" t="s">
        <v>270</v>
      </c>
      <c r="D18" s="40"/>
      <c r="E18" s="60">
        <v>441919</v>
      </c>
      <c r="F18" s="60">
        <v>277549</v>
      </c>
    </row>
    <row r="19" spans="1:6" ht="16.5">
      <c r="A19" s="41"/>
      <c r="B19" s="131" t="s">
        <v>271</v>
      </c>
      <c r="C19" s="41" t="s">
        <v>272</v>
      </c>
      <c r="D19" s="40"/>
      <c r="E19" s="60">
        <v>-3138147</v>
      </c>
      <c r="F19" s="60">
        <v>-2644256</v>
      </c>
    </row>
    <row r="20" spans="1:6" ht="16.5">
      <c r="A20" s="41"/>
      <c r="B20" s="131" t="s">
        <v>273</v>
      </c>
      <c r="C20" s="41" t="s">
        <v>274</v>
      </c>
      <c r="D20" s="40"/>
      <c r="E20" s="60">
        <v>-800906</v>
      </c>
      <c r="F20" s="60">
        <v>-1180029</v>
      </c>
    </row>
    <row r="21" spans="1:6" ht="16.5">
      <c r="A21" s="41"/>
      <c r="B21" s="131" t="s">
        <v>275</v>
      </c>
      <c r="C21" s="41" t="s">
        <v>253</v>
      </c>
      <c r="D21" s="105" t="s">
        <v>655</v>
      </c>
      <c r="E21" s="60">
        <v>-2589983</v>
      </c>
      <c r="F21" s="60">
        <v>182769</v>
      </c>
    </row>
    <row r="22" spans="1:6" ht="12.75" customHeight="1">
      <c r="A22" s="41"/>
      <c r="B22" s="126"/>
      <c r="C22" s="41"/>
      <c r="D22" s="40"/>
      <c r="E22" s="60"/>
      <c r="F22" s="60"/>
    </row>
    <row r="23" spans="1:6" ht="16.5">
      <c r="A23" s="41"/>
      <c r="B23" s="131" t="s">
        <v>6</v>
      </c>
      <c r="C23" s="41" t="s">
        <v>276</v>
      </c>
      <c r="D23" s="40"/>
      <c r="E23" s="61">
        <f>SUM(E25:E34)</f>
        <v>-29120</v>
      </c>
      <c r="F23" s="61">
        <f>SUM(F25:F34)</f>
        <v>-5700281</v>
      </c>
    </row>
    <row r="24" spans="1:6" ht="12.75" customHeight="1">
      <c r="A24" s="41"/>
      <c r="B24" s="126"/>
      <c r="C24" s="41"/>
      <c r="D24" s="40"/>
      <c r="E24" s="202"/>
      <c r="F24" s="202"/>
    </row>
    <row r="25" spans="1:6" ht="16.5">
      <c r="A25" s="41"/>
      <c r="B25" s="131" t="s">
        <v>277</v>
      </c>
      <c r="C25" s="41" t="s">
        <v>454</v>
      </c>
      <c r="D25" s="40"/>
      <c r="E25" s="60">
        <v>-92265</v>
      </c>
      <c r="F25" s="60">
        <v>129645</v>
      </c>
    </row>
    <row r="26" spans="1:6" ht="16.5">
      <c r="A26" s="41"/>
      <c r="B26" s="131" t="s">
        <v>278</v>
      </c>
      <c r="C26" s="41" t="s">
        <v>548</v>
      </c>
      <c r="D26" s="40"/>
      <c r="E26" s="60">
        <v>0</v>
      </c>
      <c r="F26" s="60">
        <v>0</v>
      </c>
    </row>
    <row r="27" spans="1:6" ht="16.5">
      <c r="A27" s="41"/>
      <c r="B27" s="131" t="s">
        <v>279</v>
      </c>
      <c r="C27" s="41" t="s">
        <v>455</v>
      </c>
      <c r="D27" s="40"/>
      <c r="E27" s="60">
        <v>-1630034</v>
      </c>
      <c r="F27" s="60">
        <v>-135116</v>
      </c>
    </row>
    <row r="28" spans="1:6" ht="16.5">
      <c r="A28" s="41"/>
      <c r="B28" s="131" t="s">
        <v>280</v>
      </c>
      <c r="C28" s="41" t="s">
        <v>456</v>
      </c>
      <c r="D28" s="40"/>
      <c r="E28" s="60">
        <v>-26342068</v>
      </c>
      <c r="F28" s="60">
        <v>-18050123</v>
      </c>
    </row>
    <row r="29" spans="1:6" ht="16.5">
      <c r="A29" s="41"/>
      <c r="B29" s="133" t="s">
        <v>281</v>
      </c>
      <c r="C29" s="41" t="s">
        <v>457</v>
      </c>
      <c r="D29" s="40"/>
      <c r="E29" s="60">
        <v>-2390622</v>
      </c>
      <c r="F29" s="60">
        <v>-3535066</v>
      </c>
    </row>
    <row r="30" spans="1:6" ht="16.5">
      <c r="A30" s="41"/>
      <c r="B30" s="131" t="s">
        <v>282</v>
      </c>
      <c r="C30" s="41" t="s">
        <v>458</v>
      </c>
      <c r="D30" s="40"/>
      <c r="E30" s="60">
        <v>9120037</v>
      </c>
      <c r="F30" s="60">
        <v>4761642</v>
      </c>
    </row>
    <row r="31" spans="1:6" ht="16.5">
      <c r="A31" s="41"/>
      <c r="B31" s="131" t="s">
        <v>283</v>
      </c>
      <c r="C31" s="41" t="s">
        <v>459</v>
      </c>
      <c r="D31" s="40"/>
      <c r="E31" s="60">
        <v>15694658</v>
      </c>
      <c r="F31" s="60">
        <v>12450876</v>
      </c>
    </row>
    <row r="32" spans="1:6" ht="16.5">
      <c r="A32" s="41"/>
      <c r="B32" s="131" t="s">
        <v>284</v>
      </c>
      <c r="C32" s="41" t="s">
        <v>460</v>
      </c>
      <c r="D32" s="40"/>
      <c r="E32" s="60">
        <v>4242539</v>
      </c>
      <c r="F32" s="60">
        <v>-2675872</v>
      </c>
    </row>
    <row r="33" spans="1:6" ht="16.5">
      <c r="A33" s="41"/>
      <c r="B33" s="131" t="s">
        <v>285</v>
      </c>
      <c r="C33" s="41" t="s">
        <v>461</v>
      </c>
      <c r="D33" s="40"/>
      <c r="E33" s="60">
        <v>0</v>
      </c>
      <c r="F33" s="60">
        <v>0</v>
      </c>
    </row>
    <row r="34" spans="1:6" ht="16.5">
      <c r="A34" s="41"/>
      <c r="B34" s="131" t="s">
        <v>443</v>
      </c>
      <c r="C34" s="41" t="s">
        <v>462</v>
      </c>
      <c r="D34" s="105" t="s">
        <v>655</v>
      </c>
      <c r="E34" s="60">
        <v>1368635</v>
      </c>
      <c r="F34" s="60">
        <v>1353733</v>
      </c>
    </row>
    <row r="35" spans="1:6" ht="12.75" customHeight="1">
      <c r="A35" s="41"/>
      <c r="B35" s="114"/>
      <c r="C35" s="41"/>
      <c r="D35" s="41"/>
      <c r="E35" s="51"/>
      <c r="F35" s="51"/>
    </row>
    <row r="36" spans="1:6" ht="16.5">
      <c r="A36" s="41"/>
      <c r="B36" s="114" t="s">
        <v>4</v>
      </c>
      <c r="C36" s="41" t="s">
        <v>286</v>
      </c>
      <c r="D36" s="40"/>
      <c r="E36" s="61">
        <f>E11+E23</f>
        <v>2078791</v>
      </c>
      <c r="F36" s="61">
        <f>F11+F23</f>
        <v>-676430</v>
      </c>
    </row>
    <row r="37" spans="1:6" ht="12.75" customHeight="1">
      <c r="A37" s="41"/>
      <c r="B37" s="114"/>
      <c r="C37" s="41"/>
      <c r="D37" s="41"/>
      <c r="E37" s="203"/>
      <c r="F37" s="203"/>
    </row>
    <row r="38" spans="1:6" ht="16.5">
      <c r="A38" s="41"/>
      <c r="B38" s="114" t="s">
        <v>287</v>
      </c>
      <c r="C38" s="59" t="s">
        <v>288</v>
      </c>
      <c r="D38" s="41"/>
      <c r="E38" s="129"/>
      <c r="F38" s="129"/>
    </row>
    <row r="39" spans="1:6" ht="12.75" customHeight="1">
      <c r="A39" s="41"/>
      <c r="B39" s="126"/>
      <c r="C39" s="41"/>
      <c r="D39" s="41"/>
      <c r="E39" s="203"/>
      <c r="F39" s="203"/>
    </row>
    <row r="40" spans="1:6" ht="16.5">
      <c r="A40" s="41"/>
      <c r="B40" s="114" t="s">
        <v>8</v>
      </c>
      <c r="C40" s="41" t="s">
        <v>289</v>
      </c>
      <c r="D40" s="40"/>
      <c r="E40" s="60">
        <f>SUM(E42:E50)</f>
        <v>-3322653</v>
      </c>
      <c r="F40" s="60">
        <f>SUM(F42:F50)</f>
        <v>-479451</v>
      </c>
    </row>
    <row r="41" spans="1:6" ht="12.75" customHeight="1">
      <c r="A41" s="41"/>
      <c r="B41" s="126"/>
      <c r="C41" s="41"/>
      <c r="D41" s="41"/>
      <c r="E41" s="51"/>
      <c r="F41" s="51"/>
    </row>
    <row r="42" spans="1:6" ht="16.5">
      <c r="A42" s="41"/>
      <c r="B42" s="131" t="s">
        <v>9</v>
      </c>
      <c r="C42" s="41" t="s">
        <v>549</v>
      </c>
      <c r="D42" s="40"/>
      <c r="E42" s="61">
        <v>0</v>
      </c>
      <c r="F42" s="61">
        <v>0</v>
      </c>
    </row>
    <row r="43" spans="1:6" ht="16.5">
      <c r="A43" s="41"/>
      <c r="B43" s="131" t="s">
        <v>14</v>
      </c>
      <c r="C43" s="41" t="s">
        <v>550</v>
      </c>
      <c r="D43" s="40"/>
      <c r="E43" s="60">
        <v>0</v>
      </c>
      <c r="F43" s="60">
        <v>28542</v>
      </c>
    </row>
    <row r="44" spans="1:6" ht="16.5">
      <c r="A44" s="41"/>
      <c r="B44" s="131" t="s">
        <v>15</v>
      </c>
      <c r="C44" s="41" t="s">
        <v>290</v>
      </c>
      <c r="D44" s="40"/>
      <c r="E44" s="60">
        <v>-310474</v>
      </c>
      <c r="F44" s="60">
        <v>-205172</v>
      </c>
    </row>
    <row r="45" spans="1:6" ht="16.5">
      <c r="A45" s="41"/>
      <c r="B45" s="131" t="s">
        <v>63</v>
      </c>
      <c r="C45" s="41" t="s">
        <v>291</v>
      </c>
      <c r="D45" s="40"/>
      <c r="E45" s="60">
        <v>20036</v>
      </c>
      <c r="F45" s="60">
        <v>89690</v>
      </c>
    </row>
    <row r="46" spans="1:6" ht="16.5">
      <c r="A46" s="41"/>
      <c r="B46" s="131" t="s">
        <v>64</v>
      </c>
      <c r="C46" s="41" t="s">
        <v>444</v>
      </c>
      <c r="D46" s="40"/>
      <c r="E46" s="60">
        <v>-22899653</v>
      </c>
      <c r="F46" s="60">
        <v>-23132380</v>
      </c>
    </row>
    <row r="47" spans="1:6" ht="16.5">
      <c r="A47" s="41"/>
      <c r="B47" s="131" t="s">
        <v>292</v>
      </c>
      <c r="C47" s="41" t="s">
        <v>445</v>
      </c>
      <c r="D47" s="40"/>
      <c r="E47" s="60">
        <v>18418129</v>
      </c>
      <c r="F47" s="60">
        <v>21708975</v>
      </c>
    </row>
    <row r="48" spans="1:6" ht="16.5">
      <c r="A48" s="41"/>
      <c r="B48" s="131" t="s">
        <v>293</v>
      </c>
      <c r="C48" s="41" t="s">
        <v>294</v>
      </c>
      <c r="D48" s="40"/>
      <c r="E48" s="60">
        <v>0</v>
      </c>
      <c r="F48" s="60">
        <v>0</v>
      </c>
    </row>
    <row r="49" spans="1:6" ht="16.5">
      <c r="A49" s="41"/>
      <c r="B49" s="131" t="s">
        <v>295</v>
      </c>
      <c r="C49" s="41" t="s">
        <v>471</v>
      </c>
      <c r="D49" s="40"/>
      <c r="E49" s="60">
        <v>1788154</v>
      </c>
      <c r="F49" s="60">
        <v>1097298</v>
      </c>
    </row>
    <row r="50" spans="1:6" ht="16.5">
      <c r="A50" s="41"/>
      <c r="B50" s="131" t="s">
        <v>296</v>
      </c>
      <c r="C50" s="41" t="s">
        <v>253</v>
      </c>
      <c r="D50" s="40"/>
      <c r="E50" s="60">
        <v>-338845</v>
      </c>
      <c r="F50" s="60">
        <v>-66404</v>
      </c>
    </row>
    <row r="51" spans="1:6" ht="16.5">
      <c r="A51" s="41"/>
      <c r="B51" s="131"/>
      <c r="C51" s="41"/>
      <c r="D51" s="40"/>
      <c r="E51" s="202"/>
      <c r="F51" s="202"/>
    </row>
    <row r="52" spans="1:6" ht="16.5">
      <c r="A52" s="41"/>
      <c r="B52" s="114" t="s">
        <v>297</v>
      </c>
      <c r="C52" s="59" t="s">
        <v>298</v>
      </c>
      <c r="D52" s="40"/>
      <c r="E52" s="128"/>
      <c r="F52" s="128"/>
    </row>
    <row r="53" spans="1:6" ht="12.75" customHeight="1">
      <c r="A53" s="41"/>
      <c r="B53" s="126"/>
      <c r="C53" s="41"/>
      <c r="D53" s="40"/>
      <c r="E53" s="202"/>
      <c r="F53" s="202"/>
    </row>
    <row r="54" spans="1:6" ht="16.5">
      <c r="A54" s="41"/>
      <c r="B54" s="114" t="s">
        <v>16</v>
      </c>
      <c r="C54" s="41" t="s">
        <v>299</v>
      </c>
      <c r="D54" s="40"/>
      <c r="E54" s="60">
        <f>SUM(E56:E61)</f>
        <v>1485912</v>
      </c>
      <c r="F54" s="60">
        <f>SUM(F56:F61)</f>
        <v>1678925</v>
      </c>
    </row>
    <row r="55" spans="1:6" ht="12.75" customHeight="1">
      <c r="A55" s="41"/>
      <c r="B55" s="114"/>
      <c r="C55" s="41"/>
      <c r="D55" s="40"/>
      <c r="E55" s="60"/>
      <c r="F55" s="60"/>
    </row>
    <row r="56" spans="1:6" ht="15.75" customHeight="1">
      <c r="A56" s="41"/>
      <c r="B56" s="131" t="s">
        <v>91</v>
      </c>
      <c r="C56" s="41" t="s">
        <v>300</v>
      </c>
      <c r="D56" s="40"/>
      <c r="E56" s="60">
        <v>5201675</v>
      </c>
      <c r="F56" s="60">
        <v>2097564</v>
      </c>
    </row>
    <row r="57" spans="1:6" ht="15.75" customHeight="1">
      <c r="A57" s="41"/>
      <c r="B57" s="131" t="s">
        <v>95</v>
      </c>
      <c r="C57" s="41" t="s">
        <v>301</v>
      </c>
      <c r="D57" s="40"/>
      <c r="E57" s="60">
        <v>-3145093</v>
      </c>
      <c r="F57" s="60">
        <v>0</v>
      </c>
    </row>
    <row r="58" spans="1:6" ht="15.75" customHeight="1">
      <c r="A58" s="41"/>
      <c r="B58" s="131" t="s">
        <v>302</v>
      </c>
      <c r="C58" s="41" t="s">
        <v>446</v>
      </c>
      <c r="D58" s="40"/>
      <c r="E58" s="60">
        <v>0</v>
      </c>
      <c r="F58" s="60">
        <v>0</v>
      </c>
    </row>
    <row r="59" spans="1:6" ht="15.75" customHeight="1">
      <c r="A59" s="41"/>
      <c r="B59" s="131" t="s">
        <v>303</v>
      </c>
      <c r="C59" s="41" t="s">
        <v>447</v>
      </c>
      <c r="D59" s="40"/>
      <c r="E59" s="61">
        <v>-570670</v>
      </c>
      <c r="F59" s="60">
        <v>-418639</v>
      </c>
    </row>
    <row r="60" spans="1:6" ht="15.75" customHeight="1">
      <c r="A60" s="41"/>
      <c r="B60" s="131" t="s">
        <v>304</v>
      </c>
      <c r="C60" s="41" t="s">
        <v>305</v>
      </c>
      <c r="D60" s="40"/>
      <c r="E60" s="60">
        <v>0</v>
      </c>
      <c r="F60" s="60">
        <v>0</v>
      </c>
    </row>
    <row r="61" spans="1:6" ht="15.75" customHeight="1">
      <c r="A61" s="41"/>
      <c r="B61" s="131" t="s">
        <v>306</v>
      </c>
      <c r="C61" s="41" t="s">
        <v>253</v>
      </c>
      <c r="D61" s="40"/>
      <c r="E61" s="60">
        <v>0</v>
      </c>
      <c r="F61" s="60">
        <v>0</v>
      </c>
    </row>
    <row r="62" spans="1:6" ht="12.75" customHeight="1">
      <c r="A62" s="41"/>
      <c r="B62" s="131"/>
      <c r="C62" s="41"/>
      <c r="D62" s="40"/>
      <c r="E62" s="60"/>
      <c r="F62" s="60"/>
    </row>
    <row r="63" spans="1:6" ht="16.5">
      <c r="A63" s="41"/>
      <c r="B63" s="114" t="s">
        <v>17</v>
      </c>
      <c r="C63" s="41" t="s">
        <v>307</v>
      </c>
      <c r="D63" s="132"/>
      <c r="E63" s="60">
        <v>618792</v>
      </c>
      <c r="F63" s="60">
        <v>-153176</v>
      </c>
    </row>
    <row r="64" spans="1:6" ht="12.75" customHeight="1">
      <c r="A64" s="41"/>
      <c r="B64" s="126"/>
      <c r="C64" s="41"/>
      <c r="D64" s="41"/>
      <c r="E64" s="51"/>
      <c r="F64" s="51"/>
    </row>
    <row r="65" spans="1:6" ht="16.5">
      <c r="A65" s="41"/>
      <c r="B65" s="114" t="s">
        <v>20</v>
      </c>
      <c r="C65" s="41" t="s">
        <v>463</v>
      </c>
      <c r="D65" s="132"/>
      <c r="E65" s="60">
        <f>+E36+E40+E54+E63</f>
        <v>860842</v>
      </c>
      <c r="F65" s="60">
        <f>+F36+F40+F54+F63</f>
        <v>369868</v>
      </c>
    </row>
    <row r="66" spans="1:6" ht="12.75" customHeight="1">
      <c r="A66" s="41"/>
      <c r="B66" s="114"/>
      <c r="C66" s="59"/>
      <c r="D66" s="132"/>
      <c r="E66" s="60"/>
      <c r="F66" s="60"/>
    </row>
    <row r="67" spans="1:6" ht="20.25">
      <c r="A67" s="41"/>
      <c r="B67" s="114" t="s">
        <v>23</v>
      </c>
      <c r="C67" s="41" t="s">
        <v>615</v>
      </c>
      <c r="D67" s="105" t="s">
        <v>654</v>
      </c>
      <c r="E67" s="60">
        <v>4072442</v>
      </c>
      <c r="F67" s="60">
        <v>3702574</v>
      </c>
    </row>
    <row r="68" spans="1:6" ht="12.75" customHeight="1">
      <c r="A68" s="41"/>
      <c r="B68" s="114"/>
      <c r="C68" s="41"/>
      <c r="D68" s="40"/>
      <c r="E68" s="60"/>
      <c r="F68" s="60"/>
    </row>
    <row r="69" spans="1:6" ht="16.5">
      <c r="A69" s="41"/>
      <c r="B69" s="114" t="s">
        <v>26</v>
      </c>
      <c r="C69" s="41" t="s">
        <v>308</v>
      </c>
      <c r="D69" s="105" t="s">
        <v>654</v>
      </c>
      <c r="E69" s="60">
        <f>E65+E67</f>
        <v>4933284</v>
      </c>
      <c r="F69" s="60">
        <f>F65+F67</f>
        <v>4072442</v>
      </c>
    </row>
    <row r="70" spans="1:10" s="18" customFormat="1" ht="16.5">
      <c r="A70" s="2"/>
      <c r="B70" s="63"/>
      <c r="C70" s="64"/>
      <c r="D70" s="76"/>
      <c r="E70" s="204"/>
      <c r="F70" s="204"/>
      <c r="G70" s="58"/>
      <c r="H70" s="58"/>
      <c r="I70" s="58"/>
      <c r="J70" s="58"/>
    </row>
    <row r="71" spans="1:10" s="18" customFormat="1" ht="16.5">
      <c r="A71" s="2"/>
      <c r="B71" s="2"/>
      <c r="C71" s="8"/>
      <c r="D71" s="21"/>
      <c r="E71" s="3"/>
      <c r="F71" s="15"/>
      <c r="G71" s="58"/>
      <c r="H71" s="58"/>
      <c r="I71" s="58"/>
      <c r="J71" s="58"/>
    </row>
    <row r="72" spans="1:10" s="18" customFormat="1" ht="16.5">
      <c r="A72" s="2"/>
      <c r="B72" s="2"/>
      <c r="C72" s="8"/>
      <c r="D72" s="21"/>
      <c r="E72" s="60"/>
      <c r="F72" s="60"/>
      <c r="G72" s="58"/>
      <c r="H72" s="58"/>
      <c r="I72" s="58"/>
      <c r="J72" s="58"/>
    </row>
    <row r="73" spans="1:10" s="18" customFormat="1" ht="16.5">
      <c r="A73" s="2"/>
      <c r="B73" s="2"/>
      <c r="C73" s="8"/>
      <c r="D73" s="21"/>
      <c r="E73" s="60"/>
      <c r="F73" s="60"/>
      <c r="G73" s="58"/>
      <c r="H73" s="58"/>
      <c r="I73" s="58"/>
      <c r="J73" s="58"/>
    </row>
    <row r="74" spans="1:10" s="18" customFormat="1" ht="16.5">
      <c r="A74" s="2"/>
      <c r="B74" s="2"/>
      <c r="C74" s="8"/>
      <c r="D74" s="21"/>
      <c r="E74" s="60"/>
      <c r="F74" s="60"/>
      <c r="G74" s="58"/>
      <c r="H74" s="58"/>
      <c r="I74" s="58"/>
      <c r="J74" s="58"/>
    </row>
    <row r="75" spans="1:10" s="18" customFormat="1" ht="16.5">
      <c r="A75" s="2"/>
      <c r="B75" s="2"/>
      <c r="C75" s="8"/>
      <c r="D75" s="21"/>
      <c r="E75" s="3"/>
      <c r="F75" s="33"/>
      <c r="G75" s="58"/>
      <c r="H75" s="58"/>
      <c r="I75" s="58"/>
      <c r="J75" s="58"/>
    </row>
    <row r="76" spans="1:10" s="18" customFormat="1" ht="16.5">
      <c r="A76" s="2"/>
      <c r="B76" s="2"/>
      <c r="C76" s="8"/>
      <c r="D76" s="21"/>
      <c r="E76" s="3"/>
      <c r="F76" s="3"/>
      <c r="G76" s="58"/>
      <c r="H76" s="58"/>
      <c r="I76" s="58"/>
      <c r="J76" s="58"/>
    </row>
    <row r="77" spans="1:6" ht="15.75">
      <c r="A77" s="286" t="s">
        <v>470</v>
      </c>
      <c r="B77" s="284"/>
      <c r="C77" s="284"/>
      <c r="D77" s="284"/>
      <c r="E77" s="284"/>
      <c r="F77" s="284"/>
    </row>
    <row r="78" spans="1:10" s="18" customFormat="1" ht="16.5">
      <c r="A78" s="2"/>
      <c r="B78" s="2"/>
      <c r="C78" s="8"/>
      <c r="D78" s="21"/>
      <c r="E78" s="3"/>
      <c r="F78" s="3"/>
      <c r="G78" s="58"/>
      <c r="H78" s="58"/>
      <c r="I78" s="58"/>
      <c r="J78" s="58"/>
    </row>
    <row r="79" spans="1:10" s="18" customFormat="1" ht="16.5">
      <c r="A79" s="2"/>
      <c r="B79" s="2"/>
      <c r="C79" s="8"/>
      <c r="D79" s="21"/>
      <c r="E79" s="3"/>
      <c r="F79" s="3"/>
      <c r="G79" s="58"/>
      <c r="H79" s="58"/>
      <c r="I79" s="58"/>
      <c r="J79" s="58"/>
    </row>
    <row r="80" spans="1:10" s="18" customFormat="1" ht="16.5">
      <c r="A80" s="2"/>
      <c r="B80" s="2"/>
      <c r="C80" s="8"/>
      <c r="D80" s="21"/>
      <c r="E80" s="3"/>
      <c r="F80" s="3"/>
      <c r="G80" s="58"/>
      <c r="H80" s="58"/>
      <c r="I80" s="58"/>
      <c r="J80" s="58"/>
    </row>
    <row r="81" spans="1:10" s="18" customFormat="1" ht="16.5">
      <c r="A81" s="2"/>
      <c r="B81" s="2"/>
      <c r="C81" s="8"/>
      <c r="D81" s="21"/>
      <c r="E81" s="3"/>
      <c r="F81" s="3"/>
      <c r="G81" s="58"/>
      <c r="H81" s="58"/>
      <c r="I81" s="58"/>
      <c r="J81" s="58"/>
    </row>
    <row r="82" spans="1:10" s="18" customFormat="1" ht="16.5">
      <c r="A82" s="2"/>
      <c r="B82" s="2"/>
      <c r="C82" s="8"/>
      <c r="D82" s="21"/>
      <c r="E82" s="3"/>
      <c r="F82" s="3"/>
      <c r="G82" s="58"/>
      <c r="H82" s="58"/>
      <c r="I82" s="58"/>
      <c r="J82" s="58"/>
    </row>
    <row r="83" spans="1:10" s="18" customFormat="1" ht="16.5">
      <c r="A83" s="2"/>
      <c r="B83" s="2"/>
      <c r="C83" s="8"/>
      <c r="D83" s="21"/>
      <c r="E83" s="3"/>
      <c r="F83" s="3"/>
      <c r="G83" s="58"/>
      <c r="H83" s="58"/>
      <c r="I83" s="58"/>
      <c r="J83" s="58"/>
    </row>
    <row r="84" spans="1:10" s="18" customFormat="1" ht="16.5">
      <c r="A84" s="2"/>
      <c r="B84" s="2"/>
      <c r="C84" s="8"/>
      <c r="D84" s="21"/>
      <c r="E84" s="3"/>
      <c r="F84" s="3"/>
      <c r="G84" s="58"/>
      <c r="H84" s="58"/>
      <c r="I84" s="58"/>
      <c r="J84" s="58"/>
    </row>
    <row r="85" spans="1:10" s="18" customFormat="1" ht="16.5">
      <c r="A85" s="2"/>
      <c r="B85" s="2"/>
      <c r="C85" s="8"/>
      <c r="D85" s="21"/>
      <c r="E85" s="3"/>
      <c r="F85" s="3"/>
      <c r="G85" s="58"/>
      <c r="H85" s="58"/>
      <c r="I85" s="58"/>
      <c r="J85" s="58"/>
    </row>
    <row r="86" spans="1:10" s="18" customFormat="1" ht="16.5">
      <c r="A86" s="63"/>
      <c r="B86" s="63"/>
      <c r="C86" s="64"/>
      <c r="D86" s="76"/>
      <c r="E86" s="71"/>
      <c r="F86" s="71"/>
      <c r="G86" s="58"/>
      <c r="H86" s="58"/>
      <c r="I86" s="58"/>
      <c r="J86" s="58"/>
    </row>
  </sheetData>
  <sheetProtection/>
  <mergeCells count="1">
    <mergeCell ref="A77:F77"/>
  </mergeCells>
  <printOptions horizontalCentered="1"/>
  <pageMargins left="0.2755905511811024" right="0.2362204724409449" top="0.6692913385826772" bottom="0.5905511811023623" header="0.5118110236220472" footer="0.5905511811023623"/>
  <pageSetup horizontalDpi="600" verticalDpi="600" orientation="portrait" paperSize="9" scale="55" r:id="rId1"/>
  <headerFooter alignWithMargins="0">
    <oddFooter>&amp;C&amp;"DINPro-Medium,Regular"&amp;12 10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9"/>
  <sheetViews>
    <sheetView view="pageBreakPreview" zoomScale="75" zoomScaleSheetLayoutView="75" zoomScalePageLayoutView="0" workbookViewId="0" topLeftCell="B1">
      <selection activeCell="B1" sqref="B1"/>
    </sheetView>
  </sheetViews>
  <sheetFormatPr defaultColWidth="9.140625" defaultRowHeight="18" customHeight="1"/>
  <cols>
    <col min="1" max="1" width="0.13671875" style="266" hidden="1" customWidth="1"/>
    <col min="2" max="2" width="6.7109375" style="269" customWidth="1"/>
    <col min="3" max="3" width="95.7109375" style="271" customWidth="1"/>
    <col min="4" max="5" width="31.57421875" style="266" customWidth="1"/>
    <col min="6" max="16384" width="9.140625" style="266" customWidth="1"/>
  </cols>
  <sheetData>
    <row r="1" spans="2:3" s="219" customFormat="1" ht="18" customHeight="1">
      <c r="B1" s="220"/>
      <c r="C1" s="221"/>
    </row>
    <row r="2" spans="2:3" s="222" customFormat="1" ht="18" customHeight="1">
      <c r="B2" s="223" t="s">
        <v>0</v>
      </c>
      <c r="C2" s="223"/>
    </row>
    <row r="3" spans="2:8" s="222" customFormat="1" ht="18" customHeight="1">
      <c r="B3" s="279" t="s">
        <v>656</v>
      </c>
      <c r="C3" s="279"/>
      <c r="D3" s="280"/>
      <c r="E3" s="280"/>
      <c r="H3" s="224"/>
    </row>
    <row r="4" spans="2:8" s="225" customFormat="1" ht="18" customHeight="1">
      <c r="B4" s="226" t="s">
        <v>614</v>
      </c>
      <c r="C4" s="226"/>
      <c r="D4" s="227"/>
      <c r="E4" s="227"/>
      <c r="H4" s="228"/>
    </row>
    <row r="5" spans="2:5" s="219" customFormat="1" ht="18" customHeight="1">
      <c r="B5" s="229"/>
      <c r="C5" s="229"/>
      <c r="D5" s="230"/>
      <c r="E5" s="230"/>
    </row>
    <row r="6" spans="2:5" s="231" customFormat="1" ht="18" customHeight="1">
      <c r="B6" s="232"/>
      <c r="C6" s="233"/>
      <c r="D6" s="234" t="s">
        <v>42</v>
      </c>
      <c r="E6" s="234" t="s">
        <v>43</v>
      </c>
    </row>
    <row r="7" spans="2:5" s="231" customFormat="1" ht="18" customHeight="1">
      <c r="B7" s="232"/>
      <c r="C7" s="233"/>
      <c r="D7" s="234" t="s">
        <v>636</v>
      </c>
      <c r="E7" s="234" t="s">
        <v>634</v>
      </c>
    </row>
    <row r="8" spans="1:6" s="229" customFormat="1" ht="18" customHeight="1">
      <c r="A8" s="219"/>
      <c r="B8" s="235"/>
      <c r="C8" s="236"/>
      <c r="D8" s="237"/>
      <c r="E8" s="237"/>
      <c r="F8" s="219"/>
    </row>
    <row r="9" spans="2:7" s="225" customFormat="1" ht="18" customHeight="1">
      <c r="B9" s="114" t="s">
        <v>657</v>
      </c>
      <c r="C9" s="114" t="s">
        <v>658</v>
      </c>
      <c r="D9" s="238"/>
      <c r="E9" s="238"/>
      <c r="G9" s="239"/>
    </row>
    <row r="10" spans="2:7" s="229" customFormat="1" ht="18" customHeight="1">
      <c r="B10" s="240"/>
      <c r="C10" s="241"/>
      <c r="D10" s="242"/>
      <c r="E10" s="242"/>
      <c r="G10" s="243"/>
    </row>
    <row r="11" spans="2:7" s="244" customFormat="1" ht="18" customHeight="1">
      <c r="B11" s="41" t="s">
        <v>5</v>
      </c>
      <c r="C11" s="41" t="s">
        <v>659</v>
      </c>
      <c r="D11" s="61">
        <v>3853607</v>
      </c>
      <c r="E11" s="61">
        <v>3803069</v>
      </c>
      <c r="G11" s="245"/>
    </row>
    <row r="12" spans="2:5" s="244" customFormat="1" ht="18" customHeight="1">
      <c r="B12" s="41" t="s">
        <v>6</v>
      </c>
      <c r="C12" s="41" t="s">
        <v>660</v>
      </c>
      <c r="D12" s="61">
        <f>SUM(D13:D15)</f>
        <v>911565</v>
      </c>
      <c r="E12" s="61">
        <f>SUM(E13:E15)</f>
        <v>853207</v>
      </c>
    </row>
    <row r="13" spans="2:5" s="244" customFormat="1" ht="18" customHeight="1">
      <c r="B13" s="41" t="s">
        <v>277</v>
      </c>
      <c r="C13" s="41" t="s">
        <v>661</v>
      </c>
      <c r="D13" s="61">
        <v>625107</v>
      </c>
      <c r="E13" s="61">
        <v>849135</v>
      </c>
    </row>
    <row r="14" spans="2:5" s="244" customFormat="1" ht="18" customHeight="1">
      <c r="B14" s="41" t="s">
        <v>278</v>
      </c>
      <c r="C14" s="41" t="s">
        <v>662</v>
      </c>
      <c r="D14" s="278">
        <v>0</v>
      </c>
      <c r="E14" s="61">
        <v>0</v>
      </c>
    </row>
    <row r="15" spans="2:7" s="244" customFormat="1" ht="18" customHeight="1">
      <c r="B15" s="41" t="s">
        <v>279</v>
      </c>
      <c r="C15" s="41" t="s">
        <v>663</v>
      </c>
      <c r="D15" s="278">
        <v>286458</v>
      </c>
      <c r="E15" s="61">
        <v>4072</v>
      </c>
      <c r="G15" s="245"/>
    </row>
    <row r="16" spans="2:5" s="229" customFormat="1" ht="18" customHeight="1">
      <c r="B16" s="246"/>
      <c r="C16" s="247"/>
      <c r="D16" s="248"/>
      <c r="E16" s="248"/>
    </row>
    <row r="17" spans="2:5" s="225" customFormat="1" ht="18" customHeight="1">
      <c r="B17" s="114" t="s">
        <v>261</v>
      </c>
      <c r="C17" s="114" t="s">
        <v>664</v>
      </c>
      <c r="D17" s="249">
        <f>D11-D12</f>
        <v>2942042</v>
      </c>
      <c r="E17" s="249">
        <f>E11-E12</f>
        <v>2949862</v>
      </c>
    </row>
    <row r="18" spans="2:5" s="229" customFormat="1" ht="20.25" customHeight="1">
      <c r="B18" s="240"/>
      <c r="C18" s="241"/>
      <c r="D18" s="248"/>
      <c r="E18" s="248"/>
    </row>
    <row r="19" spans="2:5" s="244" customFormat="1" ht="18" customHeight="1">
      <c r="B19" s="41" t="s">
        <v>7</v>
      </c>
      <c r="C19" s="41" t="s">
        <v>665</v>
      </c>
      <c r="D19" s="61">
        <v>0</v>
      </c>
      <c r="E19" s="61">
        <v>0</v>
      </c>
    </row>
    <row r="20" spans="2:5" s="244" customFormat="1" ht="18" customHeight="1">
      <c r="B20" s="41" t="s">
        <v>38</v>
      </c>
      <c r="C20" s="41" t="s">
        <v>666</v>
      </c>
      <c r="D20" s="61">
        <v>0</v>
      </c>
      <c r="E20" s="61">
        <v>57173</v>
      </c>
    </row>
    <row r="21" spans="2:7" s="244" customFormat="1" ht="18" customHeight="1">
      <c r="B21" s="41" t="s">
        <v>39</v>
      </c>
      <c r="C21" s="41" t="s">
        <v>667</v>
      </c>
      <c r="D21" s="61">
        <v>0</v>
      </c>
      <c r="E21" s="61">
        <v>0</v>
      </c>
      <c r="G21" s="245"/>
    </row>
    <row r="22" spans="2:5" s="229" customFormat="1" ht="18" customHeight="1">
      <c r="B22" s="240"/>
      <c r="C22" s="240"/>
      <c r="D22" s="250"/>
      <c r="E22" s="250"/>
    </row>
    <row r="23" spans="2:5" s="225" customFormat="1" ht="18" customHeight="1">
      <c r="B23" s="114" t="s">
        <v>287</v>
      </c>
      <c r="C23" s="114" t="s">
        <v>668</v>
      </c>
      <c r="D23" s="249">
        <f>D17-D19-D20-D21</f>
        <v>2942042</v>
      </c>
      <c r="E23" s="249">
        <f>E17-E19-E20-E21</f>
        <v>2892689</v>
      </c>
    </row>
    <row r="24" spans="2:5" s="229" customFormat="1" ht="18" customHeight="1">
      <c r="B24" s="240"/>
      <c r="C24" s="241"/>
      <c r="D24" s="248"/>
      <c r="E24" s="248"/>
    </row>
    <row r="25" spans="2:5" s="229" customFormat="1" ht="18" customHeight="1">
      <c r="B25" s="41" t="s">
        <v>669</v>
      </c>
      <c r="C25" s="41" t="s">
        <v>670</v>
      </c>
      <c r="D25" s="61">
        <f>+SUM(D26:D30)</f>
        <v>0</v>
      </c>
      <c r="E25" s="61">
        <f>+SUM(E26:E30)</f>
        <v>200000</v>
      </c>
    </row>
    <row r="26" spans="2:5" s="229" customFormat="1" ht="18" customHeight="1">
      <c r="B26" s="41" t="s">
        <v>671</v>
      </c>
      <c r="C26" s="41" t="s">
        <v>672</v>
      </c>
      <c r="D26" s="61">
        <v>0</v>
      </c>
      <c r="E26" s="61">
        <v>200000</v>
      </c>
    </row>
    <row r="27" spans="2:5" s="229" customFormat="1" ht="18" customHeight="1">
      <c r="B27" s="41" t="s">
        <v>673</v>
      </c>
      <c r="C27" s="41" t="s">
        <v>674</v>
      </c>
      <c r="D27" s="61">
        <v>0</v>
      </c>
      <c r="E27" s="61">
        <v>0</v>
      </c>
    </row>
    <row r="28" spans="2:5" s="229" customFormat="1" ht="18" customHeight="1">
      <c r="B28" s="41" t="s">
        <v>675</v>
      </c>
      <c r="C28" s="41" t="s">
        <v>676</v>
      </c>
      <c r="D28" s="61">
        <v>0</v>
      </c>
      <c r="E28" s="61">
        <v>0</v>
      </c>
    </row>
    <row r="29" spans="2:5" s="229" customFormat="1" ht="18" customHeight="1">
      <c r="B29" s="41" t="s">
        <v>677</v>
      </c>
      <c r="C29" s="41" t="s">
        <v>678</v>
      </c>
      <c r="D29" s="61">
        <v>0</v>
      </c>
      <c r="E29" s="61">
        <v>0</v>
      </c>
    </row>
    <row r="30" spans="2:5" s="229" customFormat="1" ht="18" customHeight="1">
      <c r="B30" s="41" t="s">
        <v>679</v>
      </c>
      <c r="C30" s="41" t="s">
        <v>680</v>
      </c>
      <c r="D30" s="61">
        <v>0</v>
      </c>
      <c r="E30" s="61">
        <v>0</v>
      </c>
    </row>
    <row r="31" spans="2:5" s="229" customFormat="1" ht="18" customHeight="1">
      <c r="B31" s="41" t="s">
        <v>681</v>
      </c>
      <c r="C31" s="41" t="s">
        <v>682</v>
      </c>
      <c r="D31" s="61">
        <v>0</v>
      </c>
      <c r="E31" s="61">
        <v>0</v>
      </c>
    </row>
    <row r="32" spans="2:5" s="229" customFormat="1" ht="18" customHeight="1">
      <c r="B32" s="41" t="s">
        <v>588</v>
      </c>
      <c r="C32" s="41" t="s">
        <v>683</v>
      </c>
      <c r="D32" s="61">
        <v>0</v>
      </c>
      <c r="E32" s="61">
        <v>670</v>
      </c>
    </row>
    <row r="33" spans="2:5" s="229" customFormat="1" ht="18" customHeight="1">
      <c r="B33" s="41" t="s">
        <v>589</v>
      </c>
      <c r="C33" s="41" t="s">
        <v>684</v>
      </c>
      <c r="D33" s="61">
        <f>+SUM(D34:D38)</f>
        <v>0</v>
      </c>
      <c r="E33" s="61">
        <f>+SUM(E34:E38)</f>
        <v>370000</v>
      </c>
    </row>
    <row r="34" spans="2:5" s="229" customFormat="1" ht="18" customHeight="1">
      <c r="B34" s="41" t="s">
        <v>685</v>
      </c>
      <c r="C34" s="41" t="s">
        <v>672</v>
      </c>
      <c r="D34" s="61">
        <v>0</v>
      </c>
      <c r="E34" s="61">
        <v>370000</v>
      </c>
    </row>
    <row r="35" spans="2:5" s="229" customFormat="1" ht="18" customHeight="1">
      <c r="B35" s="41" t="s">
        <v>686</v>
      </c>
      <c r="C35" s="41" t="s">
        <v>674</v>
      </c>
      <c r="D35" s="61">
        <v>0</v>
      </c>
      <c r="E35" s="61">
        <v>0</v>
      </c>
    </row>
    <row r="36" spans="2:5" s="229" customFormat="1" ht="18" customHeight="1">
      <c r="B36" s="41" t="s">
        <v>687</v>
      </c>
      <c r="C36" s="41" t="s">
        <v>676</v>
      </c>
      <c r="D36" s="61">
        <v>0</v>
      </c>
      <c r="E36" s="61">
        <v>0</v>
      </c>
    </row>
    <row r="37" spans="2:5" s="229" customFormat="1" ht="18" customHeight="1">
      <c r="B37" s="41" t="s">
        <v>688</v>
      </c>
      <c r="C37" s="41" t="s">
        <v>678</v>
      </c>
      <c r="D37" s="61">
        <v>0</v>
      </c>
      <c r="E37" s="61">
        <v>0</v>
      </c>
    </row>
    <row r="38" spans="2:5" s="229" customFormat="1" ht="18" customHeight="1">
      <c r="B38" s="41" t="s">
        <v>689</v>
      </c>
      <c r="C38" s="41" t="s">
        <v>680</v>
      </c>
      <c r="D38" s="61">
        <v>0</v>
      </c>
      <c r="E38" s="61">
        <v>0</v>
      </c>
    </row>
    <row r="39" spans="2:5" s="229" customFormat="1" ht="18" customHeight="1">
      <c r="B39" s="41" t="s">
        <v>690</v>
      </c>
      <c r="C39" s="41" t="s">
        <v>691</v>
      </c>
      <c r="D39" s="61">
        <v>0</v>
      </c>
      <c r="E39" s="61">
        <v>37067</v>
      </c>
    </row>
    <row r="40" spans="2:5" s="229" customFormat="1" ht="18" customHeight="1">
      <c r="B40" s="41" t="s">
        <v>692</v>
      </c>
      <c r="C40" s="41" t="s">
        <v>693</v>
      </c>
      <c r="D40" s="61">
        <v>0</v>
      </c>
      <c r="E40" s="61">
        <v>0</v>
      </c>
    </row>
    <row r="41" spans="2:5" s="229" customFormat="1" ht="18" customHeight="1">
      <c r="B41" s="41" t="s">
        <v>694</v>
      </c>
      <c r="C41" s="41" t="s">
        <v>695</v>
      </c>
      <c r="D41" s="61">
        <v>0</v>
      </c>
      <c r="E41" s="61">
        <v>2333984</v>
      </c>
    </row>
    <row r="42" spans="2:5" s="229" customFormat="1" ht="18" customHeight="1">
      <c r="B42" s="41" t="s">
        <v>696</v>
      </c>
      <c r="C42" s="41" t="s">
        <v>697</v>
      </c>
      <c r="D42" s="61">
        <v>0</v>
      </c>
      <c r="E42" s="61">
        <v>0</v>
      </c>
    </row>
    <row r="43" spans="2:5" s="229" customFormat="1" ht="18" customHeight="1">
      <c r="B43" s="41" t="s">
        <v>698</v>
      </c>
      <c r="C43" s="41" t="s">
        <v>699</v>
      </c>
      <c r="D43" s="61">
        <v>0</v>
      </c>
      <c r="E43" s="61">
        <v>8141</v>
      </c>
    </row>
    <row r="44" spans="2:5" s="229" customFormat="1" ht="18" customHeight="1">
      <c r="B44" s="240"/>
      <c r="C44" s="251"/>
      <c r="D44" s="252"/>
      <c r="E44" s="252"/>
    </row>
    <row r="45" spans="2:5" s="225" customFormat="1" ht="18" customHeight="1">
      <c r="B45" s="114" t="s">
        <v>8</v>
      </c>
      <c r="C45" s="114" t="s">
        <v>700</v>
      </c>
      <c r="D45" s="253"/>
      <c r="E45" s="253"/>
    </row>
    <row r="46" spans="2:5" s="229" customFormat="1" ht="18" customHeight="1">
      <c r="B46" s="240"/>
      <c r="C46" s="241"/>
      <c r="D46" s="252"/>
      <c r="E46" s="252"/>
    </row>
    <row r="47" spans="2:5" s="229" customFormat="1" ht="18" customHeight="1">
      <c r="B47" s="41" t="s">
        <v>9</v>
      </c>
      <c r="C47" s="41" t="s">
        <v>701</v>
      </c>
      <c r="D47" s="61">
        <v>0</v>
      </c>
      <c r="E47" s="61">
        <v>0</v>
      </c>
    </row>
    <row r="48" spans="2:5" s="229" customFormat="1" ht="18" customHeight="1">
      <c r="B48" s="41" t="s">
        <v>14</v>
      </c>
      <c r="C48" s="41" t="s">
        <v>702</v>
      </c>
      <c r="D48" s="61">
        <v>0</v>
      </c>
      <c r="E48" s="61">
        <v>0</v>
      </c>
    </row>
    <row r="49" spans="2:5" s="229" customFormat="1" ht="18" customHeight="1">
      <c r="B49" s="41" t="s">
        <v>15</v>
      </c>
      <c r="C49" s="41" t="s">
        <v>703</v>
      </c>
      <c r="D49" s="61">
        <f>+SUM(D50:D54)</f>
        <v>0</v>
      </c>
      <c r="E49" s="61">
        <f>+SUM(E50:E54)</f>
        <v>0</v>
      </c>
    </row>
    <row r="50" spans="2:5" s="229" customFormat="1" ht="18" customHeight="1">
      <c r="B50" s="41" t="s">
        <v>704</v>
      </c>
      <c r="C50" s="41" t="s">
        <v>672</v>
      </c>
      <c r="D50" s="61">
        <v>0</v>
      </c>
      <c r="E50" s="61">
        <v>0</v>
      </c>
    </row>
    <row r="51" spans="2:5" s="229" customFormat="1" ht="18" customHeight="1">
      <c r="B51" s="41" t="s">
        <v>705</v>
      </c>
      <c r="C51" s="41" t="s">
        <v>674</v>
      </c>
      <c r="D51" s="61">
        <v>0</v>
      </c>
      <c r="E51" s="61">
        <v>0</v>
      </c>
    </row>
    <row r="52" spans="2:5" s="229" customFormat="1" ht="18" customHeight="1">
      <c r="B52" s="41" t="s">
        <v>706</v>
      </c>
      <c r="C52" s="41" t="s">
        <v>676</v>
      </c>
      <c r="D52" s="61">
        <v>0</v>
      </c>
      <c r="E52" s="61">
        <v>0</v>
      </c>
    </row>
    <row r="53" spans="2:5" s="229" customFormat="1" ht="18" customHeight="1">
      <c r="B53" s="41" t="s">
        <v>707</v>
      </c>
      <c r="C53" s="41" t="s">
        <v>678</v>
      </c>
      <c r="D53" s="61">
        <v>0</v>
      </c>
      <c r="E53" s="61">
        <v>0</v>
      </c>
    </row>
    <row r="54" spans="2:5" s="229" customFormat="1" ht="18" customHeight="1">
      <c r="B54" s="41" t="s">
        <v>708</v>
      </c>
      <c r="C54" s="41" t="s">
        <v>680</v>
      </c>
      <c r="D54" s="61">
        <v>0</v>
      </c>
      <c r="E54" s="61">
        <v>0</v>
      </c>
    </row>
    <row r="55" spans="2:5" s="229" customFormat="1" ht="18" customHeight="1">
      <c r="B55" s="41" t="s">
        <v>63</v>
      </c>
      <c r="C55" s="41" t="s">
        <v>709</v>
      </c>
      <c r="D55" s="61">
        <v>0</v>
      </c>
      <c r="E55" s="61">
        <v>0</v>
      </c>
    </row>
    <row r="56" spans="2:5" s="229" customFormat="1" ht="18" customHeight="1">
      <c r="B56" s="41" t="s">
        <v>64</v>
      </c>
      <c r="C56" s="41" t="s">
        <v>710</v>
      </c>
      <c r="D56" s="61">
        <v>0</v>
      </c>
      <c r="E56" s="61">
        <v>0</v>
      </c>
    </row>
    <row r="57" spans="2:5" s="229" customFormat="1" ht="18" customHeight="1">
      <c r="B57" s="254"/>
      <c r="C57" s="254"/>
      <c r="D57" s="252"/>
      <c r="E57" s="252"/>
    </row>
    <row r="58" spans="2:5" s="225" customFormat="1" ht="18" customHeight="1">
      <c r="B58" s="114" t="s">
        <v>711</v>
      </c>
      <c r="C58" s="114" t="s">
        <v>712</v>
      </c>
      <c r="D58" s="255"/>
      <c r="E58" s="255"/>
    </row>
    <row r="59" spans="2:5" s="229" customFormat="1" ht="18" customHeight="1">
      <c r="B59" s="240"/>
      <c r="C59" s="241"/>
      <c r="D59" s="248"/>
      <c r="E59" s="248"/>
    </row>
    <row r="60" spans="1:5" s="244" customFormat="1" ht="18" customHeight="1">
      <c r="A60" s="41"/>
      <c r="B60" s="41" t="s">
        <v>91</v>
      </c>
      <c r="C60" s="41" t="s">
        <v>713</v>
      </c>
      <c r="D60" s="256">
        <f>+D17/400000000</f>
        <v>0.007355105</v>
      </c>
      <c r="E60" s="256">
        <f>+E17/400000000</f>
        <v>0.007374655</v>
      </c>
    </row>
    <row r="61" spans="1:5" s="244" customFormat="1" ht="18" customHeight="1">
      <c r="A61" s="41"/>
      <c r="B61" s="41" t="s">
        <v>95</v>
      </c>
      <c r="C61" s="41" t="s">
        <v>714</v>
      </c>
      <c r="D61" s="257">
        <f>D60*100</f>
        <v>0.7355105</v>
      </c>
      <c r="E61" s="257">
        <f>E60*100</f>
        <v>0.7374655</v>
      </c>
    </row>
    <row r="62" spans="1:5" s="244" customFormat="1" ht="18" customHeight="1">
      <c r="A62" s="41"/>
      <c r="B62" s="41" t="s">
        <v>302</v>
      </c>
      <c r="C62" s="41" t="s">
        <v>715</v>
      </c>
      <c r="D62" s="61">
        <v>0</v>
      </c>
      <c r="E62" s="61">
        <v>0</v>
      </c>
    </row>
    <row r="63" spans="1:5" s="244" customFormat="1" ht="18" customHeight="1">
      <c r="A63" s="41"/>
      <c r="B63" s="41" t="s">
        <v>303</v>
      </c>
      <c r="C63" s="41" t="s">
        <v>716</v>
      </c>
      <c r="D63" s="61">
        <v>0</v>
      </c>
      <c r="E63" s="61">
        <v>0</v>
      </c>
    </row>
    <row r="64" spans="1:5" s="229" customFormat="1" ht="18" customHeight="1">
      <c r="A64" s="254"/>
      <c r="B64" s="254"/>
      <c r="C64" s="254"/>
      <c r="D64" s="252"/>
      <c r="E64" s="252"/>
    </row>
    <row r="65" spans="2:5" s="225" customFormat="1" ht="18" customHeight="1">
      <c r="B65" s="114" t="s">
        <v>717</v>
      </c>
      <c r="C65" s="114" t="s">
        <v>718</v>
      </c>
      <c r="D65" s="255"/>
      <c r="E65" s="255"/>
    </row>
    <row r="66" spans="2:5" s="229" customFormat="1" ht="18" customHeight="1">
      <c r="B66" s="240"/>
      <c r="C66" s="241"/>
      <c r="D66" s="248"/>
      <c r="E66" s="248"/>
    </row>
    <row r="67" spans="2:5" s="244" customFormat="1" ht="18" customHeight="1">
      <c r="B67" s="41" t="s">
        <v>719</v>
      </c>
      <c r="C67" s="41" t="s">
        <v>713</v>
      </c>
      <c r="D67" s="61">
        <v>0</v>
      </c>
      <c r="E67" s="256">
        <f>SUM(E25,E32,E33)/400000000</f>
        <v>0.001426675</v>
      </c>
    </row>
    <row r="68" spans="2:5" s="244" customFormat="1" ht="18" customHeight="1">
      <c r="B68" s="41" t="s">
        <v>19</v>
      </c>
      <c r="C68" s="41" t="s">
        <v>714</v>
      </c>
      <c r="D68" s="61">
        <v>0</v>
      </c>
      <c r="E68" s="257">
        <f>SUM(E25,E32,E33)/400000000*100</f>
        <v>0.1426675</v>
      </c>
    </row>
    <row r="69" spans="2:5" s="244" customFormat="1" ht="18" customHeight="1">
      <c r="B69" s="41" t="s">
        <v>98</v>
      </c>
      <c r="C69" s="41" t="s">
        <v>715</v>
      </c>
      <c r="D69" s="61">
        <v>0</v>
      </c>
      <c r="E69" s="61">
        <v>0</v>
      </c>
    </row>
    <row r="70" spans="2:5" s="244" customFormat="1" ht="18" customHeight="1">
      <c r="B70" s="258" t="s">
        <v>600</v>
      </c>
      <c r="C70" s="258" t="s">
        <v>716</v>
      </c>
      <c r="D70" s="259">
        <v>0</v>
      </c>
      <c r="E70" s="259">
        <v>0</v>
      </c>
    </row>
    <row r="71" spans="2:5" s="244" customFormat="1" ht="17.25" customHeight="1">
      <c r="B71" s="260"/>
      <c r="C71" s="261"/>
      <c r="D71" s="262"/>
      <c r="E71" s="263"/>
    </row>
    <row r="72" spans="2:5" s="244" customFormat="1" ht="16.5" customHeight="1">
      <c r="B72" s="244" t="s">
        <v>720</v>
      </c>
      <c r="C72" s="261"/>
      <c r="D72" s="264"/>
      <c r="E72" s="264"/>
    </row>
    <row r="73" spans="1:6" ht="15.75" customHeight="1">
      <c r="A73" s="244"/>
      <c r="B73" s="265"/>
      <c r="C73" s="261"/>
      <c r="D73" s="264"/>
      <c r="E73" s="264"/>
      <c r="F73" s="244"/>
    </row>
    <row r="74" spans="1:6" ht="15.75" customHeight="1">
      <c r="A74" s="244"/>
      <c r="B74" s="267" t="s">
        <v>721</v>
      </c>
      <c r="C74" s="261"/>
      <c r="D74" s="264"/>
      <c r="E74" s="264"/>
      <c r="F74" s="244"/>
    </row>
    <row r="75" spans="1:6" ht="35.25" customHeight="1">
      <c r="A75" s="244"/>
      <c r="B75" s="287" t="s">
        <v>722</v>
      </c>
      <c r="C75" s="287"/>
      <c r="D75" s="287"/>
      <c r="E75" s="287"/>
      <c r="F75" s="244"/>
    </row>
    <row r="76" spans="2:3" ht="18" customHeight="1">
      <c r="B76" s="268" t="s">
        <v>723</v>
      </c>
      <c r="C76" s="268"/>
    </row>
    <row r="77" ht="18" customHeight="1">
      <c r="C77" s="270"/>
    </row>
    <row r="78" ht="18" customHeight="1">
      <c r="C78" s="270"/>
    </row>
    <row r="79" spans="2:5" ht="18" customHeight="1">
      <c r="B79" s="288" t="s">
        <v>470</v>
      </c>
      <c r="C79" s="288"/>
      <c r="D79" s="288"/>
      <c r="E79" s="288"/>
    </row>
    <row r="80" spans="2:5" ht="18" customHeight="1">
      <c r="B80" s="289" t="s">
        <v>724</v>
      </c>
      <c r="C80" s="289"/>
      <c r="D80" s="289"/>
      <c r="E80" s="289"/>
    </row>
    <row r="81" spans="2:5" ht="18" customHeight="1">
      <c r="B81" s="290"/>
      <c r="C81" s="290"/>
      <c r="D81" s="290"/>
      <c r="E81" s="290"/>
    </row>
    <row r="82" spans="4:5" ht="18" customHeight="1">
      <c r="D82" s="272"/>
      <c r="E82" s="272"/>
    </row>
    <row r="83" spans="1:5" ht="18" customHeight="1">
      <c r="A83" s="273"/>
      <c r="D83" s="272"/>
      <c r="E83" s="272"/>
    </row>
    <row r="84" spans="4:5" ht="18" customHeight="1">
      <c r="D84" s="272"/>
      <c r="E84" s="272"/>
    </row>
    <row r="85" spans="4:5" ht="18" customHeight="1">
      <c r="D85" s="272"/>
      <c r="E85" s="272"/>
    </row>
    <row r="86" spans="2:5" ht="18" customHeight="1">
      <c r="B86" s="274"/>
      <c r="C86" s="275"/>
      <c r="D86" s="276"/>
      <c r="E86" s="276"/>
    </row>
    <row r="87" spans="4:5" ht="18" customHeight="1">
      <c r="D87" s="272"/>
      <c r="E87" s="272"/>
    </row>
    <row r="88" spans="4:5" ht="18" customHeight="1">
      <c r="D88" s="272"/>
      <c r="E88" s="272"/>
    </row>
    <row r="89" spans="4:5" ht="18" customHeight="1">
      <c r="D89" s="272"/>
      <c r="E89" s="272"/>
    </row>
    <row r="90" spans="4:5" ht="18" customHeight="1">
      <c r="D90" s="272"/>
      <c r="E90" s="272"/>
    </row>
    <row r="91" spans="4:5" ht="18" customHeight="1">
      <c r="D91" s="272"/>
      <c r="E91" s="272"/>
    </row>
    <row r="92" spans="4:5" ht="18" customHeight="1">
      <c r="D92" s="272"/>
      <c r="E92" s="272"/>
    </row>
    <row r="93" spans="4:5" ht="18" customHeight="1">
      <c r="D93" s="272"/>
      <c r="E93" s="272"/>
    </row>
    <row r="94" spans="4:5" ht="18" customHeight="1">
      <c r="D94" s="272"/>
      <c r="E94" s="272"/>
    </row>
    <row r="95" spans="4:5" ht="18" customHeight="1">
      <c r="D95" s="272"/>
      <c r="E95" s="272"/>
    </row>
    <row r="109" spans="1:5" ht="18" customHeight="1">
      <c r="A109" s="273"/>
      <c r="B109" s="274"/>
      <c r="C109" s="275"/>
      <c r="D109" s="273"/>
      <c r="E109" s="273"/>
    </row>
  </sheetData>
  <sheetProtection/>
  <mergeCells count="4">
    <mergeCell ref="B75:E75"/>
    <mergeCell ref="B79:E79"/>
    <mergeCell ref="B80:E80"/>
    <mergeCell ref="B81:E8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1"/>
  <headerFooter>
    <oddFooter>&amp;C&amp;"DINPro-Medium,Regular"&amp;12 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31536</dc:creator>
  <cp:keywords/>
  <dc:description/>
  <cp:lastModifiedBy>Cahide Çandar</cp:lastModifiedBy>
  <cp:lastPrinted>2014-01-29T13:07:34Z</cp:lastPrinted>
  <dcterms:created xsi:type="dcterms:W3CDTF">2003-03-28T08:44:38Z</dcterms:created>
  <dcterms:modified xsi:type="dcterms:W3CDTF">2014-06-23T10:54:27Z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