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40" windowHeight="6180" tabRatio="708" activeTab="0"/>
  </bookViews>
  <sheets>
    <sheet name="Aktif" sheetId="1" r:id="rId1"/>
    <sheet name="Pasif" sheetId="2" r:id="rId2"/>
    <sheet name="Gelir Tablosu" sheetId="3" r:id="rId3"/>
    <sheet name="Nazım Hesaplar" sheetId="4" r:id="rId4"/>
    <sheet name="ÖMGG" sheetId="5" r:id="rId5"/>
    <sheet name="Özkaynak " sheetId="6" r:id="rId6"/>
    <sheet name="Nakit Akım" sheetId="7" r:id="rId7"/>
    <sheet name="Kar Dağıtım" sheetId="8" r:id="rId8"/>
  </sheets>
  <definedNames>
    <definedName name="_xlnm.Print_Area" localSheetId="0">'Aktif'!$A$1:$K$102</definedName>
    <definedName name="_xlnm.Print_Area" localSheetId="2">'Gelir Tablosu'!$A$1:$F$83</definedName>
    <definedName name="_xlnm.Print_Area" localSheetId="7">'Kar Dağıtım'!$A$1:$E$87</definedName>
    <definedName name="_xlnm.Print_Area" localSheetId="6">'Nakit Akım'!$A$1:$F$88</definedName>
    <definedName name="_xlnm.Print_Area" localSheetId="3">'Nazım Hesaplar'!$A$1:$K$105</definedName>
    <definedName name="_xlnm.Print_Area" localSheetId="4">'ÖMGG'!$A$1:$E$92</definedName>
    <definedName name="_xlnm.Print_Area" localSheetId="5">'Özkaynak '!$B$1:$U$92</definedName>
    <definedName name="_xlnm.Print_Area" localSheetId="1">'Pasif'!$A$1:$K$100</definedName>
  </definedNames>
  <calcPr fullCalcOnLoad="1"/>
</workbook>
</file>

<file path=xl/sharedStrings.xml><?xml version="1.0" encoding="utf-8"?>
<sst xmlns="http://schemas.openxmlformats.org/spreadsheetml/2006/main" count="1064" uniqueCount="713">
  <si>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</si>
  <si>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</si>
  <si>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</si>
  <si>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</si>
  <si>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</si>
  <si>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</si>
  <si>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</si>
  <si>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</si>
  <si>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</si>
  <si>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</si>
  <si>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</si>
  <si>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</si>
  <si>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</si>
  <si>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</si>
  <si>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</si>
  <si>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</si>
  <si>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</si>
  <si>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</si>
  <si>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</si>
  <si>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</si>
  <si>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</si>
  <si>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</si>
  <si>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</si>
  <si>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</si>
  <si>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</si>
  <si>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</si>
  <si>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</si>
  <si>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</si>
  <si>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</si>
  <si>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</si>
  <si>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</si>
  <si>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</si>
  <si>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</si>
  <si>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</si>
  <si>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</si>
  <si>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</si>
  <si>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</si>
  <si>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</si>
  <si>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</si>
  <si>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</si>
  <si>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</si>
  <si>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</si>
  <si>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</si>
  <si>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</si>
  <si>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</si>
  <si>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</si>
  <si>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</si>
  <si>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(III-a)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</si>
  <si>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</si>
  <si>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</si>
  <si>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</si>
  <si>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</si>
  <si>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</si>
  <si>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</si>
  <si>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</si>
  <si>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</si>
  <si>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</si>
  <si>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</si>
  <si>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</si>
  <si>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</si>
  <si>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</si>
  <si>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 xml:space="preserve">FAİZ GİDERLERİ  </t>
  </si>
  <si>
    <t>(III-b)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</si>
  <si>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</si>
  <si>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</si>
  <si>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</si>
  <si>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</si>
  <si>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</si>
  <si>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</si>
  <si>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</si>
  <si>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</si>
  <si>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</si>
  <si>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</si>
  <si>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</si>
  <si>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</si>
  <si>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</si>
  <si>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</si>
  <si>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(III-d)</t>
  </si>
  <si>
    <t>DİĞER FAALİYET GİDERLERİ (-)</t>
  </si>
  <si>
    <t xml:space="preserve">(Beşinci Bölüm) </t>
  </si>
  <si>
    <t>İhraç Edilen Menkul Kıymetlere Verilen Faizler</t>
  </si>
  <si>
    <t>(III-b-3)</t>
  </si>
  <si>
    <t xml:space="preserve">CARİ DÖNEM </t>
  </si>
  <si>
    <t xml:space="preserve">ÖNCEKİ DÖNEM </t>
  </si>
  <si>
    <t>AKTİF KALEMLER</t>
  </si>
  <si>
    <t>(Beşinci Bölüm)</t>
  </si>
  <si>
    <t xml:space="preserve">Toplam </t>
  </si>
  <si>
    <t xml:space="preserve">NAKİT DEĞERLER VE MERKEZ BANKASI </t>
  </si>
  <si>
    <t>(I-a)</t>
  </si>
  <si>
    <t>(I-b)</t>
  </si>
  <si>
    <t>Devlet Borçlanma Senetleri</t>
  </si>
  <si>
    <t>Diğer Menkul Değerler</t>
  </si>
  <si>
    <t>3.1</t>
  </si>
  <si>
    <t>3.1.1</t>
  </si>
  <si>
    <t>3.1.2</t>
  </si>
  <si>
    <t>3.1.3</t>
  </si>
  <si>
    <t>3.2</t>
  </si>
  <si>
    <t>Bankalararası Para Piyasasından Alacaklar</t>
  </si>
  <si>
    <t>İMKB Takasbank Piyasasından Alacaklar</t>
  </si>
  <si>
    <t>4.3</t>
  </si>
  <si>
    <t>Ters Repo İşlemlerinden Alacaklar</t>
  </si>
  <si>
    <t>(I-c)</t>
  </si>
  <si>
    <t xml:space="preserve">Diğer Menkul Değerler </t>
  </si>
  <si>
    <t>(I-d)</t>
  </si>
  <si>
    <t>6.3</t>
  </si>
  <si>
    <t>Takipteki Krediler</t>
  </si>
  <si>
    <t>Özel Karşılıklar (-)</t>
  </si>
  <si>
    <t>FAKTORİNG ALACAKLARI</t>
  </si>
  <si>
    <t>(I-e)</t>
  </si>
  <si>
    <t>8.1</t>
  </si>
  <si>
    <t>8.2</t>
  </si>
  <si>
    <t xml:space="preserve">İŞTİRAKLER (Net)  </t>
  </si>
  <si>
    <t>(I-f)</t>
  </si>
  <si>
    <t>9.1</t>
  </si>
  <si>
    <t>9.2</t>
  </si>
  <si>
    <t>(I-g)</t>
  </si>
  <si>
    <t>10.1</t>
  </si>
  <si>
    <t>Mali Ortaklıklar</t>
  </si>
  <si>
    <t>10.2</t>
  </si>
  <si>
    <t>Mali Olmayan Ortaklıklar</t>
  </si>
  <si>
    <t>(I-h)</t>
  </si>
  <si>
    <t>12.1</t>
  </si>
  <si>
    <t>Finansal Kiralama Alacakları</t>
  </si>
  <si>
    <t>12.2</t>
  </si>
  <si>
    <t>(I-i)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</si>
  <si>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</si>
  <si>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</si>
  <si>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</si>
  <si>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</si>
  <si>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</si>
  <si>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</si>
  <si>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>(I-j)</t>
  </si>
  <si>
    <t>AKTİF TOPLAMI</t>
  </si>
  <si>
    <t>PASİF KALEMLER</t>
  </si>
  <si>
    <t xml:space="preserve">MEVDUAT  </t>
  </si>
  <si>
    <t>(II-a)</t>
  </si>
  <si>
    <t>1.7</t>
  </si>
  <si>
    <t xml:space="preserve">(II-b) </t>
  </si>
  <si>
    <t>Repo İşlemlerinden Sağlanan Fonlar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</si>
  <si>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</si>
  <si>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</si>
  <si>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</si>
  <si>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</si>
  <si>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</si>
  <si>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</si>
  <si>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</si>
  <si>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</si>
  <si>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</si>
  <si>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 xml:space="preserve">MUHTELİF BORÇLAR  </t>
  </si>
  <si>
    <t>(II-f)</t>
  </si>
  <si>
    <t>DİĞER YABANCI KAYNAKLAR</t>
  </si>
  <si>
    <t>(II-g)</t>
  </si>
  <si>
    <t>FAKTORİNG BORÇLARI</t>
  </si>
  <si>
    <t>(II-h)</t>
  </si>
  <si>
    <t>Finansal Kiralama Borçları</t>
  </si>
  <si>
    <t xml:space="preserve">XI. </t>
  </si>
  <si>
    <t>(II-i)</t>
  </si>
  <si>
    <t>11.1</t>
  </si>
  <si>
    <t>11.2</t>
  </si>
  <si>
    <t>11.3</t>
  </si>
  <si>
    <t xml:space="preserve">XII. </t>
  </si>
  <si>
    <t>KARŞILIKLAR</t>
  </si>
  <si>
    <t>Genel Karşılıklar</t>
  </si>
  <si>
    <t>12.3</t>
  </si>
  <si>
    <t>12.4</t>
  </si>
  <si>
    <t>Sigorta Teknik Karşılıkları (Net)</t>
  </si>
  <si>
    <t>12.5</t>
  </si>
  <si>
    <t>Diğer Karşılıklar</t>
  </si>
  <si>
    <t>SERMAYE BENZERİ KREDİLER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</si>
  <si>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</si>
  <si>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</si>
  <si>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</si>
  <si>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</si>
  <si>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</si>
  <si>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</si>
  <si>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</si>
  <si>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PASİF TOPLAMI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</si>
  <si>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</si>
  <si>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</si>
  <si>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</si>
  <si>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</si>
  <si>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</si>
  <si>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</si>
  <si>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</si>
  <si>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</si>
  <si>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</si>
  <si>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</si>
  <si>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</si>
  <si>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</si>
  <si>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</si>
  <si>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</si>
  <si>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</si>
  <si>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</si>
  <si>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</si>
  <si>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</si>
  <si>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</si>
  <si>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</si>
  <si>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</si>
  <si>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</si>
  <si>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</si>
  <si>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</si>
  <si>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</si>
  <si>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</si>
  <si>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</si>
  <si>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</si>
  <si>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</si>
  <si>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</si>
  <si>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</si>
  <si>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</si>
  <si>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</si>
  <si>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</si>
  <si>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</si>
  <si>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</si>
  <si>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</si>
  <si>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</si>
  <si>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</si>
  <si>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</si>
  <si>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</si>
  <si>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</si>
  <si>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</si>
  <si>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</si>
  <si>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</si>
  <si>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</si>
  <si>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</si>
  <si>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</si>
  <si>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</si>
  <si>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</si>
  <si>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</si>
  <si>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</si>
  <si>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</si>
  <si>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</si>
  <si>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</si>
  <si>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</si>
  <si>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</si>
  <si>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</si>
  <si>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</si>
  <si>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</si>
  <si>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</si>
  <si>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</si>
  <si>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</si>
  <si>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</si>
  <si>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</si>
  <si>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</si>
  <si>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</si>
  <si>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</si>
  <si>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</si>
  <si>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</si>
  <si>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</si>
  <si>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</si>
  <si>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</si>
  <si>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</si>
  <si>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</si>
  <si>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</si>
  <si>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</si>
  <si>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>Ertelenmiş Vergi Karşılığı</t>
  </si>
  <si>
    <t xml:space="preserve">Diğer </t>
  </si>
  <si>
    <t>Dağıtılan Temettü</t>
  </si>
  <si>
    <t>Yedeklere Aktarılan Tutarlar</t>
  </si>
  <si>
    <t>5.3</t>
  </si>
  <si>
    <t>Sermaye Artırımı</t>
  </si>
  <si>
    <t>Nakden</t>
  </si>
  <si>
    <t xml:space="preserve">Kur Farkları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</si>
  <si>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</si>
  <si>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</si>
  <si>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</si>
  <si>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</si>
  <si>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</si>
  <si>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</si>
  <si>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</si>
  <si>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</si>
  <si>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</si>
  <si>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</si>
  <si>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</si>
  <si>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</si>
  <si>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</si>
  <si>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</si>
  <si>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</si>
  <si>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Aktif ve Pasiflerdeki Değişim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</si>
  <si>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</si>
  <si>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</si>
  <si>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</si>
  <si>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</si>
  <si>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</si>
  <si>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</si>
  <si>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</si>
  <si>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</si>
  <si>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</si>
  <si>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</si>
  <si>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</si>
  <si>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</si>
  <si>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</si>
  <si>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</si>
  <si>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</si>
  <si>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</si>
  <si>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</si>
  <si>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</si>
  <si>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</si>
  <si>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>2.9</t>
  </si>
  <si>
    <t>C.</t>
  </si>
  <si>
    <t>FİNANSMAN FAALİYETLERİNE İLİŞKİN NAKİT AKIMLARI</t>
  </si>
  <si>
    <t xml:space="preserve">Finansman Faaliyetlerinden Sağlanan  / (Kullanılan) Net Nakit 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</si>
  <si>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</si>
  <si>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</si>
  <si>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</si>
  <si>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</si>
  <si>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</si>
  <si>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</si>
  <si>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</si>
  <si>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</si>
  <si>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</si>
  <si>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(III-f)</t>
  </si>
  <si>
    <t>Önceki Dönem Sonu Bakiyesi</t>
  </si>
  <si>
    <t>(III-g)</t>
  </si>
  <si>
    <t>Ödenmiş Sermaye</t>
  </si>
  <si>
    <t>10.3</t>
  </si>
  <si>
    <t>10.4</t>
  </si>
  <si>
    <t>Dipnot
(Beşinci Bölüm)</t>
  </si>
  <si>
    <t>Ödenmiş
Sermaye</t>
  </si>
  <si>
    <t>Ödenmiş Sermaye
Enflasyon Düzeltme
Farkı (*)</t>
  </si>
  <si>
    <t>Hisse Senedi
İhraç Primleri</t>
  </si>
  <si>
    <t>Yasal Yedek
Akçeler</t>
  </si>
  <si>
    <t>Statü
Yedekleri</t>
  </si>
  <si>
    <t>Olağanüstü
Yedek Akçe</t>
  </si>
  <si>
    <t>Diğer
Yedekler</t>
  </si>
  <si>
    <t>Kazanılmamış Gelirler (-)</t>
  </si>
  <si>
    <t>Alım Satım Amaçlı Finansal Varlıklar</t>
  </si>
  <si>
    <t>Sermayede Payı Temsil Eden Menkul Değerler</t>
  </si>
  <si>
    <t>2.2.1</t>
  </si>
  <si>
    <t>2.2.2</t>
  </si>
  <si>
    <t>2.2.3</t>
  </si>
  <si>
    <t>Alım Satım Amaçlı Türev Finansal Varlıklar</t>
  </si>
  <si>
    <t>PARA PİYASALARINDAN ALACAKLAR</t>
  </si>
  <si>
    <t xml:space="preserve">SATILMAYA HAZIR FİNANSAL VARLIKLAR (Net)  </t>
  </si>
  <si>
    <t>Krediler</t>
  </si>
  <si>
    <t>VADEYE KADAR ELDE TUTULACAK YATIRIMLAR (Net)</t>
  </si>
  <si>
    <t xml:space="preserve">Konsolide Edilmeyenler </t>
  </si>
  <si>
    <t>9.2.1</t>
  </si>
  <si>
    <t>Mali İştirakler</t>
  </si>
  <si>
    <t>9.2.2</t>
  </si>
  <si>
    <t>Mali Olmayan İştirakler</t>
  </si>
  <si>
    <t xml:space="preserve">BAĞLI ORTAKLIKLAR  (Net) </t>
  </si>
  <si>
    <t>11.2.1</t>
  </si>
  <si>
    <t>11.2.2</t>
  </si>
  <si>
    <t>KİRALAMA İŞLEMLERİNDEN ALACAKLAR (Net)</t>
  </si>
  <si>
    <t>Faaliyet Kiralaması Alacakları</t>
  </si>
  <si>
    <t>RİSKTEN KORUNMA AMAÇLI TÜREV FİNANSAL VARLIKLAR</t>
  </si>
  <si>
    <t>13.1</t>
  </si>
  <si>
    <t>Gerçeğe Uygun Değer Riskinden Korunma Amaçlılar</t>
  </si>
  <si>
    <t>13.2</t>
  </si>
  <si>
    <t>Nakit Akış Riskinden Korunma Amaçlılar</t>
  </si>
  <si>
    <t>13.3</t>
  </si>
  <si>
    <t>Yurtdışındaki Net Yatırım Riskinden Korunma Amaçlılar</t>
  </si>
  <si>
    <t xml:space="preserve">VERGİ VARLIĞI </t>
  </si>
  <si>
    <t>Cari Vergi Varlığı</t>
  </si>
  <si>
    <t>Ertelenmiş Vergi Varlığı</t>
  </si>
  <si>
    <t>ALIM SATIM AMAÇLI TÜREV FİNANSAL BORÇLAR</t>
  </si>
  <si>
    <t>PARA PİYASALARINA BORÇLAR</t>
  </si>
  <si>
    <t>Faaliyet Kiralaması Borçları</t>
  </si>
  <si>
    <t>RİSKTEN KORUNMA AMAÇLI TÜREV FİNANSAL BORÇLAR</t>
  </si>
  <si>
    <t>Yeniden Yapılanma Karşılığı</t>
  </si>
  <si>
    <t>Çalışan Hakları Karşılığı</t>
  </si>
  <si>
    <t>VERGİ BORCU</t>
  </si>
  <si>
    <t>Cari Vergi Borcu</t>
  </si>
  <si>
    <t>Ertelenmiş Vergi Borcu</t>
  </si>
  <si>
    <t>16.2.1</t>
  </si>
  <si>
    <t>16.2.2</t>
  </si>
  <si>
    <t>Hisse Senedi İptal Kârları</t>
  </si>
  <si>
    <t>16.2.3</t>
  </si>
  <si>
    <t>16.2.4</t>
  </si>
  <si>
    <t>16.2.5</t>
  </si>
  <si>
    <t>16.2.6</t>
  </si>
  <si>
    <t>16.2.7</t>
  </si>
  <si>
    <t>Riskten Korunma Fonları (Etkin kısım)</t>
  </si>
  <si>
    <t>16.2.8</t>
  </si>
  <si>
    <t>16.2.9</t>
  </si>
  <si>
    <t>16.3</t>
  </si>
  <si>
    <t>Kâr Yedekleri</t>
  </si>
  <si>
    <t>16.3.1</t>
  </si>
  <si>
    <t>16.3.2</t>
  </si>
  <si>
    <t>16.3.3</t>
  </si>
  <si>
    <t>16.3.4</t>
  </si>
  <si>
    <t>Diğer Kâr Yedekleri</t>
  </si>
  <si>
    <t>16.4</t>
  </si>
  <si>
    <t>Kâr veya Zarar</t>
  </si>
  <si>
    <t>16.4.1</t>
  </si>
  <si>
    <t>16.4.2</t>
  </si>
  <si>
    <t xml:space="preserve">Alım Satım Amaçlı  Finansal Varlıklardan </t>
  </si>
  <si>
    <t xml:space="preserve">Satılmaya Hazır Finansal Varlıklardan </t>
  </si>
  <si>
    <t>1.5.4</t>
  </si>
  <si>
    <t>Vadeye Kadar Elde Tutulacak Yatırımlardan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</si>
  <si>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</si>
  <si>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</si>
  <si>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</si>
  <si>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</si>
  <si>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</si>
  <si>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</si>
  <si>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NET FAALİYET KÂRI/ZARARI (VIII-IX-X)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</si>
  <si>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</si>
  <si>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</si>
  <si>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</si>
  <si>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</si>
  <si>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</si>
  <si>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</si>
  <si>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</si>
  <si>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</si>
  <si>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</si>
  <si>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</si>
  <si>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</si>
  <si>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</si>
  <si>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</si>
  <si>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</si>
  <si>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</si>
  <si>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</si>
  <si>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</si>
  <si>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</si>
  <si>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</si>
  <si>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</si>
  <si>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</si>
  <si>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</si>
  <si>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</si>
  <si>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</si>
  <si>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</si>
  <si>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</si>
  <si>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</si>
  <si>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</si>
  <si>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</si>
  <si>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</si>
  <si>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</si>
  <si>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</si>
  <si>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</si>
  <si>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</si>
  <si>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</si>
  <si>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</si>
  <si>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</si>
  <si>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Dönem İçindeki Değişimler</t>
  </si>
  <si>
    <t>Birleşmeden Kaynaklanan Artış/Azalış</t>
  </si>
  <si>
    <t>Dönem Net Kârı veya Zararı</t>
  </si>
  <si>
    <t>Kâr Dağıtımı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</si>
  <si>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</si>
  <si>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</si>
  <si>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</si>
  <si>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1.2.10</t>
  </si>
  <si>
    <t>Elde Edilen Satılmaya Hazır Finansal Varlıklar</t>
  </si>
  <si>
    <t>Elden Çıkarılan Satılmaya Hazır Finansal Varlıklar</t>
  </si>
  <si>
    <t xml:space="preserve">İhraç Edilen Sermaye Araçları   </t>
  </si>
  <si>
    <t xml:space="preserve">Temettü Ödemeleri </t>
  </si>
  <si>
    <t>ÖZKAYNAKLAR</t>
  </si>
  <si>
    <t xml:space="preserve">(II-c) </t>
  </si>
  <si>
    <t>(III-a-1)</t>
  </si>
  <si>
    <t>(III-a-2)</t>
  </si>
  <si>
    <t>(III-b-1)</t>
  </si>
  <si>
    <t>(III-e)</t>
  </si>
  <si>
    <t>Alım Satım Amaçlı Finansal Varlıklarda Net (Artış)/Azalış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</si>
  <si>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</si>
  <si>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</si>
  <si>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</si>
  <si>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</si>
  <si>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</si>
  <si>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</si>
  <si>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</si>
  <si>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</si>
  <si>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</si>
  <si>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</si>
  <si>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KİRALAMA İŞLEMLERİNDEN BORÇLAR (Net)</t>
  </si>
  <si>
    <t xml:space="preserve">Satılan / İtfa Olan Yatırım Amaçlı Menkul Değerler </t>
  </si>
  <si>
    <t>İlişikteki açıklama ve dipnotlar bu finansal tabloların tamamlayıcı bir parçasıdır.</t>
  </si>
  <si>
    <t>(*) "Ödenmiş Sermaye Enflasyon Düzeltme Farkı" kolonunda gösterilen tutarlar finansal tablolarda "Diğer Sermaye Yedekleri" altında gösterilmektedir.</t>
  </si>
  <si>
    <t xml:space="preserve">
Toplam Özkaynak</t>
  </si>
  <si>
    <t>Dönem Net
Kârı / (Zararı)</t>
  </si>
  <si>
    <t>Geçmiş Dönem
Kârı / (Zararı)</t>
  </si>
  <si>
    <t>Hisse Senedi
İptal Kârları</t>
  </si>
  <si>
    <t xml:space="preserve">BANKALAR </t>
  </si>
  <si>
    <t xml:space="preserve">Bankanın Dahil Olduğu Risk Grubuna Kullandırılan Krediler </t>
  </si>
  <si>
    <t>6.1.1</t>
  </si>
  <si>
    <t>6.1.2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</si>
  <si>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</si>
  <si>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</si>
  <si>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</si>
  <si>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</si>
  <si>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>18.1</t>
  </si>
  <si>
    <t xml:space="preserve">Satış Amaçlı </t>
  </si>
  <si>
    <t>18.2</t>
  </si>
  <si>
    <t>Durdurulan Faaliyetlere İlişkin</t>
  </si>
  <si>
    <t>Bankanın Dahil Olduğu Risk Grubunun Mevduatı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</si>
  <si>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</si>
  <si>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</si>
  <si>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</si>
  <si>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</si>
  <si>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</si>
  <si>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Menkul Değerler Değerleme Farkları</t>
  </si>
  <si>
    <t xml:space="preserve">Maddi Duran Varlıklar Yeniden Değerleme Farkları </t>
  </si>
  <si>
    <t>Maddi Olmayan Duran Varlıklar Yeniden Değerleme Farkları</t>
  </si>
  <si>
    <t>Yatırım Amaçlı Gayrimenkuller Yeniden Değerleme Farkları</t>
  </si>
  <si>
    <t>İştirakler, Bağlı Ort. ve Birlikte Kontrol Edilen Ort. (İş Ort.) Bedelsiz Hisse Senetleri</t>
  </si>
  <si>
    <t>16.2.10</t>
  </si>
  <si>
    <t xml:space="preserve">Satış Amaçlı Elde Tutulan ve Durdurulan Faaliyetlere İlişkin Duran </t>
  </si>
  <si>
    <t>Varlıkların Birikmiş Değerleme Farkları</t>
  </si>
  <si>
    <t>NET FAİZ GELİRİ/GİDERİ (I - II)</t>
  </si>
  <si>
    <t>NET ÜCRET VE KOMİSYON GELİRLERİ/GİDERLERİ</t>
  </si>
  <si>
    <t xml:space="preserve">FAALİYET GELİRLERİ/GİDERLERİ TOPLAMI (III+IV+V+VI+VII) </t>
  </si>
  <si>
    <t>SÜRDÜRÜLEN FAALİYETLER VERGİ ÖNCESİ K/Z (XI+...+XIV)</t>
  </si>
  <si>
    <t>SÜRDÜRÜLEN FAALİYETLER VERGİ KARŞILIĞI (±)</t>
  </si>
  <si>
    <t>SÜRDÜRÜLEN FAALİYETLER DÖNEM NET K/Z (XV±XVI)</t>
  </si>
  <si>
    <t>DURDURULAN FAALİYETLERDEN GELİRLER</t>
  </si>
  <si>
    <t>Satış Amaçlı Elde Tutulan Duran Varlık Gelirleri</t>
  </si>
  <si>
    <t>18.3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</si>
  <si>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</si>
  <si>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</si>
  <si>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</si>
  <si>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</si>
  <si>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</si>
  <si>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</si>
  <si>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</si>
  <si>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</si>
  <si>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XX.</t>
  </si>
  <si>
    <t>DURDURULAN FAALİYETLER VERGİ ÖNCESİ K/Z (XVIII-XIX)</t>
  </si>
  <si>
    <t>XXI.</t>
  </si>
  <si>
    <t>DURDURULAN FAALİYETLER VERGİ KARŞILIĞI (±)</t>
  </si>
  <si>
    <t>21.1</t>
  </si>
  <si>
    <t>21.2</t>
  </si>
  <si>
    <t>XXII.</t>
  </si>
  <si>
    <t>DURDURULAN FAALİYETLER DÖNEM NET K/Z (XX±XXI)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</si>
  <si>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</si>
  <si>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</si>
  <si>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</si>
  <si>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</si>
  <si>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ÖZKAYNAKLARDA MUHASEBELEŞTİRİLEN GELİR GİDER KALEMLERİ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</si>
  <si>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</si>
  <si>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</si>
  <si>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</si>
  <si>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</si>
  <si>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</si>
  <si>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DOĞRUDAN ÖZKAYNAK ALTINDA MUHASEBELEŞTİRİLEN NET GELİR/GİDER (I+II+…+IX)</t>
  </si>
  <si>
    <t>DÖNEM KÂRI/ZARARI</t>
  </si>
  <si>
    <t xml:space="preserve">Yurtdışındaki Net Yatırım Riskinden Korunma Amaçlı Yeniden Sınıflandırılan ve Gelir Tablosunda Gösterilen Kısım </t>
  </si>
  <si>
    <t>DÖNEME İLİŞKİN MUHASEBELEŞTİRİLEN TOPLAM KÂR/ZARAR (X±XI)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</si>
  <si>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</si>
  <si>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</si>
  <si>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</si>
  <si>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</si>
  <si>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>İç Kaynaklardan</t>
  </si>
  <si>
    <t>20.1</t>
  </si>
  <si>
    <t>20.2</t>
  </si>
  <si>
    <t>20.3</t>
  </si>
  <si>
    <t>Dönem Sonu Bakiyesi  (III+IV+V+……+XVIII+XIX+XX)</t>
  </si>
  <si>
    <t>Hisse Senedi İhraç Primi</t>
  </si>
  <si>
    <t>Dönem Sonu Bakiyesi  (I+II+III+…+XVI+XVII+XVIII)</t>
  </si>
  <si>
    <t>Gerçeğe Uygun Değer Farkı K/Z'a Yansıtılan Olarak Sınıflandırılan FV'larda Net (Artış) Azalış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</si>
  <si>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</si>
  <si>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</si>
  <si>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MENKUL DEĞERLER DEĞERLEME FARKLARINA SATILMAYA HAZIR </t>
  </si>
  <si>
    <t>FİNANSAL VARLIKLARDAN EKLENEN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</si>
  <si>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</si>
  <si>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</si>
  <si>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</si>
  <si>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 xml:space="preserve">Nakit Akış Riskinden Korunma Amaçlı Türev Finansal Varlıklardan Yeniden Sınıflandırılan ve  </t>
  </si>
  <si>
    <t>Gelir Tablosunda Gösterilen Kısım</t>
  </si>
  <si>
    <t>Menkul Değer.
Değerleme Farkı</t>
  </si>
  <si>
    <t>Maddi ve Maddi Olmayan
Duran Varlık YDF</t>
  </si>
  <si>
    <t>Ortaklıklardan Bedelsiz 
Hisse Senetleri</t>
  </si>
  <si>
    <t>Riskten Korunma 
Fonları</t>
  </si>
  <si>
    <t xml:space="preserve">BİRLİKTE KONTROL EDİLEN ORTAKLIKLAR (İŞ ORTAKLIKLARI) (Net)  </t>
  </si>
  <si>
    <t xml:space="preserve">Gayri Nakdi Kredilere </t>
  </si>
  <si>
    <t>Özkaynak Yöntemine Göre Muhasebeleştirilenler</t>
  </si>
  <si>
    <t>Çekler İçin Ödeme Taahhütleri</t>
  </si>
  <si>
    <t>DEĞERLEME FARKLARINA AİT VERGİ</t>
  </si>
  <si>
    <t>GERÇEĞE UYGUN DEĞER FARKI KÂR/ZARARA YANSITILAN FV (Net)</t>
  </si>
  <si>
    <t>(I-l)</t>
  </si>
  <si>
    <t>(I-m)</t>
  </si>
  <si>
    <t>Ertelenmiş Finansal Kiralama Giderleri (-)</t>
  </si>
  <si>
    <t>İştirak, Bağlı Ortaklık ve Birlikte Kontrol Edilen Ortaklıklar (İş Ort.) Satış Kârları</t>
  </si>
  <si>
    <t>NET DÖNEM KÂRI/ZARARI (XVII+XXII)</t>
  </si>
  <si>
    <t xml:space="preserve">Menkul Değerlerin Gerçeğe Uygun Değerindeki Net Değişme (Kâr-Zarara Transfer) </t>
  </si>
  <si>
    <t>Gerçeğe Uygun Değer Farkı Kâr / Zarara Yansıtılan Olarak Sınıflandırılan FV</t>
  </si>
  <si>
    <t>(I-k)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</si>
  <si>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</si>
  <si>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</si>
  <si>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</si>
  <si>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</si>
  <si>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</si>
  <si>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</si>
  <si>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</si>
  <si>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</si>
  <si>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</si>
  <si>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</si>
  <si>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</si>
  <si>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</si>
  <si>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</si>
  <si>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</si>
  <si>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</si>
  <si>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</si>
  <si>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</si>
  <si>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</si>
  <si>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</si>
  <si>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</si>
  <si>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(III-a-3)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</si>
  <si>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</si>
  <si>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</si>
  <si>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</si>
  <si>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</si>
  <si>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</si>
  <si>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</si>
  <si>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</si>
  <si>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</si>
  <si>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Satış A./Durdurulan 
F.İlişkin Dur. V. Bir. Değ. F.</t>
  </si>
  <si>
    <t>2.2.4</t>
  </si>
  <si>
    <t>KREDİLER VE ALACAKLAR</t>
  </si>
  <si>
    <t>Krediler ve Alacaklar</t>
  </si>
  <si>
    <t>6.1.3</t>
  </si>
  <si>
    <t>Türev Finansal İşlemlerden Kâr/Zarar</t>
  </si>
  <si>
    <t>Bankalararası Para Piyasalarına Borçlar</t>
  </si>
  <si>
    <t>İMKB Takasbank Piyasasına Borçlar</t>
  </si>
  <si>
    <t>(III-c)</t>
  </si>
  <si>
    <t>Gerçeğe Uygun Değer Farkı Kâr/Zarara Yansıtılan Olarak Sınıflandırılan FV</t>
  </si>
  <si>
    <t>Geçmiş Yıllar Kârı / Zararı</t>
  </si>
  <si>
    <t>Dönem Net Kârı / Zararı</t>
  </si>
  <si>
    <t>ÖZKAYNAKLARDA MUHASEBELEŞTİRİLEN GELİR GİDER KALEMLERİNE İLİŞKİN TABLO</t>
  </si>
  <si>
    <t>(III-b-4)</t>
  </si>
  <si>
    <t xml:space="preserve">(II-d) </t>
  </si>
  <si>
    <t>(II-k)</t>
  </si>
  <si>
    <t>Hisse Senedi İhracı</t>
  </si>
  <si>
    <t>11.4</t>
  </si>
  <si>
    <t>(31/12/2012)</t>
  </si>
  <si>
    <t>VII. KÂR DAĞITIM TABLOSU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</si>
  <si>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</si>
  <si>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</si>
  <si>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</si>
  <si>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</si>
  <si>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</si>
  <si>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</si>
  <si>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</si>
  <si>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</si>
  <si>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</si>
  <si>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</si>
  <si>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</si>
  <si>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</si>
  <si>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</si>
  <si>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</si>
  <si>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</si>
  <si>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</si>
  <si>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</si>
  <si>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</si>
  <si>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</si>
  <si>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</si>
  <si>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</si>
  <si>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</si>
  <si>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</si>
  <si>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</si>
  <si>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</si>
  <si>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</si>
  <si>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</si>
  <si>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</si>
  <si>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</si>
  <si>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</si>
  <si>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</si>
  <si>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</si>
  <si>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</si>
  <si>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</si>
  <si>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</si>
  <si>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</si>
  <si>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</si>
  <si>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</si>
  <si>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</si>
  <si>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</si>
  <si>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</si>
  <si>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</si>
  <si>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</si>
  <si>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</si>
  <si>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</si>
  <si>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</si>
  <si>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</si>
  <si>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</si>
  <si>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</si>
  <si>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</si>
  <si>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</si>
  <si>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</si>
  <si>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</si>
  <si>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</si>
  <si>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</si>
  <si>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 (*)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</si>
  <si>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</si>
  <si>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</si>
  <si>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</si>
  <si>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</si>
  <si>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</si>
  <si>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</si>
  <si>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</si>
  <si>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Tam TL tutarı ile gösterilmiştir.</t>
  </si>
  <si>
    <t>NOT:</t>
  </si>
  <si>
    <r>
      <t xml:space="preserve">(1) </t>
    </r>
    <r>
      <rPr>
        <sz val="12"/>
        <rFont val="DINPro-Light"/>
        <family val="3"/>
      </rPr>
      <t>Cari döneme ait kârın dağıtımı hakkında Banka'nın yetkili organı Genel Kurul'dur. Bu finansal tabloların düzenlendiği tarih itibarıyla Banka'nın yıllık Olağan Genel Kurul toplantısı henüz yapılmamıştır.</t>
    </r>
  </si>
  <si>
    <r>
      <t>(2)</t>
    </r>
    <r>
      <rPr>
        <sz val="12"/>
        <rFont val="DINPro-Light"/>
        <family val="3"/>
      </rPr>
      <t xml:space="preserve"> Kâr dağıtımı Ana Ortaklık Banka'nın konsolide olmayan finansal tablolarına göre yapılmaktadır.</t>
    </r>
  </si>
  <si>
    <t xml:space="preserve">
</t>
  </si>
  <si>
    <t>(31/12/2013)</t>
  </si>
  <si>
    <t>I. 31 ARALIK 2013 TARİHİ İTİBARIYLA KONSOLİDE OLMAYAN BİLANÇO (FİNANSAL DURUM TABLOSU)</t>
  </si>
  <si>
    <t>II.  31 ARALIK 2013 TARİHİNDE SONA EREN DÖNEME İLİŞKİN KONSOLİDE OLMAYAN GELİR TABLOSU</t>
  </si>
  <si>
    <t>III. 31 ARALIK 2013 TARİHİ İTİBARIYLA KONSOLİDE OLMAYAN NAZIM HESAPLAR TABLOSU</t>
  </si>
  <si>
    <t>IV. 31 ARALIK 2013 TARİHİNDE SONA EREN DÖNEME İLİŞKİN KONSOLİDE OLMAYAN</t>
  </si>
  <si>
    <t>V. 31 ARALIK 2013 TARİHİNDE SONA EREN DÖNEME İLİŞKİN KONSOLİDE OLMAYAN ÖZKAYNAK DEĞİŞİM TABLOSU</t>
  </si>
  <si>
    <t>VI. 31 ARALIK 2013 TARİHİNDE SONA EREN DÖNEME İLİŞKİN KONSOLİDE OLMAYAN NAKİT AKIŞ TABLOSU</t>
  </si>
  <si>
    <t>(01/01-31/12/2013)</t>
  </si>
  <si>
    <t>(01/01-31/12/2012)</t>
  </si>
  <si>
    <t>(I-o)</t>
  </si>
  <si>
    <t>(I-p)</t>
  </si>
  <si>
    <t>(III-i)</t>
  </si>
  <si>
    <t>(III-k)</t>
  </si>
  <si>
    <t>(IV-a-2, 3)</t>
  </si>
  <si>
    <t>(IV-a-1)</t>
  </si>
  <si>
    <t>(IV-b)</t>
  </si>
  <si>
    <t>(V-b)</t>
  </si>
  <si>
    <t>(V-a)</t>
  </si>
  <si>
    <t>(VI-b)</t>
  </si>
  <si>
    <t>(VI-a)</t>
  </si>
  <si>
    <t>(VII)</t>
  </si>
</sst>
</file>

<file path=xl/styles.xml><?xml version="1.0" encoding="utf-8"?>
<styleSheet xmlns="http://schemas.openxmlformats.org/spreadsheetml/2006/main">
  <numFmts count="6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00;\-* #,##0.000;_-* &quot;-&quot;;_-@_-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name val="DINPro-Light"/>
      <family val="3"/>
    </font>
    <font>
      <sz val="14"/>
      <name val="DINPro-Light"/>
      <family val="3"/>
    </font>
    <font>
      <sz val="10"/>
      <name val="DINPro-Light"/>
      <family val="3"/>
    </font>
    <font>
      <b/>
      <sz val="14"/>
      <name val="DINPro-Light"/>
      <family val="3"/>
    </font>
    <font>
      <b/>
      <sz val="10"/>
      <name val="DINPro-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3" fillId="0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196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97" fontId="18" fillId="0" borderId="0" xfId="0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96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justify"/>
      <protection/>
    </xf>
    <xf numFmtId="3" fontId="1" fillId="0" borderId="0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justify" vertical="justify"/>
      <protection/>
    </xf>
    <xf numFmtId="0" fontId="1" fillId="0" borderId="0" xfId="59" applyFont="1" applyFill="1" applyBorder="1" applyAlignment="1">
      <alignment wrapText="1"/>
      <protection/>
    </xf>
    <xf numFmtId="0" fontId="2" fillId="0" borderId="0" xfId="59" applyFont="1" applyFill="1" applyBorder="1" applyAlignment="1" quotePrefix="1">
      <alignment vertical="justify"/>
      <protection/>
    </xf>
    <xf numFmtId="0" fontId="2" fillId="0" borderId="0" xfId="59" applyFont="1" applyFill="1" applyBorder="1" applyAlignment="1" quotePrefix="1">
      <alignment horizontal="center" vertical="justify"/>
      <protection/>
    </xf>
    <xf numFmtId="3" fontId="1" fillId="0" borderId="0" xfId="59" applyNumberFormat="1" applyFont="1" applyFill="1" applyBorder="1" applyAlignment="1" quotePrefix="1">
      <alignment horizontal="center" vertical="justify"/>
      <protection/>
    </xf>
    <xf numFmtId="3" fontId="1" fillId="0" borderId="0" xfId="59" applyNumberFormat="1" applyFont="1" applyFill="1" applyBorder="1" applyAlignment="1">
      <alignment horizontal="center" vertical="justify"/>
      <protection/>
    </xf>
    <xf numFmtId="0" fontId="3" fillId="0" borderId="0" xfId="59" applyFont="1" applyFill="1" applyBorder="1" applyAlignment="1">
      <alignment horizontal="centerContinuous"/>
      <protection/>
    </xf>
    <xf numFmtId="0" fontId="18" fillId="0" borderId="0" xfId="59" applyFont="1" applyFill="1" applyBorder="1">
      <alignment/>
      <protection/>
    </xf>
    <xf numFmtId="3" fontId="16" fillId="0" borderId="0" xfId="59" applyNumberFormat="1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19" fillId="0" borderId="0" xfId="59" applyFont="1" applyFill="1" applyBorder="1">
      <alignment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horizontal="center" vertical="justify"/>
      <protection/>
    </xf>
    <xf numFmtId="0" fontId="18" fillId="0" borderId="0" xfId="59" applyFont="1" applyFill="1" applyBorder="1" applyAlignment="1">
      <alignment horizontal="justify" vertical="justify"/>
      <protection/>
    </xf>
    <xf numFmtId="0" fontId="18" fillId="0" borderId="0" xfId="59" applyFont="1" applyFill="1" applyBorder="1" applyAlignment="1">
      <alignment horizontal="center" vertical="justify"/>
      <protection/>
    </xf>
    <xf numFmtId="0" fontId="18" fillId="0" borderId="0" xfId="59" applyFont="1" applyFill="1" applyBorder="1" applyAlignment="1">
      <alignment wrapText="1"/>
      <protection/>
    </xf>
    <xf numFmtId="197" fontId="18" fillId="0" borderId="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197" fontId="18" fillId="0" borderId="0" xfId="0" applyNumberFormat="1" applyFont="1" applyFill="1" applyBorder="1" applyAlignment="1">
      <alignment horizontal="center" vertical="center"/>
    </xf>
    <xf numFmtId="197" fontId="18" fillId="0" borderId="0" xfId="59" applyNumberFormat="1" applyFont="1" applyFill="1" applyBorder="1" applyAlignment="1">
      <alignment horizontal="right"/>
      <protection/>
    </xf>
    <xf numFmtId="197" fontId="18" fillId="0" borderId="0" xfId="59" applyNumberFormat="1" applyFont="1" applyFill="1" applyBorder="1" applyAlignment="1">
      <alignment horizontal="center"/>
      <protection/>
    </xf>
    <xf numFmtId="197" fontId="18" fillId="0" borderId="0" xfId="59" applyNumberFormat="1" applyFont="1" applyFill="1" applyBorder="1" applyAlignment="1" quotePrefix="1">
      <alignment horizontal="center"/>
      <protection/>
    </xf>
    <xf numFmtId="197" fontId="1" fillId="0" borderId="0" xfId="59" applyNumberFormat="1" applyFont="1" applyFill="1" applyBorder="1" applyAlignment="1" quotePrefix="1">
      <alignment horizontal="center"/>
      <protection/>
    </xf>
    <xf numFmtId="197" fontId="1" fillId="0" borderId="0" xfId="59" applyNumberFormat="1" applyFont="1" applyFill="1" applyBorder="1" applyAlignment="1">
      <alignment horizontal="center"/>
      <protection/>
    </xf>
    <xf numFmtId="197" fontId="1" fillId="0" borderId="0" xfId="59" applyNumberFormat="1" applyFont="1" applyFill="1" applyBorder="1">
      <alignment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3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59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97" fontId="18" fillId="0" borderId="0" xfId="59" applyNumberFormat="1" applyFont="1" applyFill="1" applyBorder="1" applyAlignment="1" quotePrefix="1">
      <alignment horizontal="right"/>
      <protection/>
    </xf>
    <xf numFmtId="197" fontId="1" fillId="0" borderId="0" xfId="59" applyNumberFormat="1" applyFont="1" applyFill="1" applyBorder="1" applyAlignment="1" quotePrefix="1">
      <alignment horizontal="right"/>
      <protection/>
    </xf>
    <xf numFmtId="197" fontId="1" fillId="0" borderId="0" xfId="59" applyNumberFormat="1" applyFont="1" applyFill="1" applyBorder="1" applyAlignment="1">
      <alignment horizontal="right"/>
      <protection/>
    </xf>
    <xf numFmtId="197" fontId="18" fillId="0" borderId="0" xfId="59" applyNumberFormat="1" applyFont="1" applyFill="1" applyBorder="1">
      <alignment/>
      <protection/>
    </xf>
    <xf numFmtId="0" fontId="1" fillId="0" borderId="0" xfId="59" applyFont="1" applyFill="1" applyBorder="1" applyAlignment="1">
      <alignment horizontal="center" vertical="justify"/>
      <protection/>
    </xf>
    <xf numFmtId="0" fontId="18" fillId="0" borderId="0" xfId="59" applyFont="1" applyFill="1" applyBorder="1" applyAlignment="1">
      <alignment horizontal="center" wrapText="1"/>
      <protection/>
    </xf>
    <xf numFmtId="0" fontId="1" fillId="0" borderId="0" xfId="59" applyFont="1" applyFill="1" applyBorder="1" applyAlignment="1">
      <alignment horizontal="justify" vertical="justify" wrapText="1"/>
      <protection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97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197" fontId="21" fillId="0" borderId="11" xfId="0" applyNumberFormat="1" applyFont="1" applyFill="1" applyBorder="1" applyAlignment="1">
      <alignment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59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5" fillId="0" borderId="0" xfId="59" applyFont="1" applyFill="1" applyBorder="1" applyAlignment="1">
      <alignment horizontal="right" vertical="center"/>
      <protection/>
    </xf>
    <xf numFmtId="0" fontId="22" fillId="0" borderId="0" xfId="59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21" fillId="0" borderId="0" xfId="59" applyFont="1" applyFill="1" applyBorder="1" quotePrefix="1">
      <alignment/>
      <protection/>
    </xf>
    <xf numFmtId="0" fontId="18" fillId="0" borderId="0" xfId="59" applyFont="1" applyFill="1" applyBorder="1" applyAlignment="1">
      <alignment horizontal="right"/>
      <protection/>
    </xf>
    <xf numFmtId="14" fontId="21" fillId="0" borderId="0" xfId="59" applyNumberFormat="1" applyFont="1" applyFill="1" applyBorder="1" quotePrefix="1">
      <alignment/>
      <protection/>
    </xf>
    <xf numFmtId="0" fontId="27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horizontal="right" vertical="justify"/>
    </xf>
    <xf numFmtId="0" fontId="27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28" fillId="0" borderId="0" xfId="59" applyFont="1" applyFill="1" applyBorder="1" applyAlignment="1">
      <alignment horizontal="left" vertical="justify"/>
      <protection/>
    </xf>
    <xf numFmtId="0" fontId="29" fillId="0" borderId="0" xfId="0" applyFont="1" applyFill="1" applyBorder="1" applyAlignment="1">
      <alignment horizontal="left"/>
    </xf>
    <xf numFmtId="0" fontId="30" fillId="0" borderId="0" xfId="59" applyFont="1" applyFill="1" applyBorder="1" applyAlignment="1">
      <alignment vertical="justify"/>
      <protection/>
    </xf>
    <xf numFmtId="0" fontId="30" fillId="0" borderId="0" xfId="59" applyFont="1" applyFill="1" applyBorder="1">
      <alignment/>
      <protection/>
    </xf>
    <xf numFmtId="0" fontId="21" fillId="0" borderId="0" xfId="59" applyFont="1" applyFill="1" applyBorder="1" applyAlignment="1">
      <alignment horizontal="left" vertical="justify"/>
      <protection/>
    </xf>
    <xf numFmtId="0" fontId="22" fillId="0" borderId="0" xfId="59" applyFont="1" applyFill="1" applyBorder="1" applyAlignment="1">
      <alignment vertical="justify"/>
      <protection/>
    </xf>
    <xf numFmtId="0" fontId="22" fillId="0" borderId="0" xfId="59" applyFont="1" applyFill="1" applyBorder="1" applyAlignment="1">
      <alignment/>
      <protection/>
    </xf>
    <xf numFmtId="0" fontId="22" fillId="0" borderId="0" xfId="59" applyFont="1" applyFill="1" applyBorder="1" applyAlignment="1">
      <alignment horizontal="left" vertical="justify"/>
      <protection/>
    </xf>
    <xf numFmtId="0" fontId="21" fillId="0" borderId="0" xfId="59" applyFont="1" applyFill="1" applyBorder="1" applyAlignment="1">
      <alignment horizontal="right" vertical="justify"/>
      <protection/>
    </xf>
    <xf numFmtId="0" fontId="16" fillId="0" borderId="0" xfId="59" applyFont="1" applyFill="1" applyBorder="1" applyAlignment="1">
      <alignment horizontal="right"/>
      <protection/>
    </xf>
    <xf numFmtId="0" fontId="16" fillId="0" borderId="0" xfId="59" applyFont="1" applyFill="1" applyBorder="1" applyAlignment="1">
      <alignment horizontal="right" wrapText="1"/>
      <protection/>
    </xf>
    <xf numFmtId="0" fontId="21" fillId="0" borderId="10" xfId="59" applyFont="1" applyFill="1" applyBorder="1" applyAlignment="1">
      <alignment horizontal="left" vertical="justify"/>
      <protection/>
    </xf>
    <xf numFmtId="0" fontId="16" fillId="0" borderId="10" xfId="59" applyFont="1" applyFill="1" applyBorder="1" applyAlignment="1">
      <alignment/>
      <protection/>
    </xf>
    <xf numFmtId="0" fontId="16" fillId="0" borderId="10" xfId="59" applyFont="1" applyFill="1" applyBorder="1" applyAlignment="1">
      <alignment horizontal="center" wrapText="1"/>
      <protection/>
    </xf>
    <xf numFmtId="0" fontId="16" fillId="0" borderId="10" xfId="59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horizontal="center" wrapText="1"/>
    </xf>
    <xf numFmtId="0" fontId="20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left"/>
      <protection/>
    </xf>
    <xf numFmtId="0" fontId="21" fillId="0" borderId="0" xfId="59" applyFont="1" applyFill="1" applyBorder="1" applyAlignment="1" quotePrefix="1">
      <alignment horizontal="left" vertical="justify"/>
      <protection/>
    </xf>
    <xf numFmtId="0" fontId="21" fillId="0" borderId="0" xfId="59" applyFont="1" applyFill="1" applyBorder="1" applyAlignment="1">
      <alignment horizontal="justify" vertical="justify"/>
      <protection/>
    </xf>
    <xf numFmtId="0" fontId="22" fillId="0" borderId="0" xfId="59" applyFont="1" applyFill="1" applyBorder="1" applyAlignment="1">
      <alignment wrapText="1"/>
      <protection/>
    </xf>
    <xf numFmtId="0" fontId="21" fillId="0" borderId="11" xfId="59" applyFont="1" applyFill="1" applyBorder="1" applyAlignment="1">
      <alignment horizontal="left" vertical="justify"/>
      <protection/>
    </xf>
    <xf numFmtId="0" fontId="21" fillId="0" borderId="11" xfId="59" applyFont="1" applyFill="1" applyBorder="1" applyAlignment="1">
      <alignment vertical="justify"/>
      <protection/>
    </xf>
    <xf numFmtId="0" fontId="21" fillId="0" borderId="11" xfId="59" applyFont="1" applyFill="1" applyBorder="1" applyAlignment="1">
      <alignment horizontal="center" vertical="justify"/>
      <protection/>
    </xf>
    <xf numFmtId="197" fontId="21" fillId="0" borderId="11" xfId="59" applyNumberFormat="1" applyFont="1" applyFill="1" applyBorder="1" applyAlignment="1" quotePrefix="1">
      <alignment horizontal="center"/>
      <protection/>
    </xf>
    <xf numFmtId="197" fontId="21" fillId="0" borderId="11" xfId="59" applyNumberFormat="1" applyFont="1" applyFill="1" applyBorder="1" applyAlignment="1" quotePrefix="1">
      <alignment horizontal="right"/>
      <protection/>
    </xf>
    <xf numFmtId="0" fontId="22" fillId="0" borderId="0" xfId="59" applyFont="1" applyFill="1" applyBorder="1" applyAlignment="1" quotePrefix="1">
      <alignment horizontal="left" vertical="justify"/>
      <protection/>
    </xf>
    <xf numFmtId="0" fontId="20" fillId="0" borderId="0" xfId="59" applyFont="1" applyFill="1" applyBorder="1" applyAlignment="1">
      <alignment horizontal="left" vertical="justify"/>
      <protection/>
    </xf>
    <xf numFmtId="197" fontId="16" fillId="0" borderId="0" xfId="59" applyNumberFormat="1" applyFont="1" applyFill="1" applyBorder="1">
      <alignment/>
      <protection/>
    </xf>
    <xf numFmtId="197" fontId="16" fillId="0" borderId="0" xfId="59" applyNumberFormat="1" applyFont="1" applyFill="1" applyBorder="1" applyAlignment="1">
      <alignment horizontal="right"/>
      <protection/>
    </xf>
    <xf numFmtId="0" fontId="16" fillId="0" borderId="0" xfId="59" applyFont="1" applyFill="1" applyBorder="1" applyAlignment="1">
      <alignment horizontal="left" vertical="justify"/>
      <protection/>
    </xf>
    <xf numFmtId="0" fontId="20" fillId="0" borderId="0" xfId="59" applyFont="1" applyFill="1" applyBorder="1" applyAlignment="1">
      <alignment horizontal="justify" vertical="justify"/>
      <protection/>
    </xf>
    <xf numFmtId="0" fontId="16" fillId="0" borderId="0" xfId="59" applyFont="1" applyFill="1" applyBorder="1" applyAlignment="1" quotePrefix="1">
      <alignment horizontal="center" vertical="justify"/>
      <protection/>
    </xf>
    <xf numFmtId="0" fontId="28" fillId="0" borderId="10" xfId="5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197" fontId="21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 vertical="justify"/>
    </xf>
    <xf numFmtId="196" fontId="21" fillId="0" borderId="0" xfId="0" applyNumberFormat="1" applyFont="1" applyFill="1" applyBorder="1" applyAlignment="1" quotePrefix="1">
      <alignment horizontal="right"/>
    </xf>
    <xf numFmtId="196" fontId="21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97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9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justify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/>
    </xf>
    <xf numFmtId="197" fontId="22" fillId="0" borderId="0" xfId="0" applyNumberFormat="1" applyFont="1" applyFill="1" applyBorder="1" applyAlignment="1">
      <alignment horizontal="right"/>
    </xf>
    <xf numFmtId="210" fontId="18" fillId="0" borderId="10" xfId="0" applyNumberFormat="1" applyFont="1" applyFill="1" applyBorder="1" applyAlignment="1">
      <alignment horizontal="right"/>
    </xf>
    <xf numFmtId="197" fontId="21" fillId="0" borderId="0" xfId="59" applyNumberFormat="1" applyFont="1" applyFill="1" applyBorder="1" applyAlignment="1" quotePrefix="1">
      <alignment horizontal="center"/>
      <protection/>
    </xf>
    <xf numFmtId="197" fontId="6" fillId="0" borderId="0" xfId="0" applyNumberFormat="1" applyFont="1" applyFill="1" applyBorder="1" applyAlignment="1">
      <alignment horizontal="right"/>
    </xf>
    <xf numFmtId="197" fontId="16" fillId="0" borderId="0" xfId="59" applyNumberFormat="1" applyFont="1" applyFill="1" applyBorder="1" applyAlignment="1" quotePrefix="1">
      <alignment horizontal="center"/>
      <protection/>
    </xf>
    <xf numFmtId="197" fontId="16" fillId="0" borderId="0" xfId="59" applyNumberFormat="1" applyFont="1" applyFill="1" applyBorder="1" applyAlignment="1">
      <alignment horizontal="center"/>
      <protection/>
    </xf>
    <xf numFmtId="197" fontId="5" fillId="0" borderId="0" xfId="59" applyNumberFormat="1" applyFont="1" applyFill="1" applyBorder="1" applyAlignment="1">
      <alignment horizontal="center"/>
      <protection/>
    </xf>
    <xf numFmtId="197" fontId="5" fillId="0" borderId="0" xfId="59" applyNumberFormat="1" applyFont="1" applyFill="1" applyBorder="1">
      <alignment/>
      <protection/>
    </xf>
    <xf numFmtId="197" fontId="22" fillId="0" borderId="0" xfId="59" applyNumberFormat="1" applyFont="1" applyFill="1" applyBorder="1">
      <alignment/>
      <protection/>
    </xf>
    <xf numFmtId="197" fontId="22" fillId="0" borderId="0" xfId="59" applyNumberFormat="1" applyFont="1" applyFill="1" applyBorder="1" applyAlignment="1">
      <alignment horizontal="center"/>
      <protection/>
    </xf>
    <xf numFmtId="14" fontId="20" fillId="0" borderId="0" xfId="0" applyNumberFormat="1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9" fillId="0" borderId="0" xfId="59" applyFont="1" applyFill="1" applyBorder="1" applyAlignment="1">
      <alignment vertical="justify"/>
      <protection/>
    </xf>
    <xf numFmtId="0" fontId="29" fillId="0" borderId="0" xfId="59" applyFont="1" applyFill="1" applyBorder="1" applyAlignment="1">
      <alignment/>
      <protection/>
    </xf>
    <xf numFmtId="0" fontId="3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justify" vertical="justify"/>
      <protection/>
    </xf>
    <xf numFmtId="0" fontId="3" fillId="0" borderId="0" xfId="58" applyFont="1" applyFill="1" applyBorder="1" applyAlignment="1">
      <alignment horizontal="justify" vertical="justify"/>
      <protection/>
    </xf>
    <xf numFmtId="0" fontId="23" fillId="0" borderId="0" xfId="58" applyFont="1" applyFill="1" applyBorder="1">
      <alignment/>
      <protection/>
    </xf>
    <xf numFmtId="0" fontId="26" fillId="0" borderId="0" xfId="57" applyFont="1" applyFill="1" applyBorder="1" applyAlignment="1">
      <alignment horizontal="left" vertical="center"/>
      <protection/>
    </xf>
    <xf numFmtId="0" fontId="26" fillId="0" borderId="0" xfId="57" applyFont="1" applyFill="1" applyBorder="1" applyAlignment="1">
      <alignment horizontal="left"/>
      <protection/>
    </xf>
    <xf numFmtId="0" fontId="26" fillId="0" borderId="0" xfId="58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horizontal="justify" vertical="justify" wrapText="1"/>
      <protection/>
    </xf>
    <xf numFmtId="0" fontId="22" fillId="0" borderId="0" xfId="58" applyFont="1" applyFill="1" applyBorder="1">
      <alignment/>
      <protection/>
    </xf>
    <xf numFmtId="0" fontId="22" fillId="0" borderId="0" xfId="57" applyFont="1" applyFill="1" applyBorder="1" applyAlignment="1">
      <alignment/>
      <protection/>
    </xf>
    <xf numFmtId="0" fontId="21" fillId="0" borderId="0" xfId="58" applyFont="1" applyFill="1" applyBorder="1" applyAlignment="1">
      <alignment horizontal="center" vertical="center"/>
      <protection/>
    </xf>
    <xf numFmtId="0" fontId="21" fillId="0" borderId="0" xfId="58" applyFont="1" applyFill="1" applyBorder="1" applyAlignment="1">
      <alignment horizontal="justify" vertical="justify" wrapText="1"/>
      <protection/>
    </xf>
    <xf numFmtId="0" fontId="1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horizontal="right" vertical="justify"/>
      <protection/>
    </xf>
    <xf numFmtId="0" fontId="16" fillId="0" borderId="0" xfId="58" applyFont="1" applyFill="1" applyBorder="1" applyAlignment="1">
      <alignment horizontal="right" vertical="justify" wrapText="1"/>
      <protection/>
    </xf>
    <xf numFmtId="14" fontId="20" fillId="0" borderId="0" xfId="57" applyNumberFormat="1" applyFont="1" applyFill="1" applyBorder="1" applyAlignment="1">
      <alignment horizontal="right"/>
      <protection/>
    </xf>
    <xf numFmtId="0" fontId="12" fillId="0" borderId="12" xfId="58" applyFont="1" applyFill="1" applyBorder="1" applyAlignment="1">
      <alignment horizontal="justify" vertical="justify"/>
      <protection/>
    </xf>
    <xf numFmtId="0" fontId="1" fillId="0" borderId="12" xfId="58" applyFont="1" applyFill="1" applyBorder="1" applyAlignment="1">
      <alignment horizontal="justify" vertical="justify" wrapText="1"/>
      <protection/>
    </xf>
    <xf numFmtId="0" fontId="1" fillId="0" borderId="12" xfId="58" applyFont="1" applyFill="1" applyBorder="1" applyAlignment="1">
      <alignment horizontal="center"/>
      <protection/>
    </xf>
    <xf numFmtId="197" fontId="22" fillId="0" borderId="0" xfId="58" applyNumberFormat="1" applyFont="1" applyFill="1" applyBorder="1">
      <alignment/>
      <protection/>
    </xf>
    <xf numFmtId="3" fontId="22" fillId="0" borderId="0" xfId="58" applyNumberFormat="1" applyFont="1" applyFill="1" applyBorder="1">
      <alignment/>
      <protection/>
    </xf>
    <xf numFmtId="0" fontId="2" fillId="0" borderId="0" xfId="58" applyFont="1" applyFill="1" applyBorder="1" applyAlignment="1">
      <alignment horizontal="justify" vertical="justify"/>
      <protection/>
    </xf>
    <xf numFmtId="0" fontId="2" fillId="0" borderId="0" xfId="58" applyFont="1" applyFill="1" applyBorder="1" applyAlignment="1">
      <alignment horizontal="justify" vertical="justify" wrapText="1"/>
      <protection/>
    </xf>
    <xf numFmtId="197" fontId="1" fillId="0" borderId="0" xfId="58" applyNumberFormat="1" applyFont="1" applyFill="1" applyBorder="1">
      <alignment/>
      <protection/>
    </xf>
    <xf numFmtId="3" fontId="1" fillId="0" borderId="0" xfId="58" applyNumberFormat="1" applyFont="1" applyFill="1" applyBorder="1">
      <alignment/>
      <protection/>
    </xf>
    <xf numFmtId="0" fontId="18" fillId="0" borderId="0" xfId="58" applyFont="1" applyFill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2" fillId="0" borderId="0" xfId="58" applyFont="1" applyFill="1" applyBorder="1" applyAlignment="1" quotePrefix="1">
      <alignment horizontal="justify" vertical="justify"/>
      <protection/>
    </xf>
    <xf numFmtId="0" fontId="1" fillId="0" borderId="0" xfId="58" applyFont="1" applyFill="1" applyBorder="1" applyAlignment="1">
      <alignment horizontal="justify" vertical="justify" wrapText="1"/>
      <protection/>
    </xf>
    <xf numFmtId="197" fontId="1" fillId="0" borderId="0" xfId="58" applyNumberFormat="1" applyFont="1" applyFill="1" applyBorder="1" applyAlignment="1">
      <alignment horizontal="right" vertical="top" wrapText="1"/>
      <protection/>
    </xf>
    <xf numFmtId="197" fontId="21" fillId="0" borderId="0" xfId="59" applyNumberFormat="1" applyFont="1" applyFill="1" applyBorder="1" applyAlignment="1" quotePrefix="1">
      <alignment horizontal="right"/>
      <protection/>
    </xf>
    <xf numFmtId="197" fontId="1" fillId="0" borderId="0" xfId="58" applyNumberFormat="1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justify" vertical="justify"/>
      <protection/>
    </xf>
    <xf numFmtId="197" fontId="33" fillId="0" borderId="0" xfId="59" applyNumberFormat="1" applyFont="1" applyFill="1" applyBorder="1" applyAlignment="1">
      <alignment horizontal="right"/>
      <protection/>
    </xf>
    <xf numFmtId="197" fontId="22" fillId="0" borderId="0" xfId="59" applyNumberFormat="1" applyFont="1" applyFill="1" applyBorder="1" applyAlignment="1">
      <alignment horizontal="right"/>
      <protection/>
    </xf>
    <xf numFmtId="0" fontId="33" fillId="0" borderId="0" xfId="59" applyFont="1" applyFill="1" applyBorder="1">
      <alignment/>
      <protection/>
    </xf>
    <xf numFmtId="197" fontId="22" fillId="0" borderId="0" xfId="58" applyNumberFormat="1" applyFont="1" applyFill="1" applyBorder="1" applyAlignment="1">
      <alignment horizontal="right" vertical="top" wrapText="1"/>
      <protection/>
    </xf>
    <xf numFmtId="0" fontId="18" fillId="0" borderId="10" xfId="59" applyFont="1" applyFill="1" applyBorder="1">
      <alignment/>
      <protection/>
    </xf>
    <xf numFmtId="0" fontId="18" fillId="0" borderId="0" xfId="58" applyFont="1" applyFill="1" applyBorder="1" applyAlignment="1" quotePrefix="1">
      <alignment horizontal="justify" vertical="justify"/>
      <protection/>
    </xf>
    <xf numFmtId="0" fontId="18" fillId="0" borderId="0" xfId="58" applyFont="1" applyFill="1" applyBorder="1" applyAlignment="1">
      <alignment horizontal="justify" vertical="justify" wrapText="1"/>
      <protection/>
    </xf>
    <xf numFmtId="201" fontId="18" fillId="0" borderId="0" xfId="58" applyNumberFormat="1" applyFont="1" applyFill="1" applyBorder="1" applyAlignment="1">
      <alignment vertical="top" wrapText="1"/>
      <protection/>
    </xf>
    <xf numFmtId="202" fontId="18" fillId="0" borderId="0" xfId="58" applyNumberFormat="1" applyFont="1" applyFill="1" applyBorder="1" applyAlignment="1">
      <alignment vertical="top" wrapText="1"/>
      <protection/>
    </xf>
    <xf numFmtId="200" fontId="18" fillId="0" borderId="0" xfId="58" applyNumberFormat="1" applyFont="1" applyFill="1" applyBorder="1" applyAlignment="1">
      <alignment vertical="top" wrapText="1"/>
      <protection/>
    </xf>
    <xf numFmtId="0" fontId="34" fillId="0" borderId="0" xfId="58" applyFont="1" applyFill="1" applyBorder="1">
      <alignment/>
      <protection/>
    </xf>
    <xf numFmtId="0" fontId="35" fillId="0" borderId="0" xfId="58" applyFont="1" applyFill="1" applyBorder="1">
      <alignment/>
      <protection/>
    </xf>
    <xf numFmtId="0" fontId="36" fillId="0" borderId="0" xfId="58" applyFont="1" applyFill="1" applyBorder="1">
      <alignment/>
      <protection/>
    </xf>
    <xf numFmtId="0" fontId="21" fillId="0" borderId="0" xfId="58" applyFont="1" applyFill="1" applyBorder="1" applyAlignment="1">
      <alignment/>
      <protection/>
    </xf>
    <xf numFmtId="0" fontId="37" fillId="0" borderId="0" xfId="58" applyFont="1" applyFill="1" applyBorder="1" applyAlignment="1">
      <alignment horizontal="justify" vertical="justify"/>
      <protection/>
    </xf>
    <xf numFmtId="0" fontId="19" fillId="0" borderId="0" xfId="58" applyFont="1" applyFill="1" applyBorder="1" applyAlignment="1">
      <alignment/>
      <protection/>
    </xf>
    <xf numFmtId="0" fontId="35" fillId="0" borderId="0" xfId="58" applyFont="1" applyFill="1" applyBorder="1" applyAlignment="1">
      <alignment horizontal="justify" vertical="justify"/>
      <protection/>
    </xf>
    <xf numFmtId="3" fontId="35" fillId="0" borderId="0" xfId="58" applyNumberFormat="1" applyFont="1" applyFill="1" applyBorder="1">
      <alignment/>
      <protection/>
    </xf>
    <xf numFmtId="0" fontId="35" fillId="0" borderId="10" xfId="58" applyFont="1" applyFill="1" applyBorder="1">
      <alignment/>
      <protection/>
    </xf>
    <xf numFmtId="0" fontId="37" fillId="0" borderId="10" xfId="58" applyFont="1" applyFill="1" applyBorder="1" applyAlignment="1">
      <alignment horizontal="justify" vertical="justify"/>
      <protection/>
    </xf>
    <xf numFmtId="0" fontId="35" fillId="0" borderId="10" xfId="58" applyFont="1" applyFill="1" applyBorder="1" applyAlignment="1">
      <alignment horizontal="justify" vertical="justify"/>
      <protection/>
    </xf>
    <xf numFmtId="3" fontId="35" fillId="0" borderId="10" xfId="58" applyNumberFormat="1" applyFont="1" applyFill="1" applyBorder="1">
      <alignment/>
      <protection/>
    </xf>
    <xf numFmtId="208" fontId="18" fillId="0" borderId="0" xfId="59" applyNumberFormat="1" applyFont="1" applyFill="1" applyBorder="1" applyAlignment="1">
      <alignment horizontal="right"/>
      <protection/>
    </xf>
    <xf numFmtId="206" fontId="18" fillId="0" borderId="0" xfId="59" applyNumberFormat="1" applyFont="1" applyFill="1" applyBorder="1" applyAlignment="1">
      <alignment horizontal="right"/>
      <protection/>
    </xf>
    <xf numFmtId="197" fontId="18" fillId="0" borderId="10" xfId="59" applyNumberFormat="1" applyFont="1" applyFill="1" applyBorder="1" applyAlignment="1">
      <alignment horizontal="right"/>
      <protection/>
    </xf>
    <xf numFmtId="197" fontId="18" fillId="0" borderId="0" xfId="57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59" applyFont="1" applyFill="1" applyBorder="1" applyAlignment="1">
      <alignment horizontal="center"/>
      <protection/>
    </xf>
    <xf numFmtId="0" fontId="21" fillId="0" borderId="0" xfId="58" applyFont="1" applyFill="1" applyBorder="1" applyAlignment="1">
      <alignment horizontal="justify" wrapText="1"/>
      <protection/>
    </xf>
    <xf numFmtId="0" fontId="1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justify" vertical="justify" wrapText="1"/>
      <protection/>
    </xf>
    <xf numFmtId="0" fontId="34" fillId="0" borderId="0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KBNK-Enf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1.421875" style="27" customWidth="1"/>
    <col min="2" max="2" width="7.7109375" style="27" customWidth="1"/>
    <col min="3" max="3" width="77.8515625" style="27" customWidth="1"/>
    <col min="4" max="4" width="23.421875" style="28" bestFit="1" customWidth="1"/>
    <col min="5" max="5" width="20.28125" style="27" bestFit="1" customWidth="1"/>
    <col min="6" max="6" width="18.8515625" style="27" bestFit="1" customWidth="1"/>
    <col min="7" max="7" width="20.28125" style="27" bestFit="1" customWidth="1"/>
    <col min="8" max="8" width="1.7109375" style="27" customWidth="1"/>
    <col min="9" max="9" width="18.8515625" style="27" bestFit="1" customWidth="1"/>
    <col min="10" max="11" width="20.28125" style="27" bestFit="1" customWidth="1"/>
    <col min="12" max="12" width="9.140625" style="27" customWidth="1"/>
    <col min="13" max="13" width="10.57421875" style="27" bestFit="1" customWidth="1"/>
    <col min="14" max="16384" width="9.140625" style="27" customWidth="1"/>
  </cols>
  <sheetData>
    <row r="1" ht="17.25" customHeight="1">
      <c r="F1" s="29"/>
    </row>
    <row r="2" spans="2:11" s="30" customFormat="1" ht="17.25" customHeight="1">
      <c r="B2" s="111" t="s">
        <v>0</v>
      </c>
      <c r="C2" s="112"/>
      <c r="D2" s="113"/>
      <c r="E2" s="112"/>
      <c r="F2" s="112"/>
      <c r="G2" s="112"/>
      <c r="H2" s="112"/>
      <c r="I2" s="112"/>
      <c r="J2" s="112"/>
      <c r="K2" s="112"/>
    </row>
    <row r="3" spans="2:4" s="30" customFormat="1" ht="17.25" customHeight="1">
      <c r="B3" s="242" t="s">
        <v>693</v>
      </c>
      <c r="D3" s="114"/>
    </row>
    <row r="4" spans="2:11" s="31" customFormat="1" ht="17.25" customHeight="1">
      <c r="B4" s="115" t="s">
        <v>601</v>
      </c>
      <c r="C4" s="115"/>
      <c r="D4" s="116"/>
      <c r="E4" s="117"/>
      <c r="F4" s="117"/>
      <c r="G4" s="118"/>
      <c r="H4" s="118"/>
      <c r="I4" s="118"/>
      <c r="J4" s="118"/>
      <c r="K4" s="118"/>
    </row>
    <row r="5" spans="5:11" ht="17.25" customHeight="1">
      <c r="E5" s="81"/>
      <c r="F5" s="119"/>
      <c r="G5" s="119"/>
      <c r="H5" s="119"/>
      <c r="I5" s="119"/>
      <c r="J5" s="119"/>
      <c r="K5" s="119"/>
    </row>
    <row r="6" spans="4:11" s="30" customFormat="1" ht="15" customHeight="1">
      <c r="D6" s="114"/>
      <c r="E6" s="120"/>
      <c r="F6" s="120" t="s">
        <v>82</v>
      </c>
      <c r="G6" s="120"/>
      <c r="H6" s="121"/>
      <c r="I6" s="120"/>
      <c r="J6" s="120" t="s">
        <v>83</v>
      </c>
      <c r="K6" s="120"/>
    </row>
    <row r="7" spans="3:11" s="30" customFormat="1" ht="15.75" customHeight="1">
      <c r="C7" s="122" t="s">
        <v>84</v>
      </c>
      <c r="D7" s="114" t="s">
        <v>1</v>
      </c>
      <c r="E7" s="120"/>
      <c r="F7" s="120" t="s">
        <v>692</v>
      </c>
      <c r="G7" s="123"/>
      <c r="H7" s="124"/>
      <c r="I7" s="120"/>
      <c r="J7" s="120" t="s">
        <v>622</v>
      </c>
      <c r="K7" s="120"/>
    </row>
    <row r="8" spans="2:11" s="30" customFormat="1" ht="15.75" customHeight="1">
      <c r="B8" s="125"/>
      <c r="C8" s="126"/>
      <c r="D8" s="127" t="s">
        <v>85</v>
      </c>
      <c r="E8" s="128" t="s">
        <v>2</v>
      </c>
      <c r="F8" s="128" t="s">
        <v>3</v>
      </c>
      <c r="G8" s="128" t="s">
        <v>86</v>
      </c>
      <c r="H8" s="128"/>
      <c r="I8" s="128" t="s">
        <v>2</v>
      </c>
      <c r="J8" s="128" t="s">
        <v>3</v>
      </c>
      <c r="K8" s="128" t="s">
        <v>86</v>
      </c>
    </row>
    <row r="9" spans="1:11" s="31" customFormat="1" ht="16.5">
      <c r="A9" s="129"/>
      <c r="B9" s="129" t="s">
        <v>4</v>
      </c>
      <c r="C9" s="129" t="s">
        <v>87</v>
      </c>
      <c r="D9" s="110" t="s">
        <v>88</v>
      </c>
      <c r="E9" s="130">
        <v>935764</v>
      </c>
      <c r="F9" s="130">
        <v>17287348</v>
      </c>
      <c r="G9" s="130">
        <f aca="true" t="shared" si="0" ref="G9:G68">E9+F9</f>
        <v>18223112</v>
      </c>
      <c r="H9" s="117"/>
      <c r="I9" s="130">
        <v>3358403</v>
      </c>
      <c r="J9" s="130">
        <v>13304438</v>
      </c>
      <c r="K9" s="130">
        <f aca="true" t="shared" si="1" ref="K9:K33">I9+J9</f>
        <v>16662841</v>
      </c>
    </row>
    <row r="10" spans="1:11" s="31" customFormat="1" ht="16.5">
      <c r="A10" s="129"/>
      <c r="B10" s="129" t="s">
        <v>8</v>
      </c>
      <c r="C10" s="131" t="s">
        <v>566</v>
      </c>
      <c r="D10" s="110" t="s">
        <v>89</v>
      </c>
      <c r="E10" s="130">
        <f>E11+E16</f>
        <v>957805</v>
      </c>
      <c r="F10" s="130">
        <f>F11+F16</f>
        <v>814603</v>
      </c>
      <c r="G10" s="130">
        <f t="shared" si="0"/>
        <v>1772408</v>
      </c>
      <c r="H10" s="117"/>
      <c r="I10" s="130">
        <f>I11+I16</f>
        <v>187227</v>
      </c>
      <c r="J10" s="130">
        <f>J11+J16</f>
        <v>363378</v>
      </c>
      <c r="K10" s="130">
        <f t="shared" si="1"/>
        <v>550605</v>
      </c>
    </row>
    <row r="11" spans="2:11" ht="15.75">
      <c r="B11" s="32" t="s">
        <v>9</v>
      </c>
      <c r="C11" s="27" t="s">
        <v>325</v>
      </c>
      <c r="E11" s="79">
        <f>+SUM(E12:E15)</f>
        <v>957805</v>
      </c>
      <c r="F11" s="79">
        <f>+SUM(F12:F15)</f>
        <v>814603</v>
      </c>
      <c r="G11" s="79">
        <f t="shared" si="0"/>
        <v>1772408</v>
      </c>
      <c r="H11" s="81"/>
      <c r="I11" s="79">
        <f>+SUM(I12:I15)</f>
        <v>187227</v>
      </c>
      <c r="J11" s="79">
        <f>+SUM(J12:J15)</f>
        <v>363378</v>
      </c>
      <c r="K11" s="79">
        <f t="shared" si="1"/>
        <v>550605</v>
      </c>
    </row>
    <row r="12" spans="2:11" ht="15.75">
      <c r="B12" s="32" t="s">
        <v>10</v>
      </c>
      <c r="C12" s="27" t="s">
        <v>90</v>
      </c>
      <c r="E12" s="79">
        <v>3555</v>
      </c>
      <c r="F12" s="79">
        <v>2167</v>
      </c>
      <c r="G12" s="79">
        <f t="shared" si="0"/>
        <v>5722</v>
      </c>
      <c r="H12" s="81"/>
      <c r="I12" s="79">
        <v>6338</v>
      </c>
      <c r="J12" s="79">
        <v>2969</v>
      </c>
      <c r="K12" s="79">
        <f t="shared" si="1"/>
        <v>9307</v>
      </c>
    </row>
    <row r="13" spans="2:11" ht="15.75">
      <c r="B13" s="32" t="s">
        <v>11</v>
      </c>
      <c r="C13" s="27" t="s">
        <v>326</v>
      </c>
      <c r="E13" s="79">
        <v>55903</v>
      </c>
      <c r="F13" s="79">
        <v>0</v>
      </c>
      <c r="G13" s="79">
        <f t="shared" si="0"/>
        <v>55903</v>
      </c>
      <c r="H13" s="81"/>
      <c r="I13" s="79">
        <v>10172</v>
      </c>
      <c r="J13" s="79">
        <v>0</v>
      </c>
      <c r="K13" s="79">
        <f t="shared" si="1"/>
        <v>10172</v>
      </c>
    </row>
    <row r="14" spans="2:11" ht="15.75">
      <c r="B14" s="32" t="s">
        <v>12</v>
      </c>
      <c r="C14" s="27" t="s">
        <v>330</v>
      </c>
      <c r="E14" s="79">
        <v>898347</v>
      </c>
      <c r="F14" s="79">
        <v>812436</v>
      </c>
      <c r="G14" s="79">
        <f t="shared" si="0"/>
        <v>1710783</v>
      </c>
      <c r="H14" s="81"/>
      <c r="I14" s="79">
        <v>170717</v>
      </c>
      <c r="J14" s="79">
        <v>360409</v>
      </c>
      <c r="K14" s="79">
        <f t="shared" si="1"/>
        <v>531126</v>
      </c>
    </row>
    <row r="15" spans="2:11" ht="15.75">
      <c r="B15" s="32" t="s">
        <v>580</v>
      </c>
      <c r="C15" s="27" t="s">
        <v>91</v>
      </c>
      <c r="E15" s="79">
        <v>0</v>
      </c>
      <c r="F15" s="79">
        <v>0</v>
      </c>
      <c r="G15" s="79">
        <f t="shared" si="0"/>
        <v>0</v>
      </c>
      <c r="H15" s="81"/>
      <c r="I15" s="79">
        <v>0</v>
      </c>
      <c r="J15" s="79">
        <v>0</v>
      </c>
      <c r="K15" s="79">
        <f t="shared" si="1"/>
        <v>0</v>
      </c>
    </row>
    <row r="16" spans="2:11" ht="15.75">
      <c r="B16" s="32" t="s">
        <v>14</v>
      </c>
      <c r="C16" s="27" t="s">
        <v>613</v>
      </c>
      <c r="E16" s="79">
        <f>SUM(E17:E20)</f>
        <v>0</v>
      </c>
      <c r="F16" s="79">
        <f>SUM(F17:F20)</f>
        <v>0</v>
      </c>
      <c r="G16" s="79">
        <f t="shared" si="0"/>
        <v>0</v>
      </c>
      <c r="H16" s="81"/>
      <c r="I16" s="79">
        <f>SUM(I17:I20)</f>
        <v>0</v>
      </c>
      <c r="J16" s="79">
        <f>SUM(J17:J20)</f>
        <v>0</v>
      </c>
      <c r="K16" s="79">
        <f t="shared" si="1"/>
        <v>0</v>
      </c>
    </row>
    <row r="17" spans="2:11" ht="15.75">
      <c r="B17" s="32" t="s">
        <v>327</v>
      </c>
      <c r="C17" s="27" t="s">
        <v>90</v>
      </c>
      <c r="E17" s="79">
        <v>0</v>
      </c>
      <c r="F17" s="79">
        <v>0</v>
      </c>
      <c r="G17" s="79">
        <f t="shared" si="0"/>
        <v>0</v>
      </c>
      <c r="H17" s="81"/>
      <c r="I17" s="79">
        <v>0</v>
      </c>
      <c r="J17" s="79">
        <v>0</v>
      </c>
      <c r="K17" s="79">
        <f t="shared" si="1"/>
        <v>0</v>
      </c>
    </row>
    <row r="18" spans="2:11" ht="15.75">
      <c r="B18" s="32" t="s">
        <v>328</v>
      </c>
      <c r="C18" s="27" t="s">
        <v>326</v>
      </c>
      <c r="E18" s="79">
        <v>0</v>
      </c>
      <c r="F18" s="79">
        <v>0</v>
      </c>
      <c r="G18" s="79">
        <f t="shared" si="0"/>
        <v>0</v>
      </c>
      <c r="H18" s="81"/>
      <c r="I18" s="79">
        <v>0</v>
      </c>
      <c r="J18" s="79">
        <v>0</v>
      </c>
      <c r="K18" s="79">
        <f t="shared" si="1"/>
        <v>0</v>
      </c>
    </row>
    <row r="19" spans="2:11" ht="15.75">
      <c r="B19" s="32" t="s">
        <v>329</v>
      </c>
      <c r="C19" s="27" t="s">
        <v>333</v>
      </c>
      <c r="E19" s="79">
        <v>0</v>
      </c>
      <c r="F19" s="79">
        <v>0</v>
      </c>
      <c r="G19" s="79">
        <f t="shared" si="0"/>
        <v>0</v>
      </c>
      <c r="H19" s="81"/>
      <c r="I19" s="79">
        <v>0</v>
      </c>
      <c r="J19" s="79">
        <v>0</v>
      </c>
      <c r="K19" s="79">
        <f t="shared" si="1"/>
        <v>0</v>
      </c>
    </row>
    <row r="20" spans="2:11" ht="15.75">
      <c r="B20" s="32" t="s">
        <v>605</v>
      </c>
      <c r="C20" s="27" t="s">
        <v>91</v>
      </c>
      <c r="E20" s="79">
        <v>0</v>
      </c>
      <c r="F20" s="79">
        <v>0</v>
      </c>
      <c r="G20" s="79">
        <f t="shared" si="0"/>
        <v>0</v>
      </c>
      <c r="H20" s="81"/>
      <c r="I20" s="79">
        <v>0</v>
      </c>
      <c r="J20" s="79">
        <v>0</v>
      </c>
      <c r="K20" s="79">
        <f t="shared" si="1"/>
        <v>0</v>
      </c>
    </row>
    <row r="21" spans="1:11" s="31" customFormat="1" ht="16.5">
      <c r="A21" s="129"/>
      <c r="B21" s="129" t="s">
        <v>16</v>
      </c>
      <c r="C21" s="131" t="s">
        <v>471</v>
      </c>
      <c r="D21" s="110" t="s">
        <v>101</v>
      </c>
      <c r="E21" s="130">
        <v>156</v>
      </c>
      <c r="F21" s="130">
        <v>4945062</v>
      </c>
      <c r="G21" s="130">
        <f t="shared" si="0"/>
        <v>4945218</v>
      </c>
      <c r="H21" s="117"/>
      <c r="I21" s="130">
        <v>4124</v>
      </c>
      <c r="J21" s="130">
        <v>2694090</v>
      </c>
      <c r="K21" s="130">
        <f t="shared" si="1"/>
        <v>2698214</v>
      </c>
    </row>
    <row r="22" spans="1:11" s="31" customFormat="1" ht="16.5">
      <c r="A22" s="129"/>
      <c r="B22" s="129" t="s">
        <v>17</v>
      </c>
      <c r="C22" s="131" t="s">
        <v>331</v>
      </c>
      <c r="D22" s="132"/>
      <c r="E22" s="130">
        <f>SUM(E23:E25)</f>
        <v>0</v>
      </c>
      <c r="F22" s="130">
        <f>SUM(F23:F25)</f>
        <v>0</v>
      </c>
      <c r="G22" s="130">
        <f t="shared" si="0"/>
        <v>0</v>
      </c>
      <c r="H22" s="117"/>
      <c r="I22" s="130">
        <f>SUM(I23:I25)</f>
        <v>0</v>
      </c>
      <c r="J22" s="130">
        <f>SUM(J23:J25)</f>
        <v>0</v>
      </c>
      <c r="K22" s="130">
        <f t="shared" si="1"/>
        <v>0</v>
      </c>
    </row>
    <row r="23" spans="1:11" ht="16.5">
      <c r="A23" s="29"/>
      <c r="B23" s="34" t="s">
        <v>18</v>
      </c>
      <c r="C23" s="35" t="s">
        <v>97</v>
      </c>
      <c r="D23" s="133"/>
      <c r="E23" s="79">
        <v>0</v>
      </c>
      <c r="F23" s="79">
        <v>0</v>
      </c>
      <c r="G23" s="130">
        <f t="shared" si="0"/>
        <v>0</v>
      </c>
      <c r="H23" s="81"/>
      <c r="I23" s="79">
        <v>0</v>
      </c>
      <c r="J23" s="79">
        <v>0</v>
      </c>
      <c r="K23" s="79">
        <f t="shared" si="1"/>
        <v>0</v>
      </c>
    </row>
    <row r="24" spans="1:11" ht="16.5">
      <c r="A24" s="29"/>
      <c r="B24" s="36" t="s">
        <v>19</v>
      </c>
      <c r="C24" s="35" t="s">
        <v>98</v>
      </c>
      <c r="D24" s="133"/>
      <c r="E24" s="79">
        <v>0</v>
      </c>
      <c r="F24" s="79">
        <v>0</v>
      </c>
      <c r="G24" s="130">
        <f t="shared" si="0"/>
        <v>0</v>
      </c>
      <c r="H24" s="81"/>
      <c r="I24" s="79">
        <v>0</v>
      </c>
      <c r="J24" s="79">
        <v>0</v>
      </c>
      <c r="K24" s="79">
        <f t="shared" si="1"/>
        <v>0</v>
      </c>
    </row>
    <row r="25" spans="1:11" ht="16.5">
      <c r="A25" s="29"/>
      <c r="B25" s="32" t="s">
        <v>99</v>
      </c>
      <c r="C25" s="35" t="s">
        <v>100</v>
      </c>
      <c r="D25" s="133"/>
      <c r="E25" s="79">
        <v>0</v>
      </c>
      <c r="F25" s="79">
        <v>0</v>
      </c>
      <c r="G25" s="79">
        <f t="shared" si="0"/>
        <v>0</v>
      </c>
      <c r="H25" s="81"/>
      <c r="I25" s="79">
        <v>0</v>
      </c>
      <c r="J25" s="79">
        <v>0</v>
      </c>
      <c r="K25" s="79">
        <f t="shared" si="1"/>
        <v>0</v>
      </c>
    </row>
    <row r="26" spans="1:11" s="31" customFormat="1" ht="16.5">
      <c r="A26" s="129"/>
      <c r="B26" s="129" t="s">
        <v>20</v>
      </c>
      <c r="C26" s="131" t="s">
        <v>332</v>
      </c>
      <c r="D26" s="110" t="s">
        <v>103</v>
      </c>
      <c r="E26" s="130">
        <f>SUM(E27:E29)</f>
        <v>23261613</v>
      </c>
      <c r="F26" s="130">
        <f>SUM(F27:F29)</f>
        <v>9180175</v>
      </c>
      <c r="G26" s="130">
        <f t="shared" si="0"/>
        <v>32441788</v>
      </c>
      <c r="H26" s="117"/>
      <c r="I26" s="130">
        <f>SUM(I27:I29)</f>
        <v>30349121</v>
      </c>
      <c r="J26" s="130">
        <f>SUM(J27:J29)</f>
        <v>11571522</v>
      </c>
      <c r="K26" s="130">
        <f t="shared" si="1"/>
        <v>41920643</v>
      </c>
    </row>
    <row r="27" spans="1:11" ht="16.5">
      <c r="A27" s="29"/>
      <c r="B27" s="32" t="s">
        <v>21</v>
      </c>
      <c r="C27" s="35" t="s">
        <v>326</v>
      </c>
      <c r="D27" s="133"/>
      <c r="E27" s="79">
        <v>10996</v>
      </c>
      <c r="F27" s="79">
        <v>161</v>
      </c>
      <c r="G27" s="79">
        <f t="shared" si="0"/>
        <v>11157</v>
      </c>
      <c r="H27" s="81"/>
      <c r="I27" s="79">
        <v>6753</v>
      </c>
      <c r="J27" s="79">
        <v>161</v>
      </c>
      <c r="K27" s="79">
        <f t="shared" si="1"/>
        <v>6914</v>
      </c>
    </row>
    <row r="28" spans="1:11" ht="16.5">
      <c r="A28" s="29"/>
      <c r="B28" s="32" t="s">
        <v>22</v>
      </c>
      <c r="C28" s="35" t="s">
        <v>90</v>
      </c>
      <c r="D28" s="133"/>
      <c r="E28" s="79">
        <v>23173174</v>
      </c>
      <c r="F28" s="79">
        <v>6902971</v>
      </c>
      <c r="G28" s="79">
        <f t="shared" si="0"/>
        <v>30076145</v>
      </c>
      <c r="H28" s="81"/>
      <c r="I28" s="79">
        <v>30254483</v>
      </c>
      <c r="J28" s="79">
        <v>10014708</v>
      </c>
      <c r="K28" s="79">
        <f t="shared" si="1"/>
        <v>40269191</v>
      </c>
    </row>
    <row r="29" spans="2:11" ht="15.75">
      <c r="B29" s="32" t="s">
        <v>258</v>
      </c>
      <c r="C29" s="37" t="s">
        <v>102</v>
      </c>
      <c r="D29" s="133"/>
      <c r="E29" s="79">
        <v>77443</v>
      </c>
      <c r="F29" s="79">
        <v>2277043</v>
      </c>
      <c r="G29" s="79">
        <f t="shared" si="0"/>
        <v>2354486</v>
      </c>
      <c r="H29" s="81"/>
      <c r="I29" s="79">
        <v>87885</v>
      </c>
      <c r="J29" s="79">
        <v>1556653</v>
      </c>
      <c r="K29" s="79">
        <f t="shared" si="1"/>
        <v>1644538</v>
      </c>
    </row>
    <row r="30" spans="2:11" s="31" customFormat="1" ht="16.5">
      <c r="B30" s="129" t="s">
        <v>23</v>
      </c>
      <c r="C30" s="134" t="s">
        <v>606</v>
      </c>
      <c r="D30" s="110" t="s">
        <v>108</v>
      </c>
      <c r="E30" s="130">
        <f>+E31+E35-E36</f>
        <v>75788443</v>
      </c>
      <c r="F30" s="130">
        <f>+F31+F35-F36</f>
        <v>34887177</v>
      </c>
      <c r="G30" s="130">
        <f t="shared" si="0"/>
        <v>110675620</v>
      </c>
      <c r="H30" s="130"/>
      <c r="I30" s="130">
        <f>+I31+I35-I36</f>
        <v>58784965</v>
      </c>
      <c r="J30" s="130">
        <f>+J31+J35-J36</f>
        <v>28871351</v>
      </c>
      <c r="K30" s="130">
        <f t="shared" si="1"/>
        <v>87656316</v>
      </c>
    </row>
    <row r="31" spans="2:11" ht="15.75">
      <c r="B31" s="32" t="s">
        <v>24</v>
      </c>
      <c r="C31" s="27" t="s">
        <v>607</v>
      </c>
      <c r="D31" s="135"/>
      <c r="E31" s="79">
        <f>+SUM(E32:E34)</f>
        <v>75695593</v>
      </c>
      <c r="F31" s="79">
        <f>+SUM(F32:F34)</f>
        <v>34887177</v>
      </c>
      <c r="G31" s="79">
        <f t="shared" si="0"/>
        <v>110582770</v>
      </c>
      <c r="H31" s="79"/>
      <c r="I31" s="79">
        <f>+SUM(I32:I34)</f>
        <v>58692115</v>
      </c>
      <c r="J31" s="79">
        <f>+SUM(J32:J34)</f>
        <v>28871351</v>
      </c>
      <c r="K31" s="79">
        <f t="shared" si="1"/>
        <v>87563466</v>
      </c>
    </row>
    <row r="32" spans="2:11" ht="16.5">
      <c r="B32" s="32" t="s">
        <v>473</v>
      </c>
      <c r="C32" s="27" t="s">
        <v>472</v>
      </c>
      <c r="D32" s="136" t="s">
        <v>712</v>
      </c>
      <c r="E32" s="79">
        <v>1562158</v>
      </c>
      <c r="F32" s="79">
        <v>1319319</v>
      </c>
      <c r="G32" s="79">
        <f t="shared" si="0"/>
        <v>2881477</v>
      </c>
      <c r="H32" s="79"/>
      <c r="I32" s="79">
        <v>855591</v>
      </c>
      <c r="J32" s="79">
        <v>1700744</v>
      </c>
      <c r="K32" s="79">
        <f t="shared" si="1"/>
        <v>2556335</v>
      </c>
    </row>
    <row r="33" spans="2:11" ht="15.75">
      <c r="B33" s="32" t="s">
        <v>474</v>
      </c>
      <c r="C33" s="27" t="s">
        <v>90</v>
      </c>
      <c r="D33" s="135"/>
      <c r="E33" s="79">
        <v>0</v>
      </c>
      <c r="F33" s="79">
        <v>0</v>
      </c>
      <c r="G33" s="79">
        <f t="shared" si="0"/>
        <v>0</v>
      </c>
      <c r="H33" s="79"/>
      <c r="I33" s="79">
        <v>0</v>
      </c>
      <c r="J33" s="79">
        <v>0</v>
      </c>
      <c r="K33" s="79">
        <f t="shared" si="1"/>
        <v>0</v>
      </c>
    </row>
    <row r="34" spans="2:14" ht="15.75">
      <c r="B34" s="32" t="s">
        <v>608</v>
      </c>
      <c r="C34" s="27" t="s">
        <v>13</v>
      </c>
      <c r="E34" s="79">
        <v>74133435</v>
      </c>
      <c r="F34" s="79">
        <v>33567858</v>
      </c>
      <c r="G34" s="79">
        <f t="shared" si="0"/>
        <v>107701293</v>
      </c>
      <c r="H34" s="79"/>
      <c r="I34" s="79">
        <v>57836524</v>
      </c>
      <c r="J34" s="79">
        <v>27170607</v>
      </c>
      <c r="K34" s="79">
        <f aca="true" t="shared" si="2" ref="K34:K70">I34+J34</f>
        <v>85007131</v>
      </c>
      <c r="M34" s="33"/>
      <c r="N34" s="33"/>
    </row>
    <row r="35" spans="2:11" ht="15.75">
      <c r="B35" s="32" t="s">
        <v>25</v>
      </c>
      <c r="C35" s="27" t="s">
        <v>105</v>
      </c>
      <c r="E35" s="79">
        <v>1676682</v>
      </c>
      <c r="F35" s="79">
        <v>0</v>
      </c>
      <c r="G35" s="79">
        <f t="shared" si="0"/>
        <v>1676682</v>
      </c>
      <c r="H35" s="79"/>
      <c r="I35" s="79">
        <v>1115341</v>
      </c>
      <c r="J35" s="79">
        <v>0</v>
      </c>
      <c r="K35" s="79">
        <f t="shared" si="2"/>
        <v>1115341</v>
      </c>
    </row>
    <row r="36" spans="2:11" ht="15.75">
      <c r="B36" s="32" t="s">
        <v>104</v>
      </c>
      <c r="C36" s="27" t="s">
        <v>106</v>
      </c>
      <c r="E36" s="79">
        <v>1583832</v>
      </c>
      <c r="F36" s="79">
        <v>0</v>
      </c>
      <c r="G36" s="79">
        <f t="shared" si="0"/>
        <v>1583832</v>
      </c>
      <c r="H36" s="79"/>
      <c r="I36" s="79">
        <v>1022491</v>
      </c>
      <c r="J36" s="79">
        <v>0</v>
      </c>
      <c r="K36" s="79">
        <f t="shared" si="2"/>
        <v>1022491</v>
      </c>
    </row>
    <row r="37" spans="2:11" s="31" customFormat="1" ht="16.5">
      <c r="B37" s="129" t="s">
        <v>26</v>
      </c>
      <c r="C37" s="129" t="s">
        <v>107</v>
      </c>
      <c r="D37" s="132"/>
      <c r="E37" s="137">
        <v>0</v>
      </c>
      <c r="F37" s="137">
        <v>0</v>
      </c>
      <c r="G37" s="80">
        <f t="shared" si="0"/>
        <v>0</v>
      </c>
      <c r="H37" s="130"/>
      <c r="I37" s="137">
        <v>0</v>
      </c>
      <c r="J37" s="137">
        <v>0</v>
      </c>
      <c r="K37" s="80">
        <f t="shared" si="2"/>
        <v>0</v>
      </c>
    </row>
    <row r="38" spans="1:11" s="31" customFormat="1" ht="16.5">
      <c r="A38" s="129"/>
      <c r="B38" s="129" t="s">
        <v>27</v>
      </c>
      <c r="C38" s="131" t="s">
        <v>334</v>
      </c>
      <c r="D38" s="110" t="s">
        <v>112</v>
      </c>
      <c r="E38" s="130">
        <f>SUM(E39:E40)</f>
        <v>7218811</v>
      </c>
      <c r="F38" s="130">
        <f>SUM(F39:F40)</f>
        <v>4934430</v>
      </c>
      <c r="G38" s="130">
        <f t="shared" si="0"/>
        <v>12153241</v>
      </c>
      <c r="H38" s="130"/>
      <c r="I38" s="130">
        <f>SUM(I39:I40)</f>
        <v>3637257</v>
      </c>
      <c r="J38" s="130">
        <f>SUM(J39:J40)</f>
        <v>0</v>
      </c>
      <c r="K38" s="130">
        <f t="shared" si="2"/>
        <v>3637257</v>
      </c>
    </row>
    <row r="39" spans="2:11" ht="15.75">
      <c r="B39" s="32" t="s">
        <v>109</v>
      </c>
      <c r="C39" s="27" t="s">
        <v>90</v>
      </c>
      <c r="E39" s="79">
        <v>7218811</v>
      </c>
      <c r="F39" s="79">
        <v>4934430</v>
      </c>
      <c r="G39" s="79">
        <f t="shared" si="0"/>
        <v>12153241</v>
      </c>
      <c r="H39" s="79"/>
      <c r="I39" s="79">
        <v>3637257</v>
      </c>
      <c r="J39" s="79">
        <v>0</v>
      </c>
      <c r="K39" s="79">
        <f t="shared" si="2"/>
        <v>3637257</v>
      </c>
    </row>
    <row r="40" spans="2:11" ht="15.75">
      <c r="B40" s="32" t="s">
        <v>110</v>
      </c>
      <c r="C40" s="27" t="s">
        <v>91</v>
      </c>
      <c r="E40" s="79">
        <v>0</v>
      </c>
      <c r="F40" s="79">
        <v>0</v>
      </c>
      <c r="G40" s="79">
        <f t="shared" si="0"/>
        <v>0</v>
      </c>
      <c r="H40" s="79"/>
      <c r="I40" s="79">
        <v>0</v>
      </c>
      <c r="J40" s="79">
        <v>0</v>
      </c>
      <c r="K40" s="79">
        <f t="shared" si="2"/>
        <v>0</v>
      </c>
    </row>
    <row r="41" spans="2:11" s="31" customFormat="1" ht="16.5">
      <c r="B41" s="131" t="s">
        <v>28</v>
      </c>
      <c r="C41" s="131" t="s">
        <v>111</v>
      </c>
      <c r="D41" s="110" t="s">
        <v>115</v>
      </c>
      <c r="E41" s="130">
        <f>SUM(E42:E43)</f>
        <v>3923</v>
      </c>
      <c r="F41" s="130">
        <f>SUM(F42:F43)</f>
        <v>0</v>
      </c>
      <c r="G41" s="130">
        <f t="shared" si="0"/>
        <v>3923</v>
      </c>
      <c r="H41" s="130"/>
      <c r="I41" s="130">
        <f>SUM(I42:I43)</f>
        <v>3923</v>
      </c>
      <c r="J41" s="130">
        <f>SUM(J42:J43)</f>
        <v>0</v>
      </c>
      <c r="K41" s="130">
        <f t="shared" si="2"/>
        <v>3923</v>
      </c>
    </row>
    <row r="42" spans="2:11" ht="15.75">
      <c r="B42" s="32" t="s">
        <v>113</v>
      </c>
      <c r="C42" s="27" t="s">
        <v>563</v>
      </c>
      <c r="E42" s="79">
        <v>0</v>
      </c>
      <c r="F42" s="79">
        <v>0</v>
      </c>
      <c r="G42" s="79">
        <f t="shared" si="0"/>
        <v>0</v>
      </c>
      <c r="H42" s="79"/>
      <c r="I42" s="79">
        <v>0</v>
      </c>
      <c r="J42" s="79">
        <v>0</v>
      </c>
      <c r="K42" s="79">
        <f t="shared" si="2"/>
        <v>0</v>
      </c>
    </row>
    <row r="43" spans="2:11" ht="15.75">
      <c r="B43" s="32" t="s">
        <v>114</v>
      </c>
      <c r="C43" s="27" t="s">
        <v>335</v>
      </c>
      <c r="E43" s="79">
        <f>SUM(E44:E45)</f>
        <v>3923</v>
      </c>
      <c r="F43" s="79">
        <f>SUM(F44:F45)</f>
        <v>0</v>
      </c>
      <c r="G43" s="79">
        <f t="shared" si="0"/>
        <v>3923</v>
      </c>
      <c r="H43" s="79"/>
      <c r="I43" s="79">
        <f>SUM(I44:I45)</f>
        <v>3923</v>
      </c>
      <c r="J43" s="79">
        <f>SUM(J44:J45)</f>
        <v>0</v>
      </c>
      <c r="K43" s="79">
        <f t="shared" si="2"/>
        <v>3923</v>
      </c>
    </row>
    <row r="44" spans="2:11" ht="15.75">
      <c r="B44" s="32" t="s">
        <v>336</v>
      </c>
      <c r="C44" s="27" t="s">
        <v>337</v>
      </c>
      <c r="E44" s="79">
        <v>0</v>
      </c>
      <c r="F44" s="79">
        <v>0</v>
      </c>
      <c r="G44" s="79">
        <f t="shared" si="0"/>
        <v>0</v>
      </c>
      <c r="H44" s="79"/>
      <c r="I44" s="79">
        <v>0</v>
      </c>
      <c r="J44" s="79">
        <v>0</v>
      </c>
      <c r="K44" s="79">
        <f t="shared" si="2"/>
        <v>0</v>
      </c>
    </row>
    <row r="45" spans="2:11" ht="15.75">
      <c r="B45" s="32" t="s">
        <v>338</v>
      </c>
      <c r="C45" s="27" t="s">
        <v>339</v>
      </c>
      <c r="E45" s="79">
        <v>3923</v>
      </c>
      <c r="F45" s="79">
        <v>0</v>
      </c>
      <c r="G45" s="79">
        <f t="shared" si="0"/>
        <v>3923</v>
      </c>
      <c r="H45" s="79"/>
      <c r="I45" s="79">
        <v>3923</v>
      </c>
      <c r="J45" s="79">
        <v>0</v>
      </c>
      <c r="K45" s="79">
        <f t="shared" si="2"/>
        <v>3923</v>
      </c>
    </row>
    <row r="46" spans="1:11" s="31" customFormat="1" ht="16.5">
      <c r="A46" s="129"/>
      <c r="B46" s="131" t="s">
        <v>29</v>
      </c>
      <c r="C46" s="131" t="s">
        <v>340</v>
      </c>
      <c r="D46" s="110" t="s">
        <v>120</v>
      </c>
      <c r="E46" s="130">
        <f>SUM(E47:E48)</f>
        <v>236332</v>
      </c>
      <c r="F46" s="130">
        <f>SUM(F47:F48)</f>
        <v>643489</v>
      </c>
      <c r="G46" s="130">
        <f t="shared" si="0"/>
        <v>879821</v>
      </c>
      <c r="H46" s="130"/>
      <c r="I46" s="130">
        <f>SUM(I47:I48)</f>
        <v>186339</v>
      </c>
      <c r="J46" s="130">
        <f>SUM(J47:J48)</f>
        <v>396605</v>
      </c>
      <c r="K46" s="130">
        <f t="shared" si="2"/>
        <v>582944</v>
      </c>
    </row>
    <row r="47" spans="2:11" ht="15.75">
      <c r="B47" s="32" t="s">
        <v>116</v>
      </c>
      <c r="C47" s="27" t="s">
        <v>117</v>
      </c>
      <c r="E47" s="79">
        <v>236332</v>
      </c>
      <c r="F47" s="79">
        <v>643489</v>
      </c>
      <c r="G47" s="79">
        <f t="shared" si="0"/>
        <v>879821</v>
      </c>
      <c r="H47" s="79"/>
      <c r="I47" s="79">
        <v>186339</v>
      </c>
      <c r="J47" s="79">
        <v>396605</v>
      </c>
      <c r="K47" s="79">
        <f t="shared" si="2"/>
        <v>582944</v>
      </c>
    </row>
    <row r="48" spans="2:11" ht="15.75">
      <c r="B48" s="32" t="s">
        <v>118</v>
      </c>
      <c r="C48" s="27" t="s">
        <v>119</v>
      </c>
      <c r="E48" s="79">
        <v>0</v>
      </c>
      <c r="F48" s="79">
        <v>0</v>
      </c>
      <c r="G48" s="79">
        <f t="shared" si="0"/>
        <v>0</v>
      </c>
      <c r="H48" s="79"/>
      <c r="I48" s="79">
        <v>0</v>
      </c>
      <c r="J48" s="79">
        <v>0</v>
      </c>
      <c r="K48" s="79">
        <f t="shared" si="2"/>
        <v>0</v>
      </c>
    </row>
    <row r="49" spans="1:11" s="31" customFormat="1" ht="16.5">
      <c r="A49" s="129"/>
      <c r="B49" s="131" t="s">
        <v>30</v>
      </c>
      <c r="C49" s="131" t="s">
        <v>561</v>
      </c>
      <c r="D49" s="132"/>
      <c r="E49" s="130">
        <v>0</v>
      </c>
      <c r="F49" s="130">
        <v>0</v>
      </c>
      <c r="G49" s="130">
        <f t="shared" si="0"/>
        <v>0</v>
      </c>
      <c r="H49" s="130"/>
      <c r="I49" s="130">
        <v>0</v>
      </c>
      <c r="J49" s="130">
        <v>0</v>
      </c>
      <c r="K49" s="130">
        <f t="shared" si="2"/>
        <v>0</v>
      </c>
    </row>
    <row r="50" spans="2:11" ht="15.75">
      <c r="B50" s="32" t="s">
        <v>157</v>
      </c>
      <c r="C50" s="27" t="s">
        <v>563</v>
      </c>
      <c r="E50" s="79">
        <v>0</v>
      </c>
      <c r="F50" s="79">
        <v>0</v>
      </c>
      <c r="G50" s="79">
        <f t="shared" si="0"/>
        <v>0</v>
      </c>
      <c r="H50" s="79"/>
      <c r="I50" s="79">
        <v>0</v>
      </c>
      <c r="J50" s="79">
        <v>0</v>
      </c>
      <c r="K50" s="79">
        <f t="shared" si="2"/>
        <v>0</v>
      </c>
    </row>
    <row r="51" spans="2:11" ht="15.75">
      <c r="B51" s="32" t="s">
        <v>158</v>
      </c>
      <c r="C51" s="27" t="s">
        <v>335</v>
      </c>
      <c r="E51" s="79">
        <f>SUM(E52:E53)</f>
        <v>0</v>
      </c>
      <c r="F51" s="79">
        <f>SUM(F52:F53)</f>
        <v>0</v>
      </c>
      <c r="G51" s="79">
        <f t="shared" si="0"/>
        <v>0</v>
      </c>
      <c r="H51" s="79"/>
      <c r="I51" s="79">
        <f>SUM(I52:I53)</f>
        <v>0</v>
      </c>
      <c r="J51" s="79">
        <f>SUM(J52:J53)</f>
        <v>0</v>
      </c>
      <c r="K51" s="79">
        <f t="shared" si="2"/>
        <v>0</v>
      </c>
    </row>
    <row r="52" spans="2:11" ht="15.75">
      <c r="B52" s="32" t="s">
        <v>341</v>
      </c>
      <c r="C52" s="27" t="s">
        <v>117</v>
      </c>
      <c r="E52" s="79">
        <v>0</v>
      </c>
      <c r="F52" s="79">
        <v>0</v>
      </c>
      <c r="G52" s="79">
        <f t="shared" si="0"/>
        <v>0</v>
      </c>
      <c r="H52" s="79"/>
      <c r="I52" s="79">
        <v>0</v>
      </c>
      <c r="J52" s="79">
        <v>0</v>
      </c>
      <c r="K52" s="79">
        <f t="shared" si="2"/>
        <v>0</v>
      </c>
    </row>
    <row r="53" spans="2:11" ht="15.75">
      <c r="B53" s="32" t="s">
        <v>342</v>
      </c>
      <c r="C53" s="27" t="s">
        <v>119</v>
      </c>
      <c r="E53" s="79">
        <v>0</v>
      </c>
      <c r="F53" s="79">
        <v>0</v>
      </c>
      <c r="G53" s="79">
        <f t="shared" si="0"/>
        <v>0</v>
      </c>
      <c r="H53" s="79"/>
      <c r="I53" s="79">
        <v>0</v>
      </c>
      <c r="J53" s="79">
        <v>0</v>
      </c>
      <c r="K53" s="79">
        <f t="shared" si="2"/>
        <v>0</v>
      </c>
    </row>
    <row r="54" spans="1:11" s="31" customFormat="1" ht="16.5">
      <c r="A54" s="129"/>
      <c r="B54" s="129" t="s">
        <v>31</v>
      </c>
      <c r="C54" s="131" t="s">
        <v>343</v>
      </c>
      <c r="D54" s="136" t="s">
        <v>124</v>
      </c>
      <c r="E54" s="130">
        <f>SUM(E55:E57)-E58</f>
        <v>0</v>
      </c>
      <c r="F54" s="130">
        <f>SUM(F55:F57)-F58</f>
        <v>0</v>
      </c>
      <c r="G54" s="130">
        <f t="shared" si="0"/>
        <v>0</v>
      </c>
      <c r="H54" s="130"/>
      <c r="I54" s="130">
        <f>SUM(I55:I57)-I58</f>
        <v>0</v>
      </c>
      <c r="J54" s="130">
        <f>SUM(J55:J57)-J58</f>
        <v>0</v>
      </c>
      <c r="K54" s="130">
        <f t="shared" si="2"/>
        <v>0</v>
      </c>
    </row>
    <row r="55" spans="2:11" ht="15.75">
      <c r="B55" s="32" t="s">
        <v>121</v>
      </c>
      <c r="C55" s="27" t="s">
        <v>122</v>
      </c>
      <c r="E55" s="79">
        <v>0</v>
      </c>
      <c r="F55" s="79">
        <v>0</v>
      </c>
      <c r="G55" s="79">
        <f t="shared" si="0"/>
        <v>0</v>
      </c>
      <c r="H55" s="79"/>
      <c r="I55" s="79">
        <v>0</v>
      </c>
      <c r="J55" s="79">
        <v>0</v>
      </c>
      <c r="K55" s="79">
        <f t="shared" si="2"/>
        <v>0</v>
      </c>
    </row>
    <row r="56" spans="2:11" ht="15.75">
      <c r="B56" s="32" t="s">
        <v>123</v>
      </c>
      <c r="C56" s="27" t="s">
        <v>344</v>
      </c>
      <c r="E56" s="79">
        <v>0</v>
      </c>
      <c r="F56" s="79">
        <v>0</v>
      </c>
      <c r="G56" s="79">
        <f t="shared" si="0"/>
        <v>0</v>
      </c>
      <c r="H56" s="79"/>
      <c r="I56" s="79">
        <v>0</v>
      </c>
      <c r="J56" s="79">
        <v>0</v>
      </c>
      <c r="K56" s="79">
        <f t="shared" si="2"/>
        <v>0</v>
      </c>
    </row>
    <row r="57" spans="2:11" ht="15.75">
      <c r="B57" s="32" t="s">
        <v>163</v>
      </c>
      <c r="C57" s="27" t="s">
        <v>255</v>
      </c>
      <c r="E57" s="79">
        <v>0</v>
      </c>
      <c r="F57" s="79">
        <v>0</v>
      </c>
      <c r="G57" s="79">
        <f t="shared" si="0"/>
        <v>0</v>
      </c>
      <c r="H57" s="79"/>
      <c r="I57" s="79">
        <v>0</v>
      </c>
      <c r="J57" s="79">
        <v>0</v>
      </c>
      <c r="K57" s="79">
        <f t="shared" si="2"/>
        <v>0</v>
      </c>
    </row>
    <row r="58" spans="2:11" ht="15.75">
      <c r="B58" s="32" t="s">
        <v>164</v>
      </c>
      <c r="C58" s="27" t="s">
        <v>324</v>
      </c>
      <c r="E58" s="79">
        <v>0</v>
      </c>
      <c r="F58" s="79">
        <v>0</v>
      </c>
      <c r="G58" s="79">
        <f t="shared" si="0"/>
        <v>0</v>
      </c>
      <c r="H58" s="79"/>
      <c r="I58" s="79">
        <v>0</v>
      </c>
      <c r="J58" s="79">
        <v>0</v>
      </c>
      <c r="K58" s="79">
        <f t="shared" si="2"/>
        <v>0</v>
      </c>
    </row>
    <row r="59" spans="1:11" s="31" customFormat="1" ht="16.5">
      <c r="A59" s="129"/>
      <c r="B59" s="129" t="s">
        <v>32</v>
      </c>
      <c r="C59" s="131" t="s">
        <v>345</v>
      </c>
      <c r="D59" s="136" t="s">
        <v>131</v>
      </c>
      <c r="E59" s="130">
        <f>SUM(E60:E62)</f>
        <v>582455</v>
      </c>
      <c r="F59" s="130">
        <f>SUM(F60:F62)</f>
        <v>47722</v>
      </c>
      <c r="G59" s="130">
        <f t="shared" si="0"/>
        <v>630177</v>
      </c>
      <c r="H59" s="130"/>
      <c r="I59" s="130">
        <f>SUM(I60:I62)</f>
        <v>0</v>
      </c>
      <c r="J59" s="130">
        <f>SUM(J60:J62)</f>
        <v>0</v>
      </c>
      <c r="K59" s="130">
        <f t="shared" si="2"/>
        <v>0</v>
      </c>
    </row>
    <row r="60" spans="1:11" ht="16.5">
      <c r="A60" s="29"/>
      <c r="B60" s="32" t="s">
        <v>346</v>
      </c>
      <c r="C60" s="27" t="s">
        <v>347</v>
      </c>
      <c r="E60" s="79">
        <v>582455</v>
      </c>
      <c r="F60" s="79">
        <v>47722</v>
      </c>
      <c r="G60" s="79">
        <f t="shared" si="0"/>
        <v>630177</v>
      </c>
      <c r="H60" s="79"/>
      <c r="I60" s="79">
        <v>0</v>
      </c>
      <c r="J60" s="79">
        <v>0</v>
      </c>
      <c r="K60" s="79">
        <f t="shared" si="2"/>
        <v>0</v>
      </c>
    </row>
    <row r="61" spans="1:11" ht="16.5">
      <c r="A61" s="29"/>
      <c r="B61" s="32" t="s">
        <v>348</v>
      </c>
      <c r="C61" s="27" t="s">
        <v>349</v>
      </c>
      <c r="E61" s="79">
        <v>0</v>
      </c>
      <c r="F61" s="79">
        <v>0</v>
      </c>
      <c r="G61" s="79">
        <f t="shared" si="0"/>
        <v>0</v>
      </c>
      <c r="H61" s="79"/>
      <c r="I61" s="79">
        <v>0</v>
      </c>
      <c r="J61" s="79">
        <v>0</v>
      </c>
      <c r="K61" s="79">
        <f t="shared" si="2"/>
        <v>0</v>
      </c>
    </row>
    <row r="62" spans="1:11" ht="16.5">
      <c r="A62" s="29"/>
      <c r="B62" s="32" t="s">
        <v>350</v>
      </c>
      <c r="C62" s="27" t="s">
        <v>351</v>
      </c>
      <c r="D62" s="133"/>
      <c r="E62" s="79">
        <v>0</v>
      </c>
      <c r="F62" s="79">
        <v>0</v>
      </c>
      <c r="G62" s="79">
        <f t="shared" si="0"/>
        <v>0</v>
      </c>
      <c r="H62" s="79"/>
      <c r="I62" s="79">
        <v>0</v>
      </c>
      <c r="J62" s="79">
        <v>0</v>
      </c>
      <c r="K62" s="79">
        <f t="shared" si="2"/>
        <v>0</v>
      </c>
    </row>
    <row r="63" spans="1:11" s="31" customFormat="1" ht="16.5">
      <c r="A63" s="129"/>
      <c r="B63" s="131" t="s">
        <v>33</v>
      </c>
      <c r="C63" s="131" t="s">
        <v>125</v>
      </c>
      <c r="D63" s="110" t="s">
        <v>574</v>
      </c>
      <c r="E63" s="130">
        <v>845583</v>
      </c>
      <c r="F63" s="130">
        <v>1797</v>
      </c>
      <c r="G63" s="130">
        <f t="shared" si="0"/>
        <v>847380</v>
      </c>
      <c r="H63" s="130"/>
      <c r="I63" s="130">
        <v>794261</v>
      </c>
      <c r="J63" s="130">
        <v>1809</v>
      </c>
      <c r="K63" s="130">
        <f t="shared" si="2"/>
        <v>796070</v>
      </c>
    </row>
    <row r="64" spans="1:11" s="31" customFormat="1" ht="16.5">
      <c r="A64" s="129"/>
      <c r="B64" s="129" t="s">
        <v>34</v>
      </c>
      <c r="C64" s="131" t="s">
        <v>128</v>
      </c>
      <c r="D64" s="110" t="s">
        <v>567</v>
      </c>
      <c r="E64" s="130">
        <f>SUM(E65:E66)</f>
        <v>160796</v>
      </c>
      <c r="F64" s="130">
        <f>SUM(F65:F66)</f>
        <v>19</v>
      </c>
      <c r="G64" s="130">
        <f t="shared" si="0"/>
        <v>160815</v>
      </c>
      <c r="H64" s="130"/>
      <c r="I64" s="130">
        <f>SUM(I65:I66)</f>
        <v>112528</v>
      </c>
      <c r="J64" s="130">
        <f>SUM(J65:J66)</f>
        <v>74</v>
      </c>
      <c r="K64" s="130">
        <f t="shared" si="2"/>
        <v>112602</v>
      </c>
    </row>
    <row r="65" spans="2:11" ht="15.75">
      <c r="B65" s="32" t="s">
        <v>427</v>
      </c>
      <c r="C65" s="35" t="s">
        <v>129</v>
      </c>
      <c r="E65" s="79">
        <v>0</v>
      </c>
      <c r="F65" s="79">
        <v>0</v>
      </c>
      <c r="G65" s="79">
        <f t="shared" si="0"/>
        <v>0</v>
      </c>
      <c r="H65" s="79"/>
      <c r="I65" s="79">
        <v>0</v>
      </c>
      <c r="J65" s="79">
        <v>0</v>
      </c>
      <c r="K65" s="79">
        <f t="shared" si="2"/>
        <v>0</v>
      </c>
    </row>
    <row r="66" spans="2:11" ht="15.75">
      <c r="B66" s="32" t="s">
        <v>428</v>
      </c>
      <c r="C66" s="35" t="s">
        <v>13</v>
      </c>
      <c r="E66" s="79">
        <v>160796</v>
      </c>
      <c r="F66" s="79">
        <v>19</v>
      </c>
      <c r="G66" s="79">
        <f t="shared" si="0"/>
        <v>160815</v>
      </c>
      <c r="H66" s="79"/>
      <c r="I66" s="79">
        <v>112528</v>
      </c>
      <c r="J66" s="79">
        <v>74</v>
      </c>
      <c r="K66" s="79">
        <f t="shared" si="2"/>
        <v>112602</v>
      </c>
    </row>
    <row r="67" spans="2:11" s="31" customFormat="1" ht="16.5">
      <c r="B67" s="129" t="s">
        <v>35</v>
      </c>
      <c r="C67" s="131" t="s">
        <v>475</v>
      </c>
      <c r="D67" s="110" t="s">
        <v>568</v>
      </c>
      <c r="E67" s="137">
        <v>0</v>
      </c>
      <c r="F67" s="137">
        <v>0</v>
      </c>
      <c r="G67" s="130">
        <f t="shared" si="0"/>
        <v>0</v>
      </c>
      <c r="H67" s="137"/>
      <c r="I67" s="137">
        <v>0</v>
      </c>
      <c r="J67" s="137">
        <v>0</v>
      </c>
      <c r="K67" s="130">
        <f t="shared" si="2"/>
        <v>0</v>
      </c>
    </row>
    <row r="68" spans="2:11" s="31" customFormat="1" ht="16.5">
      <c r="B68" s="129" t="s">
        <v>36</v>
      </c>
      <c r="C68" s="131" t="s">
        <v>352</v>
      </c>
      <c r="D68" s="132"/>
      <c r="E68" s="130">
        <f>SUM(E69:E70)</f>
        <v>43926</v>
      </c>
      <c r="F68" s="130">
        <f>SUM(F69:F70)</f>
        <v>22917</v>
      </c>
      <c r="G68" s="130">
        <f t="shared" si="0"/>
        <v>66843</v>
      </c>
      <c r="H68" s="130"/>
      <c r="I68" s="130">
        <f>SUM(I69:I70)</f>
        <v>0</v>
      </c>
      <c r="J68" s="130">
        <f>SUM(J69:J70)</f>
        <v>0</v>
      </c>
      <c r="K68" s="130">
        <f t="shared" si="2"/>
        <v>0</v>
      </c>
    </row>
    <row r="69" spans="2:11" ht="15.75">
      <c r="B69" s="32" t="s">
        <v>37</v>
      </c>
      <c r="C69" s="35" t="s">
        <v>353</v>
      </c>
      <c r="E69" s="79">
        <v>0</v>
      </c>
      <c r="F69" s="79">
        <v>0</v>
      </c>
      <c r="G69" s="79">
        <f>E69+F69</f>
        <v>0</v>
      </c>
      <c r="H69" s="79"/>
      <c r="I69" s="79">
        <v>0</v>
      </c>
      <c r="J69" s="79">
        <v>0</v>
      </c>
      <c r="K69" s="79">
        <f t="shared" si="2"/>
        <v>0</v>
      </c>
    </row>
    <row r="70" spans="2:11" ht="16.5">
      <c r="B70" s="32" t="s">
        <v>38</v>
      </c>
      <c r="C70" s="35" t="s">
        <v>354</v>
      </c>
      <c r="D70" s="110" t="s">
        <v>594</v>
      </c>
      <c r="E70" s="79">
        <v>43926</v>
      </c>
      <c r="F70" s="79">
        <v>22917</v>
      </c>
      <c r="G70" s="79">
        <f>E70+F70</f>
        <v>66843</v>
      </c>
      <c r="H70" s="79"/>
      <c r="I70" s="79">
        <v>0</v>
      </c>
      <c r="J70" s="79">
        <v>0</v>
      </c>
      <c r="K70" s="79">
        <f t="shared" si="2"/>
        <v>0</v>
      </c>
    </row>
    <row r="71" spans="2:11" s="31" customFormat="1" ht="16.5">
      <c r="B71" s="129" t="s">
        <v>39</v>
      </c>
      <c r="C71" s="131" t="s">
        <v>476</v>
      </c>
      <c r="D71" s="132"/>
      <c r="E71" s="137"/>
      <c r="F71" s="137"/>
      <c r="G71" s="137"/>
      <c r="H71" s="130"/>
      <c r="I71" s="137"/>
      <c r="J71" s="137"/>
      <c r="K71" s="137"/>
    </row>
    <row r="72" spans="2:11" s="31" customFormat="1" ht="16.5">
      <c r="B72" s="129"/>
      <c r="C72" s="131" t="s">
        <v>477</v>
      </c>
      <c r="D72" s="110" t="s">
        <v>701</v>
      </c>
      <c r="E72" s="130">
        <f>+SUM(E73:E74)</f>
        <v>10005</v>
      </c>
      <c r="F72" s="130">
        <f>+SUM(F73:F74)</f>
        <v>0</v>
      </c>
      <c r="G72" s="130">
        <f>E72+F72</f>
        <v>10005</v>
      </c>
      <c r="H72" s="130"/>
      <c r="I72" s="130">
        <f>+SUM(I73:I74)</f>
        <v>3215</v>
      </c>
      <c r="J72" s="130">
        <f>+SUM(J73:J74)</f>
        <v>0</v>
      </c>
      <c r="K72" s="130">
        <f>I72+J72</f>
        <v>3215</v>
      </c>
    </row>
    <row r="73" spans="2:11" ht="16.5">
      <c r="B73" s="27" t="s">
        <v>479</v>
      </c>
      <c r="C73" s="35" t="s">
        <v>480</v>
      </c>
      <c r="D73" s="133"/>
      <c r="E73" s="79">
        <v>10005</v>
      </c>
      <c r="F73" s="79">
        <v>0</v>
      </c>
      <c r="G73" s="79">
        <f>E73+F73</f>
        <v>10005</v>
      </c>
      <c r="H73" s="80"/>
      <c r="I73" s="79">
        <v>3215</v>
      </c>
      <c r="J73" s="79">
        <v>0</v>
      </c>
      <c r="K73" s="79">
        <f>I73+J73</f>
        <v>3215</v>
      </c>
    </row>
    <row r="74" spans="2:11" ht="16.5">
      <c r="B74" s="27" t="s">
        <v>481</v>
      </c>
      <c r="C74" s="35" t="s">
        <v>482</v>
      </c>
      <c r="D74" s="133"/>
      <c r="E74" s="79">
        <v>0</v>
      </c>
      <c r="F74" s="79">
        <v>0</v>
      </c>
      <c r="G74" s="79">
        <f>E74+F74</f>
        <v>0</v>
      </c>
      <c r="H74" s="80"/>
      <c r="I74" s="79">
        <v>0</v>
      </c>
      <c r="J74" s="79">
        <v>0</v>
      </c>
      <c r="K74" s="79">
        <f>I74+J74</f>
        <v>0</v>
      </c>
    </row>
    <row r="75" spans="1:11" s="31" customFormat="1" ht="16.5">
      <c r="A75" s="129"/>
      <c r="B75" s="131" t="s">
        <v>478</v>
      </c>
      <c r="C75" s="131" t="s">
        <v>130</v>
      </c>
      <c r="D75" s="110" t="s">
        <v>702</v>
      </c>
      <c r="E75" s="130">
        <v>890391</v>
      </c>
      <c r="F75" s="130">
        <v>36580</v>
      </c>
      <c r="G75" s="130">
        <f>E75+F75</f>
        <v>926971</v>
      </c>
      <c r="H75" s="130"/>
      <c r="I75" s="130">
        <v>1182508</v>
      </c>
      <c r="J75" s="130">
        <v>46400</v>
      </c>
      <c r="K75" s="130">
        <f>I75+J75</f>
        <v>1228908</v>
      </c>
    </row>
    <row r="76" spans="3:11" ht="16.5">
      <c r="C76" s="35"/>
      <c r="E76" s="79"/>
      <c r="F76" s="79"/>
      <c r="G76" s="79"/>
      <c r="H76" s="80"/>
      <c r="I76" s="79"/>
      <c r="J76" s="79"/>
      <c r="K76" s="79"/>
    </row>
    <row r="77" spans="2:11" s="31" customFormat="1" ht="20.25" customHeight="1">
      <c r="B77" s="138"/>
      <c r="C77" s="139" t="s">
        <v>132</v>
      </c>
      <c r="D77" s="140"/>
      <c r="E77" s="141">
        <f>E75+E64+E63+E59+E54+E49+E46+E41+E38+E37+E30+E26+E22+E21+E10+E9+E68+E72+E67</f>
        <v>110936003</v>
      </c>
      <c r="F77" s="141">
        <f>F75+F64+F63+F59+F54+F49+F46+F41+F38+F37+F30+F26+F22+F21+F10+F9+F68+F72+F67</f>
        <v>72801319</v>
      </c>
      <c r="G77" s="141">
        <f>G75+G64+G63+G59+G54+G49+G46+G41+G38+G37+G30+G26+G22+G21+G10+G9+G68+G72+G67</f>
        <v>183737322</v>
      </c>
      <c r="H77" s="141"/>
      <c r="I77" s="141">
        <f>I75+I64+I63+I59+I54+I49+I46+I41+I38+I37+I30+I26+I22+I21+I10+I9+I68+I72+I67</f>
        <v>98603871</v>
      </c>
      <c r="J77" s="141">
        <f>J75+J64+J63+J59+J54+J49+J46+J41+J38+J37+J30+J26+J22+J21+J10+J9+J68+J72+J67</f>
        <v>57249667</v>
      </c>
      <c r="K77" s="141">
        <f>K75+K64+K63+K59+K54+K49+K46+K41+K38+K37+K30+K26+K22+K21+K10+K9+K68+K72+K67</f>
        <v>155853538</v>
      </c>
    </row>
    <row r="78" spans="1:11" ht="15.75" customHeight="1">
      <c r="A78" s="29"/>
      <c r="B78" s="29"/>
      <c r="C78" s="39"/>
      <c r="D78" s="142"/>
      <c r="I78" s="38"/>
      <c r="J78" s="38"/>
      <c r="K78" s="38"/>
    </row>
    <row r="79" spans="1:11" ht="15.75" customHeight="1">
      <c r="A79" s="29"/>
      <c r="B79" s="29"/>
      <c r="C79" s="39"/>
      <c r="D79" s="142"/>
      <c r="I79" s="38"/>
      <c r="J79" s="38"/>
      <c r="K79" s="38"/>
    </row>
    <row r="80" spans="1:11" ht="15.75" customHeight="1">
      <c r="A80" s="29"/>
      <c r="B80" s="29"/>
      <c r="C80" s="39"/>
      <c r="D80" s="142"/>
      <c r="E80" s="79"/>
      <c r="I80" s="38"/>
      <c r="J80" s="38"/>
      <c r="K80" s="38"/>
    </row>
    <row r="81" spans="1:11" ht="16.5">
      <c r="A81" s="29"/>
      <c r="B81" s="29"/>
      <c r="C81" s="39"/>
      <c r="D81" s="142"/>
      <c r="I81" s="38"/>
      <c r="J81" s="38"/>
      <c r="K81" s="38"/>
    </row>
    <row r="82" spans="1:11" ht="16.5">
      <c r="A82" s="29"/>
      <c r="B82" s="29"/>
      <c r="C82" s="39"/>
      <c r="D82" s="142"/>
      <c r="I82" s="38"/>
      <c r="J82" s="38"/>
      <c r="K82" s="38"/>
    </row>
    <row r="83" spans="1:11" ht="16.5">
      <c r="A83" s="29"/>
      <c r="B83" s="29"/>
      <c r="C83" s="39"/>
      <c r="D83" s="142"/>
      <c r="I83" s="38"/>
      <c r="J83" s="38"/>
      <c r="K83" s="38"/>
    </row>
    <row r="84" spans="1:11" ht="15.75">
      <c r="A84" s="306" t="s">
        <v>465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</row>
    <row r="85" spans="1:11" ht="16.5">
      <c r="A85" s="29"/>
      <c r="B85" s="29"/>
      <c r="C85" s="39"/>
      <c r="D85" s="142"/>
      <c r="I85" s="38"/>
      <c r="J85" s="38"/>
      <c r="K85" s="38"/>
    </row>
    <row r="86" spans="1:11" ht="16.5">
      <c r="A86" s="29"/>
      <c r="B86" s="29"/>
      <c r="C86" s="39"/>
      <c r="D86" s="142"/>
      <c r="I86" s="38"/>
      <c r="J86" s="38"/>
      <c r="K86" s="38"/>
    </row>
    <row r="87" spans="1:11" ht="16.5">
      <c r="A87" s="29"/>
      <c r="B87" s="29"/>
      <c r="C87" s="39"/>
      <c r="D87" s="142"/>
      <c r="I87" s="38"/>
      <c r="J87" s="38"/>
      <c r="K87" s="38"/>
    </row>
    <row r="88" spans="1:11" ht="16.5">
      <c r="A88" s="29"/>
      <c r="B88" s="29"/>
      <c r="C88" s="39"/>
      <c r="D88" s="142"/>
      <c r="I88" s="38"/>
      <c r="J88" s="38"/>
      <c r="K88" s="38"/>
    </row>
    <row r="89" spans="1:11" ht="16.5">
      <c r="A89" s="29"/>
      <c r="B89" s="29"/>
      <c r="C89" s="39"/>
      <c r="D89" s="142"/>
      <c r="I89" s="38"/>
      <c r="J89" s="38"/>
      <c r="K89" s="38"/>
    </row>
    <row r="90" spans="1:11" ht="16.5">
      <c r="A90" s="29"/>
      <c r="B90" s="29"/>
      <c r="C90" s="39"/>
      <c r="D90" s="142"/>
      <c r="I90" s="38"/>
      <c r="J90" s="38"/>
      <c r="K90" s="38"/>
    </row>
    <row r="91" spans="1:11" ht="16.5">
      <c r="A91" s="29"/>
      <c r="B91" s="29"/>
      <c r="C91" s="39"/>
      <c r="D91" s="142"/>
      <c r="I91" s="38"/>
      <c r="J91" s="38"/>
      <c r="K91" s="38"/>
    </row>
    <row r="92" spans="1:11" ht="16.5">
      <c r="A92" s="29"/>
      <c r="B92" s="29"/>
      <c r="C92" s="39"/>
      <c r="D92" s="142"/>
      <c r="I92" s="38"/>
      <c r="J92" s="38"/>
      <c r="K92" s="38"/>
    </row>
    <row r="93" spans="1:11" ht="16.5">
      <c r="A93" s="29"/>
      <c r="B93" s="29"/>
      <c r="C93" s="39"/>
      <c r="D93" s="142"/>
      <c r="I93" s="38"/>
      <c r="J93" s="38"/>
      <c r="K93" s="38"/>
    </row>
    <row r="94" spans="1:11" ht="16.5">
      <c r="A94" s="29"/>
      <c r="B94" s="29"/>
      <c r="C94" s="39"/>
      <c r="D94" s="142"/>
      <c r="I94" s="38"/>
      <c r="J94" s="38"/>
      <c r="K94" s="38"/>
    </row>
    <row r="101" spans="2:11" ht="15.75">
      <c r="B101" s="88"/>
      <c r="C101" s="88"/>
      <c r="D101" s="143"/>
      <c r="E101" s="88"/>
      <c r="F101" s="88"/>
      <c r="G101" s="88"/>
      <c r="H101" s="88"/>
      <c r="I101" s="88"/>
      <c r="J101" s="88"/>
      <c r="K101" s="88"/>
    </row>
  </sheetData>
  <sheetProtection/>
  <mergeCells count="1">
    <mergeCell ref="A84:K84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view="pageBreakPreview" zoomScale="70" zoomScaleNormal="75" zoomScaleSheetLayoutView="70" zoomScalePageLayoutView="0" workbookViewId="0" topLeftCell="A1">
      <pane xSplit="3" ySplit="8" topLeftCell="D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" sqref="A1"/>
    </sheetView>
  </sheetViews>
  <sheetFormatPr defaultColWidth="9.140625" defaultRowHeight="12.75"/>
  <cols>
    <col min="1" max="1" width="2.421875" style="15" customWidth="1"/>
    <col min="2" max="2" width="7.8515625" style="15" customWidth="1"/>
    <col min="3" max="3" width="82.421875" style="15" customWidth="1"/>
    <col min="4" max="4" width="23.421875" style="228" bestFit="1" customWidth="1"/>
    <col min="5" max="6" width="18.8515625" style="15" bestFit="1" customWidth="1"/>
    <col min="7" max="7" width="20.28125" style="15" bestFit="1" customWidth="1"/>
    <col min="8" max="8" width="1.28515625" style="15" customWidth="1"/>
    <col min="9" max="9" width="18.8515625" style="15" customWidth="1"/>
    <col min="10" max="11" width="20.28125" style="15" bestFit="1" customWidth="1"/>
    <col min="12" max="12" width="9.140625" style="15" customWidth="1"/>
    <col min="13" max="13" width="10.57421875" style="15" bestFit="1" customWidth="1"/>
    <col min="14" max="16384" width="9.140625" style="15" customWidth="1"/>
  </cols>
  <sheetData>
    <row r="1" spans="1:11" ht="17.25" customHeight="1">
      <c r="A1" s="2"/>
      <c r="B1" s="2"/>
      <c r="C1" s="2"/>
      <c r="D1" s="47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11" t="s">
        <v>0</v>
      </c>
      <c r="C2" s="145"/>
      <c r="D2" s="146"/>
      <c r="E2" s="145"/>
      <c r="F2" s="145"/>
      <c r="G2" s="145"/>
      <c r="H2" s="145"/>
      <c r="I2" s="145"/>
      <c r="J2" s="145"/>
      <c r="K2" s="145"/>
    </row>
    <row r="3" spans="2:4" s="44" customFormat="1" ht="17.25" customHeight="1">
      <c r="B3" s="242" t="s">
        <v>693</v>
      </c>
      <c r="D3" s="147"/>
    </row>
    <row r="4" spans="2:11" s="31" customFormat="1" ht="17.25" customHeight="1">
      <c r="B4" s="115" t="s">
        <v>601</v>
      </c>
      <c r="C4" s="115"/>
      <c r="D4" s="116"/>
      <c r="E4" s="117"/>
      <c r="F4" s="117"/>
      <c r="G4" s="118"/>
      <c r="H4" s="118"/>
      <c r="I4" s="118"/>
      <c r="J4" s="118"/>
      <c r="K4" s="118"/>
    </row>
    <row r="5" spans="1:11" ht="17.25" customHeight="1">
      <c r="A5" s="2"/>
      <c r="B5" s="2"/>
      <c r="C5" s="2"/>
      <c r="D5" s="47"/>
      <c r="E5" s="224"/>
      <c r="F5" s="224"/>
      <c r="G5" s="225"/>
      <c r="H5" s="225"/>
      <c r="I5" s="225"/>
      <c r="J5" s="225"/>
      <c r="K5" s="225"/>
    </row>
    <row r="6" spans="4:11" s="30" customFormat="1" ht="15.75" customHeight="1">
      <c r="D6" s="114"/>
      <c r="E6" s="204"/>
      <c r="F6" s="120" t="s">
        <v>82</v>
      </c>
      <c r="G6" s="204"/>
      <c r="H6" s="113"/>
      <c r="I6" s="204"/>
      <c r="J6" s="120" t="s">
        <v>83</v>
      </c>
      <c r="K6" s="204"/>
    </row>
    <row r="7" spans="3:11" s="30" customFormat="1" ht="15.75" customHeight="1">
      <c r="C7" s="122" t="s">
        <v>133</v>
      </c>
      <c r="D7" s="114" t="s">
        <v>1</v>
      </c>
      <c r="E7" s="204"/>
      <c r="F7" s="120" t="s">
        <v>692</v>
      </c>
      <c r="G7" s="205"/>
      <c r="H7" s="206"/>
      <c r="I7" s="204"/>
      <c r="J7" s="120" t="s">
        <v>622</v>
      </c>
      <c r="K7" s="204"/>
    </row>
    <row r="8" spans="2:11" s="30" customFormat="1" ht="15.75" customHeight="1">
      <c r="B8" s="125"/>
      <c r="C8" s="126"/>
      <c r="D8" s="127" t="s">
        <v>85</v>
      </c>
      <c r="E8" s="128" t="s">
        <v>2</v>
      </c>
      <c r="F8" s="128" t="s">
        <v>3</v>
      </c>
      <c r="G8" s="128" t="s">
        <v>86</v>
      </c>
      <c r="H8" s="128"/>
      <c r="I8" s="128" t="s">
        <v>2</v>
      </c>
      <c r="J8" s="128" t="s">
        <v>3</v>
      </c>
      <c r="K8" s="128" t="s">
        <v>86</v>
      </c>
    </row>
    <row r="9" spans="1:11" s="31" customFormat="1" ht="16.5">
      <c r="A9" s="129"/>
      <c r="B9" s="129" t="s">
        <v>4</v>
      </c>
      <c r="C9" s="129" t="s">
        <v>134</v>
      </c>
      <c r="D9" s="211" t="s">
        <v>135</v>
      </c>
      <c r="E9" s="130">
        <f>SUM(E10:E11)</f>
        <v>56570668</v>
      </c>
      <c r="F9" s="130">
        <f>SUM(F10:F11)</f>
        <v>48705970</v>
      </c>
      <c r="G9" s="130">
        <f>E9+F9</f>
        <v>105276638</v>
      </c>
      <c r="H9" s="130"/>
      <c r="I9" s="130">
        <f>SUM(I10:I11)</f>
        <v>51217305</v>
      </c>
      <c r="J9" s="130">
        <f>SUM(J10:J11)</f>
        <v>34887413</v>
      </c>
      <c r="K9" s="130">
        <f>I9+J9</f>
        <v>86104718</v>
      </c>
    </row>
    <row r="10" spans="1:11" s="27" customFormat="1" ht="16.5">
      <c r="A10" s="29"/>
      <c r="B10" s="27" t="s">
        <v>5</v>
      </c>
      <c r="C10" s="27" t="s">
        <v>483</v>
      </c>
      <c r="D10" s="211" t="s">
        <v>712</v>
      </c>
      <c r="E10" s="79">
        <v>2719928</v>
      </c>
      <c r="F10" s="79">
        <v>1506283</v>
      </c>
      <c r="G10" s="79">
        <f>E10+F10</f>
        <v>4226211</v>
      </c>
      <c r="H10" s="80"/>
      <c r="I10" s="79">
        <v>2566995</v>
      </c>
      <c r="J10" s="79">
        <v>1905330</v>
      </c>
      <c r="K10" s="79">
        <f>I10+J10</f>
        <v>4472325</v>
      </c>
    </row>
    <row r="11" spans="1:14" s="27" customFormat="1" ht="16.5">
      <c r="A11" s="29"/>
      <c r="B11" s="27" t="s">
        <v>6</v>
      </c>
      <c r="C11" s="27" t="s">
        <v>13</v>
      </c>
      <c r="D11" s="142"/>
      <c r="E11" s="79">
        <v>53850740</v>
      </c>
      <c r="F11" s="79">
        <v>47199687</v>
      </c>
      <c r="G11" s="79">
        <f>E11+F11</f>
        <v>101050427</v>
      </c>
      <c r="H11" s="80"/>
      <c r="I11" s="79">
        <v>48650310</v>
      </c>
      <c r="J11" s="79">
        <v>32982083</v>
      </c>
      <c r="K11" s="79">
        <f>I11+J11</f>
        <v>81632393</v>
      </c>
      <c r="M11" s="33"/>
      <c r="N11" s="33"/>
    </row>
    <row r="12" spans="1:11" s="31" customFormat="1" ht="16.5">
      <c r="A12" s="129"/>
      <c r="B12" s="129" t="s">
        <v>8</v>
      </c>
      <c r="C12" s="131" t="s">
        <v>355</v>
      </c>
      <c r="D12" s="211" t="s">
        <v>137</v>
      </c>
      <c r="E12" s="130">
        <v>240019</v>
      </c>
      <c r="F12" s="130">
        <v>877778</v>
      </c>
      <c r="G12" s="130">
        <f aca="true" t="shared" si="0" ref="G12:G71">E12+F12</f>
        <v>1117797</v>
      </c>
      <c r="H12" s="130"/>
      <c r="I12" s="130">
        <v>181559</v>
      </c>
      <c r="J12" s="130">
        <v>351883</v>
      </c>
      <c r="K12" s="130">
        <f aca="true" t="shared" si="1" ref="K12:K45">I12+J12</f>
        <v>533442</v>
      </c>
    </row>
    <row r="13" spans="1:11" s="31" customFormat="1" ht="16.5">
      <c r="A13" s="129"/>
      <c r="B13" s="129" t="s">
        <v>16</v>
      </c>
      <c r="C13" s="131" t="s">
        <v>139</v>
      </c>
      <c r="D13" s="211" t="s">
        <v>447</v>
      </c>
      <c r="E13" s="130">
        <v>297422</v>
      </c>
      <c r="F13" s="130">
        <v>17819855</v>
      </c>
      <c r="G13" s="130">
        <f t="shared" si="0"/>
        <v>18117277</v>
      </c>
      <c r="H13" s="130"/>
      <c r="I13" s="130">
        <v>258722</v>
      </c>
      <c r="J13" s="130">
        <v>13779577</v>
      </c>
      <c r="K13" s="130">
        <f t="shared" si="1"/>
        <v>14038299</v>
      </c>
    </row>
    <row r="14" spans="1:11" s="31" customFormat="1" ht="16.5">
      <c r="A14" s="129"/>
      <c r="B14" s="129" t="s">
        <v>17</v>
      </c>
      <c r="C14" s="131" t="s">
        <v>356</v>
      </c>
      <c r="D14" s="208"/>
      <c r="E14" s="130">
        <f>SUM(E15:E17)</f>
        <v>3178146</v>
      </c>
      <c r="F14" s="130">
        <f>SUM(F15:F17)</f>
        <v>19220562</v>
      </c>
      <c r="G14" s="130">
        <f t="shared" si="0"/>
        <v>22398708</v>
      </c>
      <c r="H14" s="130"/>
      <c r="I14" s="130">
        <f>SUM(I15:I17)</f>
        <v>8453950</v>
      </c>
      <c r="J14" s="130">
        <f>SUM(J15:J17)</f>
        <v>11259976</v>
      </c>
      <c r="K14" s="130">
        <f t="shared" si="1"/>
        <v>19713926</v>
      </c>
    </row>
    <row r="15" spans="1:11" s="27" customFormat="1" ht="16.5">
      <c r="A15" s="29"/>
      <c r="B15" s="32" t="s">
        <v>18</v>
      </c>
      <c r="C15" s="35" t="s">
        <v>610</v>
      </c>
      <c r="D15" s="142"/>
      <c r="E15" s="79">
        <v>0</v>
      </c>
      <c r="F15" s="79">
        <v>0</v>
      </c>
      <c r="G15" s="79">
        <f t="shared" si="0"/>
        <v>0</v>
      </c>
      <c r="H15" s="79"/>
      <c r="I15" s="79">
        <v>0</v>
      </c>
      <c r="J15" s="79">
        <v>0</v>
      </c>
      <c r="K15" s="79">
        <f t="shared" si="1"/>
        <v>0</v>
      </c>
    </row>
    <row r="16" spans="1:11" s="27" customFormat="1" ht="16.5">
      <c r="A16" s="29"/>
      <c r="B16" s="32" t="s">
        <v>19</v>
      </c>
      <c r="C16" s="35" t="s">
        <v>611</v>
      </c>
      <c r="D16" s="142"/>
      <c r="E16" s="79">
        <v>0</v>
      </c>
      <c r="F16" s="79">
        <v>0</v>
      </c>
      <c r="G16" s="79">
        <f t="shared" si="0"/>
        <v>0</v>
      </c>
      <c r="H16" s="79"/>
      <c r="I16" s="79">
        <v>0</v>
      </c>
      <c r="J16" s="79">
        <v>0</v>
      </c>
      <c r="K16" s="79">
        <f t="shared" si="1"/>
        <v>0</v>
      </c>
    </row>
    <row r="17" spans="1:11" s="27" customFormat="1" ht="16.5">
      <c r="A17" s="29"/>
      <c r="B17" s="32" t="s">
        <v>99</v>
      </c>
      <c r="C17" s="35" t="s">
        <v>138</v>
      </c>
      <c r="D17" s="142"/>
      <c r="E17" s="79">
        <v>3178146</v>
      </c>
      <c r="F17" s="79">
        <v>19220562</v>
      </c>
      <c r="G17" s="79">
        <f t="shared" si="0"/>
        <v>22398708</v>
      </c>
      <c r="H17" s="79"/>
      <c r="I17" s="79">
        <v>8453950</v>
      </c>
      <c r="J17" s="79">
        <v>11259976</v>
      </c>
      <c r="K17" s="79">
        <f t="shared" si="1"/>
        <v>19713926</v>
      </c>
    </row>
    <row r="18" spans="1:11" s="31" customFormat="1" ht="16.5">
      <c r="A18" s="129"/>
      <c r="B18" s="129" t="s">
        <v>20</v>
      </c>
      <c r="C18" s="131" t="s">
        <v>142</v>
      </c>
      <c r="D18" s="211" t="s">
        <v>618</v>
      </c>
      <c r="E18" s="130">
        <f>SUM(E19:E21)</f>
        <v>2988072</v>
      </c>
      <c r="F18" s="130">
        <f>SUM(F19:F21)</f>
        <v>5064847</v>
      </c>
      <c r="G18" s="130">
        <f t="shared" si="0"/>
        <v>8052919</v>
      </c>
      <c r="H18" s="130"/>
      <c r="I18" s="130">
        <f>SUM(I19:I21)</f>
        <v>2380919</v>
      </c>
      <c r="J18" s="130">
        <f>SUM(J19:J21)</f>
        <v>4083764</v>
      </c>
      <c r="K18" s="130">
        <f t="shared" si="1"/>
        <v>6464683</v>
      </c>
    </row>
    <row r="19" spans="2:11" s="27" customFormat="1" ht="15.75">
      <c r="B19" s="32" t="s">
        <v>21</v>
      </c>
      <c r="C19" s="27" t="s">
        <v>143</v>
      </c>
      <c r="D19" s="135"/>
      <c r="E19" s="79">
        <v>924388</v>
      </c>
      <c r="F19" s="79">
        <v>0</v>
      </c>
      <c r="G19" s="79">
        <f t="shared" si="0"/>
        <v>924388</v>
      </c>
      <c r="H19" s="79"/>
      <c r="I19" s="79">
        <v>1020093</v>
      </c>
      <c r="J19" s="79">
        <v>0</v>
      </c>
      <c r="K19" s="79">
        <f t="shared" si="1"/>
        <v>1020093</v>
      </c>
    </row>
    <row r="20" spans="2:11" s="27" customFormat="1" ht="15.75">
      <c r="B20" s="32" t="s">
        <v>22</v>
      </c>
      <c r="C20" s="27" t="s">
        <v>144</v>
      </c>
      <c r="D20" s="135"/>
      <c r="E20" s="79">
        <v>0</v>
      </c>
      <c r="F20" s="79">
        <v>0</v>
      </c>
      <c r="G20" s="79">
        <f t="shared" si="0"/>
        <v>0</v>
      </c>
      <c r="H20" s="79"/>
      <c r="I20" s="79">
        <v>0</v>
      </c>
      <c r="J20" s="79">
        <v>0</v>
      </c>
      <c r="K20" s="79">
        <f t="shared" si="1"/>
        <v>0</v>
      </c>
    </row>
    <row r="21" spans="2:11" s="27" customFormat="1" ht="15.75">
      <c r="B21" s="32" t="s">
        <v>258</v>
      </c>
      <c r="C21" s="27" t="s">
        <v>145</v>
      </c>
      <c r="D21" s="135"/>
      <c r="E21" s="79">
        <v>2063684</v>
      </c>
      <c r="F21" s="79">
        <v>5064847</v>
      </c>
      <c r="G21" s="79">
        <f t="shared" si="0"/>
        <v>7128531</v>
      </c>
      <c r="H21" s="79"/>
      <c r="I21" s="79">
        <v>1360826</v>
      </c>
      <c r="J21" s="79">
        <v>4083764</v>
      </c>
      <c r="K21" s="79">
        <f t="shared" si="1"/>
        <v>5444590</v>
      </c>
    </row>
    <row r="22" spans="1:11" s="31" customFormat="1" ht="16.5">
      <c r="A22" s="129"/>
      <c r="B22" s="129" t="s">
        <v>23</v>
      </c>
      <c r="C22" s="131" t="s">
        <v>146</v>
      </c>
      <c r="D22" s="208"/>
      <c r="E22" s="130">
        <f>+SUM(E23:E24)</f>
        <v>0</v>
      </c>
      <c r="F22" s="130">
        <f>+SUM(F23:F24)</f>
        <v>0</v>
      </c>
      <c r="G22" s="130">
        <f t="shared" si="0"/>
        <v>0</v>
      </c>
      <c r="H22" s="130"/>
      <c r="I22" s="130">
        <f>+SUM(I23:I24)</f>
        <v>0</v>
      </c>
      <c r="J22" s="130">
        <f>+SUM(J23:J24)</f>
        <v>0</v>
      </c>
      <c r="K22" s="130">
        <f t="shared" si="1"/>
        <v>0</v>
      </c>
    </row>
    <row r="23" spans="1:11" s="27" customFormat="1" ht="16.5">
      <c r="A23" s="29"/>
      <c r="B23" s="27" t="s">
        <v>24</v>
      </c>
      <c r="C23" s="35" t="s">
        <v>484</v>
      </c>
      <c r="D23" s="142"/>
      <c r="E23" s="79">
        <v>0</v>
      </c>
      <c r="F23" s="79">
        <v>0</v>
      </c>
      <c r="G23" s="79">
        <f t="shared" si="0"/>
        <v>0</v>
      </c>
      <c r="H23" s="79"/>
      <c r="I23" s="79">
        <v>0</v>
      </c>
      <c r="J23" s="79">
        <v>0</v>
      </c>
      <c r="K23" s="79">
        <f t="shared" si="1"/>
        <v>0</v>
      </c>
    </row>
    <row r="24" spans="1:11" s="27" customFormat="1" ht="16.5">
      <c r="A24" s="29"/>
      <c r="B24" s="27" t="s">
        <v>25</v>
      </c>
      <c r="C24" s="35" t="s">
        <v>13</v>
      </c>
      <c r="D24" s="142"/>
      <c r="E24" s="79">
        <v>0</v>
      </c>
      <c r="F24" s="79">
        <v>0</v>
      </c>
      <c r="G24" s="79">
        <f t="shared" si="0"/>
        <v>0</v>
      </c>
      <c r="H24" s="79"/>
      <c r="I24" s="79">
        <v>0</v>
      </c>
      <c r="J24" s="79">
        <v>0</v>
      </c>
      <c r="K24" s="79">
        <f t="shared" si="1"/>
        <v>0</v>
      </c>
    </row>
    <row r="25" spans="1:11" s="31" customFormat="1" ht="16.5">
      <c r="A25" s="129"/>
      <c r="B25" s="129" t="s">
        <v>26</v>
      </c>
      <c r="C25" s="131" t="s">
        <v>148</v>
      </c>
      <c r="D25" s="208"/>
      <c r="E25" s="130">
        <v>2777305</v>
      </c>
      <c r="F25" s="130">
        <v>628500</v>
      </c>
      <c r="G25" s="130">
        <f t="shared" si="0"/>
        <v>3405805</v>
      </c>
      <c r="H25" s="130"/>
      <c r="I25" s="130">
        <v>2394834</v>
      </c>
      <c r="J25" s="130">
        <v>332443</v>
      </c>
      <c r="K25" s="130">
        <f t="shared" si="1"/>
        <v>2727277</v>
      </c>
    </row>
    <row r="26" spans="1:11" s="31" customFormat="1" ht="16.5">
      <c r="A26" s="129"/>
      <c r="B26" s="129" t="s">
        <v>27</v>
      </c>
      <c r="C26" s="134" t="s">
        <v>150</v>
      </c>
      <c r="D26" s="211" t="s">
        <v>147</v>
      </c>
      <c r="E26" s="130">
        <v>1181355</v>
      </c>
      <c r="F26" s="130">
        <v>189129</v>
      </c>
      <c r="G26" s="130">
        <f t="shared" si="0"/>
        <v>1370484</v>
      </c>
      <c r="H26" s="130"/>
      <c r="I26" s="130">
        <v>1367386</v>
      </c>
      <c r="J26" s="130">
        <v>123114</v>
      </c>
      <c r="K26" s="130">
        <f t="shared" si="1"/>
        <v>1490500</v>
      </c>
    </row>
    <row r="27" spans="1:11" s="31" customFormat="1" ht="16.5">
      <c r="A27" s="129"/>
      <c r="B27" s="129" t="s">
        <v>28</v>
      </c>
      <c r="C27" s="131" t="s">
        <v>152</v>
      </c>
      <c r="D27" s="208"/>
      <c r="E27" s="130">
        <v>0</v>
      </c>
      <c r="F27" s="130">
        <v>0</v>
      </c>
      <c r="G27" s="130">
        <f t="shared" si="0"/>
        <v>0</v>
      </c>
      <c r="H27" s="130"/>
      <c r="I27" s="130">
        <v>0</v>
      </c>
      <c r="J27" s="130">
        <v>0</v>
      </c>
      <c r="K27" s="130">
        <f t="shared" si="1"/>
        <v>0</v>
      </c>
    </row>
    <row r="28" spans="1:11" s="31" customFormat="1" ht="16.5">
      <c r="A28" s="129"/>
      <c r="B28" s="129" t="s">
        <v>29</v>
      </c>
      <c r="C28" s="134" t="s">
        <v>463</v>
      </c>
      <c r="D28" s="211" t="s">
        <v>149</v>
      </c>
      <c r="E28" s="130">
        <f>SUM(E29:E31)-E32</f>
        <v>97332</v>
      </c>
      <c r="F28" s="130">
        <f>SUM(F29:F31)-F32</f>
        <v>0</v>
      </c>
      <c r="G28" s="130">
        <f t="shared" si="0"/>
        <v>97332</v>
      </c>
      <c r="H28" s="130"/>
      <c r="I28" s="130">
        <f>SUM(I29:I31)-I32</f>
        <v>77896</v>
      </c>
      <c r="J28" s="130">
        <f>SUM(J29:J31)-J32</f>
        <v>0</v>
      </c>
      <c r="K28" s="130">
        <f t="shared" si="1"/>
        <v>77896</v>
      </c>
    </row>
    <row r="29" spans="2:11" s="27" customFormat="1" ht="15.75">
      <c r="B29" s="32" t="s">
        <v>116</v>
      </c>
      <c r="C29" s="27" t="s">
        <v>154</v>
      </c>
      <c r="D29" s="135"/>
      <c r="E29" s="79">
        <v>124814</v>
      </c>
      <c r="F29" s="79">
        <v>0</v>
      </c>
      <c r="G29" s="79">
        <f t="shared" si="0"/>
        <v>124814</v>
      </c>
      <c r="H29" s="79"/>
      <c r="I29" s="79">
        <v>100780</v>
      </c>
      <c r="J29" s="79">
        <v>0</v>
      </c>
      <c r="K29" s="79">
        <f t="shared" si="1"/>
        <v>100780</v>
      </c>
    </row>
    <row r="30" spans="2:11" s="27" customFormat="1" ht="15.75">
      <c r="B30" s="32" t="s">
        <v>118</v>
      </c>
      <c r="C30" s="27" t="s">
        <v>357</v>
      </c>
      <c r="D30" s="135"/>
      <c r="E30" s="79">
        <v>0</v>
      </c>
      <c r="F30" s="79">
        <v>0</v>
      </c>
      <c r="G30" s="79">
        <f t="shared" si="0"/>
        <v>0</v>
      </c>
      <c r="H30" s="79"/>
      <c r="I30" s="79">
        <v>0</v>
      </c>
      <c r="J30" s="79">
        <v>0</v>
      </c>
      <c r="K30" s="79">
        <f t="shared" si="1"/>
        <v>0</v>
      </c>
    </row>
    <row r="31" spans="2:11" s="27" customFormat="1" ht="15.75">
      <c r="B31" s="32" t="s">
        <v>314</v>
      </c>
      <c r="C31" s="27" t="s">
        <v>13</v>
      </c>
      <c r="D31" s="135"/>
      <c r="E31" s="79">
        <v>0</v>
      </c>
      <c r="F31" s="79">
        <v>0</v>
      </c>
      <c r="G31" s="79">
        <f t="shared" si="0"/>
        <v>0</v>
      </c>
      <c r="H31" s="79"/>
      <c r="I31" s="79">
        <v>0</v>
      </c>
      <c r="J31" s="79">
        <v>0</v>
      </c>
      <c r="K31" s="79">
        <f t="shared" si="1"/>
        <v>0</v>
      </c>
    </row>
    <row r="32" spans="2:11" s="27" customFormat="1" ht="15.75">
      <c r="B32" s="32" t="s">
        <v>315</v>
      </c>
      <c r="C32" s="27" t="s">
        <v>569</v>
      </c>
      <c r="D32" s="135"/>
      <c r="E32" s="79">
        <v>27482</v>
      </c>
      <c r="F32" s="79">
        <v>0</v>
      </c>
      <c r="G32" s="79">
        <f t="shared" si="0"/>
        <v>27482</v>
      </c>
      <c r="H32" s="79"/>
      <c r="I32" s="79">
        <v>22884</v>
      </c>
      <c r="J32" s="79">
        <v>0</v>
      </c>
      <c r="K32" s="79">
        <f t="shared" si="1"/>
        <v>22884</v>
      </c>
    </row>
    <row r="33" spans="1:11" s="31" customFormat="1" ht="16.5">
      <c r="A33" s="129"/>
      <c r="B33" s="129" t="s">
        <v>155</v>
      </c>
      <c r="C33" s="134" t="s">
        <v>358</v>
      </c>
      <c r="D33" s="211" t="s">
        <v>151</v>
      </c>
      <c r="E33" s="130">
        <f>SUM(E34:E36)</f>
        <v>0</v>
      </c>
      <c r="F33" s="130">
        <f>SUM(F34:F36)</f>
        <v>63810</v>
      </c>
      <c r="G33" s="130">
        <f t="shared" si="0"/>
        <v>63810</v>
      </c>
      <c r="H33" s="130"/>
      <c r="I33" s="130">
        <f>SUM(I34:I36)</f>
        <v>528525</v>
      </c>
      <c r="J33" s="130">
        <f>SUM(J34:J36)</f>
        <v>130320</v>
      </c>
      <c r="K33" s="130">
        <f t="shared" si="1"/>
        <v>658845</v>
      </c>
    </row>
    <row r="34" spans="2:11" s="27" customFormat="1" ht="15.75">
      <c r="B34" s="32" t="s">
        <v>157</v>
      </c>
      <c r="C34" s="27" t="s">
        <v>347</v>
      </c>
      <c r="D34" s="135"/>
      <c r="E34" s="79">
        <v>0</v>
      </c>
      <c r="F34" s="79">
        <v>63810</v>
      </c>
      <c r="G34" s="79">
        <f t="shared" si="0"/>
        <v>63810</v>
      </c>
      <c r="H34" s="79"/>
      <c r="I34" s="79">
        <v>313531</v>
      </c>
      <c r="J34" s="79">
        <v>0</v>
      </c>
      <c r="K34" s="79">
        <f t="shared" si="1"/>
        <v>313531</v>
      </c>
    </row>
    <row r="35" spans="2:11" s="27" customFormat="1" ht="15.75">
      <c r="B35" s="32" t="s">
        <v>158</v>
      </c>
      <c r="C35" s="27" t="s">
        <v>349</v>
      </c>
      <c r="D35" s="135"/>
      <c r="E35" s="79">
        <v>0</v>
      </c>
      <c r="F35" s="79">
        <v>0</v>
      </c>
      <c r="G35" s="79">
        <f t="shared" si="0"/>
        <v>0</v>
      </c>
      <c r="H35" s="79"/>
      <c r="I35" s="79">
        <v>214994</v>
      </c>
      <c r="J35" s="79">
        <v>130320</v>
      </c>
      <c r="K35" s="79">
        <f t="shared" si="1"/>
        <v>345314</v>
      </c>
    </row>
    <row r="36" spans="2:11" s="27" customFormat="1" ht="15.75">
      <c r="B36" s="32" t="s">
        <v>159</v>
      </c>
      <c r="C36" s="27" t="s">
        <v>351</v>
      </c>
      <c r="D36" s="135"/>
      <c r="E36" s="79">
        <v>0</v>
      </c>
      <c r="F36" s="79">
        <v>0</v>
      </c>
      <c r="G36" s="79">
        <f t="shared" si="0"/>
        <v>0</v>
      </c>
      <c r="H36" s="79"/>
      <c r="I36" s="79">
        <v>0</v>
      </c>
      <c r="J36" s="79">
        <v>0</v>
      </c>
      <c r="K36" s="79">
        <f t="shared" si="1"/>
        <v>0</v>
      </c>
    </row>
    <row r="37" spans="1:11" s="31" customFormat="1" ht="18" customHeight="1">
      <c r="A37" s="129"/>
      <c r="B37" s="129" t="s">
        <v>160</v>
      </c>
      <c r="C37" s="131" t="s">
        <v>161</v>
      </c>
      <c r="D37" s="211" t="s">
        <v>153</v>
      </c>
      <c r="E37" s="130">
        <f>SUM(E38:E42)</f>
        <v>1784874</v>
      </c>
      <c r="F37" s="130">
        <f>SUM(F38:F42)</f>
        <v>468074</v>
      </c>
      <c r="G37" s="130">
        <f t="shared" si="0"/>
        <v>2252948</v>
      </c>
      <c r="H37" s="130"/>
      <c r="I37" s="130">
        <f>SUM(I38:I42)</f>
        <v>1144388</v>
      </c>
      <c r="J37" s="130">
        <f>SUM(J38:J42)</f>
        <v>328877</v>
      </c>
      <c r="K37" s="130">
        <f t="shared" si="1"/>
        <v>1473265</v>
      </c>
    </row>
    <row r="38" spans="2:11" s="27" customFormat="1" ht="15.75">
      <c r="B38" s="32" t="s">
        <v>121</v>
      </c>
      <c r="C38" s="35" t="s">
        <v>162</v>
      </c>
      <c r="D38" s="142"/>
      <c r="E38" s="79">
        <v>1247585</v>
      </c>
      <c r="F38" s="79">
        <v>453052</v>
      </c>
      <c r="G38" s="79">
        <f t="shared" si="0"/>
        <v>1700637</v>
      </c>
      <c r="H38" s="79"/>
      <c r="I38" s="79">
        <v>850672</v>
      </c>
      <c r="J38" s="79">
        <v>328336</v>
      </c>
      <c r="K38" s="79">
        <f t="shared" si="1"/>
        <v>1179008</v>
      </c>
    </row>
    <row r="39" spans="2:11" s="27" customFormat="1" ht="15.75">
      <c r="B39" s="32" t="s">
        <v>123</v>
      </c>
      <c r="C39" s="27" t="s">
        <v>359</v>
      </c>
      <c r="D39" s="135"/>
      <c r="E39" s="79">
        <v>0</v>
      </c>
      <c r="F39" s="79">
        <v>0</v>
      </c>
      <c r="G39" s="79">
        <f t="shared" si="0"/>
        <v>0</v>
      </c>
      <c r="H39" s="79"/>
      <c r="I39" s="79">
        <v>0</v>
      </c>
      <c r="J39" s="79">
        <v>0</v>
      </c>
      <c r="K39" s="79">
        <f t="shared" si="1"/>
        <v>0</v>
      </c>
    </row>
    <row r="40" spans="2:11" s="27" customFormat="1" ht="15.75">
      <c r="B40" s="32" t="s">
        <v>163</v>
      </c>
      <c r="C40" s="27" t="s">
        <v>360</v>
      </c>
      <c r="D40" s="142"/>
      <c r="E40" s="79">
        <v>108478</v>
      </c>
      <c r="F40" s="79">
        <v>0</v>
      </c>
      <c r="G40" s="79">
        <f t="shared" si="0"/>
        <v>108478</v>
      </c>
      <c r="H40" s="79"/>
      <c r="I40" s="79">
        <v>99488</v>
      </c>
      <c r="J40" s="79">
        <v>0</v>
      </c>
      <c r="K40" s="79">
        <f t="shared" si="1"/>
        <v>99488</v>
      </c>
    </row>
    <row r="41" spans="2:11" s="27" customFormat="1" ht="15.75">
      <c r="B41" s="32" t="s">
        <v>164</v>
      </c>
      <c r="C41" s="27" t="s">
        <v>165</v>
      </c>
      <c r="D41" s="135"/>
      <c r="E41" s="79">
        <v>0</v>
      </c>
      <c r="F41" s="79">
        <v>0</v>
      </c>
      <c r="G41" s="79">
        <f t="shared" si="0"/>
        <v>0</v>
      </c>
      <c r="H41" s="79"/>
      <c r="I41" s="79">
        <v>0</v>
      </c>
      <c r="J41" s="79">
        <v>0</v>
      </c>
      <c r="K41" s="79">
        <f t="shared" si="1"/>
        <v>0</v>
      </c>
    </row>
    <row r="42" spans="2:11" s="27" customFormat="1" ht="15.75">
      <c r="B42" s="32" t="s">
        <v>166</v>
      </c>
      <c r="C42" s="27" t="s">
        <v>167</v>
      </c>
      <c r="D42" s="135"/>
      <c r="E42" s="79">
        <v>428811</v>
      </c>
      <c r="F42" s="79">
        <v>15022</v>
      </c>
      <c r="G42" s="79">
        <f t="shared" si="0"/>
        <v>443833</v>
      </c>
      <c r="H42" s="79"/>
      <c r="I42" s="79">
        <v>194228</v>
      </c>
      <c r="J42" s="79">
        <v>541</v>
      </c>
      <c r="K42" s="79">
        <f t="shared" si="1"/>
        <v>194769</v>
      </c>
    </row>
    <row r="43" spans="2:11" s="31" customFormat="1" ht="16.5">
      <c r="B43" s="129" t="s">
        <v>32</v>
      </c>
      <c r="C43" s="129" t="s">
        <v>361</v>
      </c>
      <c r="D43" s="211" t="s">
        <v>156</v>
      </c>
      <c r="E43" s="130">
        <f>SUM(E44:E45)</f>
        <v>234206</v>
      </c>
      <c r="F43" s="130">
        <f>SUM(F44:F45)</f>
        <v>10220</v>
      </c>
      <c r="G43" s="130">
        <f t="shared" si="0"/>
        <v>244426</v>
      </c>
      <c r="H43" s="130"/>
      <c r="I43" s="130">
        <f>SUM(I44:I45)</f>
        <v>652231</v>
      </c>
      <c r="J43" s="130">
        <f>SUM(J44:J45)</f>
        <v>5778</v>
      </c>
      <c r="K43" s="130">
        <f t="shared" si="1"/>
        <v>658009</v>
      </c>
    </row>
    <row r="44" spans="2:11" s="27" customFormat="1" ht="15.75">
      <c r="B44" s="32" t="s">
        <v>346</v>
      </c>
      <c r="C44" s="27" t="s">
        <v>362</v>
      </c>
      <c r="D44" s="135"/>
      <c r="E44" s="79">
        <v>234206</v>
      </c>
      <c r="F44" s="79">
        <v>10220</v>
      </c>
      <c r="G44" s="79">
        <f t="shared" si="0"/>
        <v>244426</v>
      </c>
      <c r="H44" s="79"/>
      <c r="I44" s="79">
        <v>578711</v>
      </c>
      <c r="J44" s="79">
        <v>5778</v>
      </c>
      <c r="K44" s="79">
        <f t="shared" si="1"/>
        <v>584489</v>
      </c>
    </row>
    <row r="45" spans="2:11" s="27" customFormat="1" ht="15.75">
      <c r="B45" s="32" t="s">
        <v>348</v>
      </c>
      <c r="C45" s="27" t="s">
        <v>363</v>
      </c>
      <c r="D45" s="135"/>
      <c r="E45" s="79">
        <v>0</v>
      </c>
      <c r="F45" s="79">
        <v>0</v>
      </c>
      <c r="G45" s="79">
        <f t="shared" si="0"/>
        <v>0</v>
      </c>
      <c r="H45" s="79"/>
      <c r="I45" s="79">
        <v>73520</v>
      </c>
      <c r="J45" s="79">
        <v>0</v>
      </c>
      <c r="K45" s="79">
        <f t="shared" si="1"/>
        <v>73520</v>
      </c>
    </row>
    <row r="46" spans="2:11" s="31" customFormat="1" ht="15.75" customHeight="1">
      <c r="B46" s="129" t="s">
        <v>33</v>
      </c>
      <c r="C46" s="129" t="s">
        <v>485</v>
      </c>
      <c r="D46" s="208"/>
      <c r="E46" s="130"/>
      <c r="F46" s="130"/>
      <c r="G46" s="130"/>
      <c r="H46" s="130"/>
      <c r="I46" s="130"/>
      <c r="J46" s="130"/>
      <c r="K46" s="130"/>
    </row>
    <row r="47" spans="2:11" s="31" customFormat="1" ht="15.75" customHeight="1">
      <c r="B47" s="129"/>
      <c r="C47" s="129" t="s">
        <v>486</v>
      </c>
      <c r="D47" s="208"/>
      <c r="E47" s="130">
        <f>+SUM(E48:E49)</f>
        <v>0</v>
      </c>
      <c r="F47" s="130">
        <f>+SUM(F48:F49)</f>
        <v>0</v>
      </c>
      <c r="G47" s="130">
        <f>E47+F47</f>
        <v>0</v>
      </c>
      <c r="H47" s="130"/>
      <c r="I47" s="130">
        <f>+SUM(I48:I49)</f>
        <v>0</v>
      </c>
      <c r="J47" s="130">
        <f>+SUM(J48:J49)</f>
        <v>0</v>
      </c>
      <c r="K47" s="130">
        <f>I47+J47</f>
        <v>0</v>
      </c>
    </row>
    <row r="48" spans="2:11" s="27" customFormat="1" ht="15.75" customHeight="1">
      <c r="B48" s="27" t="s">
        <v>487</v>
      </c>
      <c r="C48" s="27" t="s">
        <v>480</v>
      </c>
      <c r="D48" s="142"/>
      <c r="E48" s="79">
        <v>0</v>
      </c>
      <c r="F48" s="79">
        <v>0</v>
      </c>
      <c r="G48" s="79">
        <f>E48+F48</f>
        <v>0</v>
      </c>
      <c r="H48" s="79"/>
      <c r="I48" s="79">
        <v>0</v>
      </c>
      <c r="J48" s="79">
        <v>0</v>
      </c>
      <c r="K48" s="79">
        <f>I48+J48</f>
        <v>0</v>
      </c>
    </row>
    <row r="49" spans="2:11" s="27" customFormat="1" ht="15.75" customHeight="1">
      <c r="B49" s="27" t="s">
        <v>488</v>
      </c>
      <c r="C49" s="27" t="s">
        <v>482</v>
      </c>
      <c r="D49" s="142"/>
      <c r="E49" s="79">
        <v>0</v>
      </c>
      <c r="F49" s="79">
        <v>0</v>
      </c>
      <c r="G49" s="79">
        <f>E49+F49</f>
        <v>0</v>
      </c>
      <c r="H49" s="79"/>
      <c r="I49" s="79">
        <v>0</v>
      </c>
      <c r="J49" s="79">
        <v>0</v>
      </c>
      <c r="K49" s="79">
        <f>I49+J49</f>
        <v>0</v>
      </c>
    </row>
    <row r="50" spans="2:11" s="31" customFormat="1" ht="16.5">
      <c r="B50" s="129" t="s">
        <v>429</v>
      </c>
      <c r="C50" s="129" t="s">
        <v>168</v>
      </c>
      <c r="D50" s="208"/>
      <c r="E50" s="130">
        <v>0</v>
      </c>
      <c r="F50" s="130">
        <v>0</v>
      </c>
      <c r="G50" s="130">
        <f t="shared" si="0"/>
        <v>0</v>
      </c>
      <c r="H50" s="130"/>
      <c r="I50" s="130">
        <v>0</v>
      </c>
      <c r="J50" s="130">
        <v>0</v>
      </c>
      <c r="K50" s="130">
        <f aca="true" t="shared" si="2" ref="K50:K61">I50+J50</f>
        <v>0</v>
      </c>
    </row>
    <row r="51" spans="2:11" s="31" customFormat="1" ht="16.5">
      <c r="B51" s="129" t="s">
        <v>35</v>
      </c>
      <c r="C51" s="129" t="s">
        <v>446</v>
      </c>
      <c r="D51" s="211" t="s">
        <v>575</v>
      </c>
      <c r="E51" s="130">
        <f>E52+E53+E65+E70</f>
        <v>22024717</v>
      </c>
      <c r="F51" s="199">
        <f>F52+F53+F65+F70</f>
        <v>-685539</v>
      </c>
      <c r="G51" s="130">
        <f t="shared" si="0"/>
        <v>21339178</v>
      </c>
      <c r="H51" s="130"/>
      <c r="I51" s="130">
        <f>I52+I53+I65+I70</f>
        <v>21545263</v>
      </c>
      <c r="J51" s="199">
        <f>J52+J53+J65+J70</f>
        <v>367415</v>
      </c>
      <c r="K51" s="130">
        <f t="shared" si="2"/>
        <v>21912678</v>
      </c>
    </row>
    <row r="52" spans="2:11" s="27" customFormat="1" ht="15.75">
      <c r="B52" s="32" t="s">
        <v>126</v>
      </c>
      <c r="C52" s="27" t="s">
        <v>313</v>
      </c>
      <c r="D52" s="135"/>
      <c r="E52" s="45">
        <v>4000000</v>
      </c>
      <c r="F52" s="45">
        <v>0</v>
      </c>
      <c r="G52" s="79">
        <f t="shared" si="0"/>
        <v>4000000</v>
      </c>
      <c r="H52" s="79"/>
      <c r="I52" s="45">
        <v>4000000</v>
      </c>
      <c r="J52" s="45">
        <v>0</v>
      </c>
      <c r="K52" s="79">
        <f t="shared" si="2"/>
        <v>4000000</v>
      </c>
    </row>
    <row r="53" spans="2:11" s="27" customFormat="1" ht="15.75">
      <c r="B53" s="32" t="s">
        <v>127</v>
      </c>
      <c r="C53" s="27" t="s">
        <v>169</v>
      </c>
      <c r="D53" s="142"/>
      <c r="E53" s="79">
        <f>SUM(E54:E64)</f>
        <v>2382084</v>
      </c>
      <c r="F53" s="45">
        <f>SUM(F54:F64)</f>
        <v>-685539</v>
      </c>
      <c r="G53" s="79">
        <f t="shared" si="0"/>
        <v>1696545</v>
      </c>
      <c r="H53" s="79"/>
      <c r="I53" s="79">
        <f>SUM(I54:I64)</f>
        <v>4272727</v>
      </c>
      <c r="J53" s="45">
        <f>SUM(J54:J64)</f>
        <v>367415</v>
      </c>
      <c r="K53" s="79">
        <f t="shared" si="2"/>
        <v>4640142</v>
      </c>
    </row>
    <row r="54" spans="2:11" s="27" customFormat="1" ht="15.75">
      <c r="B54" s="32" t="s">
        <v>364</v>
      </c>
      <c r="C54" s="27" t="s">
        <v>170</v>
      </c>
      <c r="D54" s="142"/>
      <c r="E54" s="45">
        <v>1700000</v>
      </c>
      <c r="F54" s="45">
        <v>0</v>
      </c>
      <c r="G54" s="79">
        <f t="shared" si="0"/>
        <v>1700000</v>
      </c>
      <c r="H54" s="79"/>
      <c r="I54" s="45">
        <v>1700000</v>
      </c>
      <c r="J54" s="45">
        <v>0</v>
      </c>
      <c r="K54" s="79">
        <f t="shared" si="2"/>
        <v>1700000</v>
      </c>
    </row>
    <row r="55" spans="2:11" s="27" customFormat="1" ht="15.75">
      <c r="B55" s="32" t="s">
        <v>365</v>
      </c>
      <c r="C55" s="27" t="s">
        <v>366</v>
      </c>
      <c r="D55" s="135"/>
      <c r="E55" s="45">
        <v>0</v>
      </c>
      <c r="F55" s="45">
        <v>0</v>
      </c>
      <c r="G55" s="79">
        <f t="shared" si="0"/>
        <v>0</v>
      </c>
      <c r="H55" s="79"/>
      <c r="I55" s="45">
        <v>0</v>
      </c>
      <c r="J55" s="45">
        <v>0</v>
      </c>
      <c r="K55" s="79">
        <f t="shared" si="2"/>
        <v>0</v>
      </c>
    </row>
    <row r="56" spans="2:11" s="27" customFormat="1" ht="16.5">
      <c r="B56" s="32" t="s">
        <v>367</v>
      </c>
      <c r="C56" s="27" t="s">
        <v>489</v>
      </c>
      <c r="D56" s="110" t="s">
        <v>619</v>
      </c>
      <c r="E56" s="45">
        <v>-702498</v>
      </c>
      <c r="F56" s="45">
        <v>-652916</v>
      </c>
      <c r="G56" s="79">
        <f t="shared" si="0"/>
        <v>-1355414</v>
      </c>
      <c r="H56" s="79"/>
      <c r="I56" s="45">
        <v>1253332</v>
      </c>
      <c r="J56" s="45">
        <v>422592</v>
      </c>
      <c r="K56" s="79">
        <f t="shared" si="2"/>
        <v>1675924</v>
      </c>
    </row>
    <row r="57" spans="2:11" s="27" customFormat="1" ht="16.5">
      <c r="B57" s="32" t="s">
        <v>368</v>
      </c>
      <c r="C57" s="27" t="s">
        <v>490</v>
      </c>
      <c r="D57" s="110"/>
      <c r="E57" s="45">
        <v>47106</v>
      </c>
      <c r="F57" s="45">
        <v>0</v>
      </c>
      <c r="G57" s="79">
        <f t="shared" si="0"/>
        <v>47106</v>
      </c>
      <c r="H57" s="79"/>
      <c r="I57" s="45">
        <v>47106</v>
      </c>
      <c r="J57" s="45">
        <v>0</v>
      </c>
      <c r="K57" s="79">
        <f t="shared" si="2"/>
        <v>47106</v>
      </c>
    </row>
    <row r="58" spans="2:11" s="27" customFormat="1" ht="15.75">
      <c r="B58" s="32" t="s">
        <v>369</v>
      </c>
      <c r="C58" s="27" t="s">
        <v>491</v>
      </c>
      <c r="D58" s="142"/>
      <c r="E58" s="45">
        <v>0</v>
      </c>
      <c r="F58" s="45">
        <v>0</v>
      </c>
      <c r="G58" s="79">
        <f t="shared" si="0"/>
        <v>0</v>
      </c>
      <c r="H58" s="79"/>
      <c r="I58" s="45">
        <v>0</v>
      </c>
      <c r="J58" s="45">
        <v>0</v>
      </c>
      <c r="K58" s="79">
        <f t="shared" si="2"/>
        <v>0</v>
      </c>
    </row>
    <row r="59" spans="2:11" s="27" customFormat="1" ht="15.75">
      <c r="B59" s="32" t="s">
        <v>370</v>
      </c>
      <c r="C59" s="27" t="s">
        <v>492</v>
      </c>
      <c r="D59" s="142"/>
      <c r="E59" s="45">
        <v>0</v>
      </c>
      <c r="F59" s="45">
        <v>0</v>
      </c>
      <c r="G59" s="79">
        <f t="shared" si="0"/>
        <v>0</v>
      </c>
      <c r="H59" s="79"/>
      <c r="I59" s="45">
        <v>0</v>
      </c>
      <c r="J59" s="45">
        <v>0</v>
      </c>
      <c r="K59" s="79">
        <f t="shared" si="2"/>
        <v>0</v>
      </c>
    </row>
    <row r="60" spans="2:11" s="27" customFormat="1" ht="15.75" customHeight="1">
      <c r="B60" s="32" t="s">
        <v>371</v>
      </c>
      <c r="C60" s="42" t="s">
        <v>493</v>
      </c>
      <c r="D60" s="142"/>
      <c r="E60" s="45">
        <v>2729</v>
      </c>
      <c r="F60" s="45">
        <v>0</v>
      </c>
      <c r="G60" s="79">
        <f t="shared" si="0"/>
        <v>2729</v>
      </c>
      <c r="H60" s="79"/>
      <c r="I60" s="45">
        <v>236</v>
      </c>
      <c r="J60" s="45">
        <v>0</v>
      </c>
      <c r="K60" s="79">
        <f t="shared" si="2"/>
        <v>236</v>
      </c>
    </row>
    <row r="61" spans="2:11" s="27" customFormat="1" ht="15.75">
      <c r="B61" s="43" t="s">
        <v>373</v>
      </c>
      <c r="C61" s="42" t="s">
        <v>372</v>
      </c>
      <c r="D61" s="142"/>
      <c r="E61" s="45">
        <v>-71145</v>
      </c>
      <c r="F61" s="45">
        <v>-32623</v>
      </c>
      <c r="G61" s="79">
        <f t="shared" si="0"/>
        <v>-103768</v>
      </c>
      <c r="H61" s="79"/>
      <c r="I61" s="45">
        <v>-133839</v>
      </c>
      <c r="J61" s="45">
        <v>-55177</v>
      </c>
      <c r="K61" s="79">
        <f t="shared" si="2"/>
        <v>-189016</v>
      </c>
    </row>
    <row r="62" spans="2:11" s="27" customFormat="1" ht="31.5">
      <c r="B62" s="43" t="s">
        <v>374</v>
      </c>
      <c r="C62" s="42" t="s">
        <v>495</v>
      </c>
      <c r="D62" s="142"/>
      <c r="E62" s="79"/>
      <c r="F62" s="79"/>
      <c r="G62" s="79"/>
      <c r="H62" s="79"/>
      <c r="I62" s="79"/>
      <c r="J62" s="79"/>
      <c r="K62" s="79"/>
    </row>
    <row r="63" spans="3:11" s="27" customFormat="1" ht="15.75">
      <c r="C63" s="42" t="s">
        <v>496</v>
      </c>
      <c r="D63" s="142"/>
      <c r="E63" s="45">
        <v>0</v>
      </c>
      <c r="F63" s="45">
        <v>0</v>
      </c>
      <c r="G63" s="79">
        <f t="shared" si="0"/>
        <v>0</v>
      </c>
      <c r="H63" s="79"/>
      <c r="I63" s="45">
        <v>0</v>
      </c>
      <c r="J63" s="45">
        <v>0</v>
      </c>
      <c r="K63" s="79">
        <f aca="true" t="shared" si="3" ref="K63:K71">I63+J63</f>
        <v>0</v>
      </c>
    </row>
    <row r="64" spans="2:11" s="27" customFormat="1" ht="15.75">
      <c r="B64" s="43" t="s">
        <v>494</v>
      </c>
      <c r="C64" s="42" t="s">
        <v>171</v>
      </c>
      <c r="D64" s="135"/>
      <c r="E64" s="45">
        <v>1405892</v>
      </c>
      <c r="F64" s="45">
        <v>0</v>
      </c>
      <c r="G64" s="79">
        <f t="shared" si="0"/>
        <v>1405892</v>
      </c>
      <c r="H64" s="79"/>
      <c r="I64" s="45">
        <v>1405892</v>
      </c>
      <c r="J64" s="45">
        <v>0</v>
      </c>
      <c r="K64" s="79">
        <f t="shared" si="3"/>
        <v>1405892</v>
      </c>
    </row>
    <row r="65" spans="2:11" s="27" customFormat="1" ht="15.75">
      <c r="B65" s="32" t="s">
        <v>375</v>
      </c>
      <c r="C65" s="27" t="s">
        <v>376</v>
      </c>
      <c r="D65" s="142"/>
      <c r="E65" s="79">
        <f>SUM(E66:E69)</f>
        <v>12700591</v>
      </c>
      <c r="F65" s="79">
        <f>SUM(F66:F69)</f>
        <v>0</v>
      </c>
      <c r="G65" s="79">
        <f t="shared" si="0"/>
        <v>12700591</v>
      </c>
      <c r="H65" s="79"/>
      <c r="I65" s="79">
        <f>SUM(I66:I69)</f>
        <v>10322674</v>
      </c>
      <c r="J65" s="79">
        <f>SUM(J66:J69)</f>
        <v>0</v>
      </c>
      <c r="K65" s="79">
        <f t="shared" si="3"/>
        <v>10322674</v>
      </c>
    </row>
    <row r="66" spans="2:11" s="27" customFormat="1" ht="15.75">
      <c r="B66" s="32" t="s">
        <v>377</v>
      </c>
      <c r="C66" s="27" t="s">
        <v>173</v>
      </c>
      <c r="D66" s="142"/>
      <c r="E66" s="45">
        <v>1218319</v>
      </c>
      <c r="F66" s="45">
        <v>0</v>
      </c>
      <c r="G66" s="79">
        <f t="shared" si="0"/>
        <v>1218319</v>
      </c>
      <c r="H66" s="79"/>
      <c r="I66" s="45">
        <v>1181252</v>
      </c>
      <c r="J66" s="45">
        <v>0</v>
      </c>
      <c r="K66" s="79">
        <f t="shared" si="3"/>
        <v>1181252</v>
      </c>
    </row>
    <row r="67" spans="2:11" s="27" customFormat="1" ht="15.75">
      <c r="B67" s="32" t="s">
        <v>378</v>
      </c>
      <c r="C67" s="27" t="s">
        <v>174</v>
      </c>
      <c r="D67" s="135"/>
      <c r="E67" s="45">
        <v>0</v>
      </c>
      <c r="F67" s="45">
        <v>0</v>
      </c>
      <c r="G67" s="79">
        <f t="shared" si="0"/>
        <v>0</v>
      </c>
      <c r="H67" s="79"/>
      <c r="I67" s="45">
        <v>0</v>
      </c>
      <c r="J67" s="45">
        <v>0</v>
      </c>
      <c r="K67" s="79">
        <f t="shared" si="3"/>
        <v>0</v>
      </c>
    </row>
    <row r="68" spans="2:11" s="27" customFormat="1" ht="15.75">
      <c r="B68" s="32" t="s">
        <v>379</v>
      </c>
      <c r="C68" s="27" t="s">
        <v>175</v>
      </c>
      <c r="D68" s="142"/>
      <c r="E68" s="45">
        <v>11378405</v>
      </c>
      <c r="F68" s="45">
        <v>0</v>
      </c>
      <c r="G68" s="79">
        <f t="shared" si="0"/>
        <v>11378405</v>
      </c>
      <c r="H68" s="79"/>
      <c r="I68" s="45">
        <v>9044421</v>
      </c>
      <c r="J68" s="45">
        <v>0</v>
      </c>
      <c r="K68" s="79">
        <f t="shared" si="3"/>
        <v>9044421</v>
      </c>
    </row>
    <row r="69" spans="2:11" s="27" customFormat="1" ht="16.5">
      <c r="B69" s="32" t="s">
        <v>380</v>
      </c>
      <c r="C69" s="27" t="s">
        <v>381</v>
      </c>
      <c r="D69" s="226"/>
      <c r="E69" s="45">
        <v>103867</v>
      </c>
      <c r="F69" s="45">
        <v>0</v>
      </c>
      <c r="G69" s="45">
        <f t="shared" si="0"/>
        <v>103867</v>
      </c>
      <c r="H69" s="79"/>
      <c r="I69" s="45">
        <v>97001</v>
      </c>
      <c r="J69" s="45">
        <v>0</v>
      </c>
      <c r="K69" s="45">
        <f t="shared" si="3"/>
        <v>97001</v>
      </c>
    </row>
    <row r="70" spans="2:11" s="27" customFormat="1" ht="15.75">
      <c r="B70" s="32" t="s">
        <v>382</v>
      </c>
      <c r="C70" s="27" t="s">
        <v>383</v>
      </c>
      <c r="D70" s="135"/>
      <c r="E70" s="79">
        <f>SUM(E71:E72)</f>
        <v>2942042</v>
      </c>
      <c r="F70" s="79">
        <f>SUM(F71:F72)</f>
        <v>0</v>
      </c>
      <c r="G70" s="79">
        <f t="shared" si="0"/>
        <v>2942042</v>
      </c>
      <c r="H70" s="79"/>
      <c r="I70" s="79">
        <f>SUM(I71:I72)</f>
        <v>2949862</v>
      </c>
      <c r="J70" s="79">
        <f>SUM(J71:J72)</f>
        <v>0</v>
      </c>
      <c r="K70" s="79">
        <f t="shared" si="3"/>
        <v>2949862</v>
      </c>
    </row>
    <row r="71" spans="2:11" s="27" customFormat="1" ht="15.75">
      <c r="B71" s="32" t="s">
        <v>384</v>
      </c>
      <c r="C71" s="35" t="s">
        <v>614</v>
      </c>
      <c r="D71" s="142"/>
      <c r="E71" s="45">
        <v>0</v>
      </c>
      <c r="F71" s="45">
        <v>0</v>
      </c>
      <c r="G71" s="79">
        <f t="shared" si="0"/>
        <v>0</v>
      </c>
      <c r="H71" s="79"/>
      <c r="I71" s="45">
        <v>0</v>
      </c>
      <c r="J71" s="45">
        <v>0</v>
      </c>
      <c r="K71" s="79">
        <f t="shared" si="3"/>
        <v>0</v>
      </c>
    </row>
    <row r="72" spans="2:11" s="27" customFormat="1" ht="15.75">
      <c r="B72" s="32" t="s">
        <v>385</v>
      </c>
      <c r="C72" s="35" t="s">
        <v>615</v>
      </c>
      <c r="D72" s="142"/>
      <c r="E72" s="45">
        <v>2942042</v>
      </c>
      <c r="F72" s="45">
        <v>0</v>
      </c>
      <c r="G72" s="79">
        <f>E72+F72</f>
        <v>2942042</v>
      </c>
      <c r="H72" s="79"/>
      <c r="I72" s="45">
        <v>2949862</v>
      </c>
      <c r="J72" s="45">
        <v>0</v>
      </c>
      <c r="K72" s="79">
        <f>I72+J72</f>
        <v>2949862</v>
      </c>
    </row>
    <row r="73" spans="1:11" ht="15.75">
      <c r="A73" s="2"/>
      <c r="B73" s="2"/>
      <c r="C73" s="14"/>
      <c r="D73" s="148"/>
      <c r="E73" s="108"/>
      <c r="F73" s="108"/>
      <c r="G73" s="109"/>
      <c r="H73" s="109"/>
      <c r="I73" s="108"/>
      <c r="J73" s="108"/>
      <c r="K73" s="109"/>
    </row>
    <row r="74" spans="2:11" s="31" customFormat="1" ht="16.5">
      <c r="B74" s="138"/>
      <c r="C74" s="139" t="s">
        <v>176</v>
      </c>
      <c r="D74" s="227"/>
      <c r="E74" s="141">
        <f>E51+E50+E37+E33+E28+E27+E26+E25+E22+E18+E14+E9+E12+E13+E43+E47</f>
        <v>91374116</v>
      </c>
      <c r="F74" s="141">
        <f>F51+F50+F37+F33+F28+F27+F26+F25+F22+F18+F14+F9+F12+F13+F43+F47</f>
        <v>92363206</v>
      </c>
      <c r="G74" s="141">
        <f>G51+G50+G37+G33+G28+G27+G26+G25+G22+G18+G14+G9+G12+G13+G43+G47</f>
        <v>183737322</v>
      </c>
      <c r="H74" s="141"/>
      <c r="I74" s="141">
        <f>I51+I50+I37+I33+I28+I27+I26+I25+I22+I18+I14+I9+I12+I13+I43+I47</f>
        <v>90202978</v>
      </c>
      <c r="J74" s="141">
        <f>J51+J50+J37+J33+J28+J27+J26+J25+J22+J18+J14+J9+J12+J13+J43+J47</f>
        <v>65650560</v>
      </c>
      <c r="K74" s="141">
        <f>K51+K50+K37+K33+K28+K27+K26+K25+K22+K18+K14+K9+K12+K13+K43+K47</f>
        <v>155853538</v>
      </c>
    </row>
    <row r="75" spans="1:11" ht="12.75">
      <c r="A75" s="16"/>
      <c r="B75" s="16"/>
      <c r="C75" s="17"/>
      <c r="D75" s="48"/>
      <c r="I75" s="18"/>
      <c r="J75" s="18"/>
      <c r="K75" s="18"/>
    </row>
    <row r="76" spans="1:11" ht="12.75">
      <c r="A76" s="16"/>
      <c r="B76" s="16"/>
      <c r="C76" s="17"/>
      <c r="D76" s="48"/>
      <c r="I76" s="18"/>
      <c r="J76" s="18"/>
      <c r="K76" s="18"/>
    </row>
    <row r="77" spans="1:11" ht="12.75">
      <c r="A77" s="16"/>
      <c r="B77" s="16"/>
      <c r="C77" s="17"/>
      <c r="D77" s="48"/>
      <c r="I77" s="18"/>
      <c r="J77" s="18"/>
      <c r="K77" s="18"/>
    </row>
    <row r="78" spans="1:11" ht="12.75">
      <c r="A78" s="16"/>
      <c r="B78" s="16"/>
      <c r="C78" s="17"/>
      <c r="D78" s="48"/>
      <c r="I78" s="18"/>
      <c r="J78" s="18"/>
      <c r="K78" s="18"/>
    </row>
    <row r="79" spans="1:11" ht="12.75">
      <c r="A79" s="16"/>
      <c r="B79" s="16"/>
      <c r="C79" s="17"/>
      <c r="D79" s="48"/>
      <c r="I79" s="18"/>
      <c r="J79" s="18"/>
      <c r="K79" s="18"/>
    </row>
    <row r="80" spans="1:11" ht="12.75">
      <c r="A80" s="16"/>
      <c r="B80" s="16"/>
      <c r="C80" s="17"/>
      <c r="D80" s="48"/>
      <c r="I80" s="18"/>
      <c r="J80" s="18"/>
      <c r="K80" s="18"/>
    </row>
    <row r="81" spans="1:11" ht="12.75">
      <c r="A81" s="16"/>
      <c r="B81" s="16"/>
      <c r="C81" s="17"/>
      <c r="D81" s="48"/>
      <c r="I81" s="18"/>
      <c r="J81" s="18"/>
      <c r="K81" s="18"/>
    </row>
    <row r="82" spans="1:11" ht="12.75">
      <c r="A82" s="16"/>
      <c r="B82" s="16"/>
      <c r="C82" s="17"/>
      <c r="D82" s="48"/>
      <c r="I82" s="18"/>
      <c r="J82" s="18"/>
      <c r="K82" s="18"/>
    </row>
    <row r="83" spans="1:11" ht="12.75">
      <c r="A83" s="16"/>
      <c r="B83" s="16"/>
      <c r="C83" s="17"/>
      <c r="D83" s="48"/>
      <c r="I83" s="18"/>
      <c r="J83" s="18"/>
      <c r="K83" s="18"/>
    </row>
    <row r="84" spans="1:11" s="23" customFormat="1" ht="15.75">
      <c r="A84" s="306" t="s">
        <v>465</v>
      </c>
      <c r="B84" s="306"/>
      <c r="C84" s="306"/>
      <c r="D84" s="306"/>
      <c r="E84" s="306"/>
      <c r="F84" s="306"/>
      <c r="G84" s="306"/>
      <c r="H84" s="306"/>
      <c r="I84" s="306"/>
      <c r="J84" s="306"/>
      <c r="K84" s="306"/>
    </row>
    <row r="85" spans="1:11" ht="12.75">
      <c r="A85" s="16"/>
      <c r="B85" s="16"/>
      <c r="C85" s="17"/>
      <c r="D85" s="48"/>
      <c r="I85" s="18"/>
      <c r="J85" s="18"/>
      <c r="K85" s="18"/>
    </row>
    <row r="86" spans="1:11" ht="12.75">
      <c r="A86" s="16"/>
      <c r="B86" s="16"/>
      <c r="C86" s="17"/>
      <c r="D86" s="48"/>
      <c r="I86" s="18"/>
      <c r="J86" s="18"/>
      <c r="K86" s="18"/>
    </row>
    <row r="87" spans="1:11" ht="13.5" customHeight="1">
      <c r="A87" s="16"/>
      <c r="B87" s="16"/>
      <c r="C87" s="17"/>
      <c r="D87" s="48"/>
      <c r="I87" s="18"/>
      <c r="J87" s="18"/>
      <c r="K87" s="18"/>
    </row>
    <row r="88" spans="1:11" ht="13.5" customHeight="1">
      <c r="A88" s="16"/>
      <c r="B88" s="16"/>
      <c r="C88" s="17"/>
      <c r="D88" s="48"/>
      <c r="I88" s="18"/>
      <c r="J88" s="18"/>
      <c r="K88" s="18"/>
    </row>
    <row r="89" spans="1:11" ht="13.5" customHeight="1">
      <c r="A89" s="16"/>
      <c r="B89" s="16"/>
      <c r="C89" s="17"/>
      <c r="D89" s="48"/>
      <c r="I89" s="18"/>
      <c r="J89" s="18"/>
      <c r="K89" s="18"/>
    </row>
    <row r="90" spans="1:11" ht="13.5" customHeight="1">
      <c r="A90" s="16"/>
      <c r="B90" s="16"/>
      <c r="C90" s="17"/>
      <c r="D90" s="48"/>
      <c r="I90" s="18"/>
      <c r="J90" s="18"/>
      <c r="K90" s="18"/>
    </row>
    <row r="91" spans="1:11" ht="13.5" customHeight="1">
      <c r="A91" s="16"/>
      <c r="B91" s="16"/>
      <c r="C91" s="17"/>
      <c r="D91" s="48"/>
      <c r="I91" s="18"/>
      <c r="J91" s="18"/>
      <c r="K91" s="18"/>
    </row>
    <row r="92" spans="1:11" ht="13.5" customHeight="1">
      <c r="A92" s="16"/>
      <c r="B92" s="16"/>
      <c r="C92" s="17"/>
      <c r="D92" s="48"/>
      <c r="I92" s="18"/>
      <c r="J92" s="18"/>
      <c r="K92" s="18"/>
    </row>
    <row r="93" spans="1:11" ht="13.5" customHeight="1">
      <c r="A93" s="16"/>
      <c r="B93" s="16"/>
      <c r="C93" s="17"/>
      <c r="D93" s="48"/>
      <c r="I93" s="18"/>
      <c r="J93" s="18"/>
      <c r="K93" s="18"/>
    </row>
    <row r="94" spans="1:11" ht="13.5" customHeight="1">
      <c r="A94" s="16"/>
      <c r="B94" s="16"/>
      <c r="C94" s="17"/>
      <c r="D94" s="48"/>
      <c r="I94" s="18"/>
      <c r="J94" s="18"/>
      <c r="K94" s="18"/>
    </row>
    <row r="95" spans="1:11" ht="13.5" customHeight="1">
      <c r="A95" s="16"/>
      <c r="B95" s="16"/>
      <c r="C95" s="17"/>
      <c r="D95" s="48"/>
      <c r="I95" s="18"/>
      <c r="J95" s="18"/>
      <c r="K95" s="18"/>
    </row>
    <row r="96" spans="1:11" ht="13.5" customHeight="1">
      <c r="A96" s="16"/>
      <c r="B96" s="16"/>
      <c r="C96" s="17"/>
      <c r="D96" s="48"/>
      <c r="I96" s="18"/>
      <c r="J96" s="18"/>
      <c r="K96" s="18"/>
    </row>
    <row r="97" spans="1:11" ht="13.5" customHeight="1">
      <c r="A97" s="16"/>
      <c r="B97" s="16"/>
      <c r="C97" s="17"/>
      <c r="D97" s="48"/>
      <c r="I97" s="18"/>
      <c r="J97" s="18"/>
      <c r="K97" s="18"/>
    </row>
    <row r="98" spans="1:11" ht="13.5" customHeight="1">
      <c r="A98" s="16"/>
      <c r="B98" s="16"/>
      <c r="C98" s="17"/>
      <c r="D98" s="48"/>
      <c r="I98" s="18"/>
      <c r="J98" s="18"/>
      <c r="K98" s="18"/>
    </row>
    <row r="99" spans="1:11" ht="13.5" customHeight="1">
      <c r="A99" s="16"/>
      <c r="B99" s="89"/>
      <c r="C99" s="90"/>
      <c r="D99" s="91"/>
      <c r="E99" s="3"/>
      <c r="F99" s="3"/>
      <c r="G99" s="3"/>
      <c r="H99" s="3"/>
      <c r="I99" s="92"/>
      <c r="J99" s="92"/>
      <c r="K99" s="92"/>
    </row>
    <row r="100" ht="13.5" customHeight="1"/>
  </sheetData>
  <sheetProtection/>
  <mergeCells count="1">
    <mergeCell ref="A84:K84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0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view="pageBreakPreview" zoomScale="75" zoomScaleSheetLayoutView="75" zoomScalePageLayoutView="0" workbookViewId="0" topLeftCell="B1">
      <pane xSplit="2" ySplit="7" topLeftCell="D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140625" defaultRowHeight="12.75"/>
  <cols>
    <col min="1" max="1" width="5.57421875" style="10" hidden="1" customWidth="1"/>
    <col min="2" max="2" width="8.421875" style="10" customWidth="1"/>
    <col min="3" max="3" width="90.7109375" style="10" customWidth="1"/>
    <col min="4" max="4" width="16.00390625" style="223" customWidth="1"/>
    <col min="5" max="6" width="22.57421875" style="10" customWidth="1"/>
    <col min="7" max="16384" width="9.140625" style="10" customWidth="1"/>
  </cols>
  <sheetData>
    <row r="1" spans="1:6" s="1" customFormat="1" ht="17.25" customHeight="1">
      <c r="A1" s="2"/>
      <c r="B1" s="2"/>
      <c r="C1" s="2"/>
      <c r="D1" s="47"/>
      <c r="E1" s="2"/>
      <c r="F1" s="2"/>
    </row>
    <row r="2" spans="1:6" s="214" customFormat="1" ht="17.25" customHeight="1">
      <c r="A2" s="44"/>
      <c r="B2" s="111" t="s">
        <v>0</v>
      </c>
      <c r="C2" s="145"/>
      <c r="D2" s="146"/>
      <c r="E2" s="145"/>
      <c r="F2" s="145"/>
    </row>
    <row r="3" spans="1:6" s="214" customFormat="1" ht="17.25" customHeight="1">
      <c r="A3" s="44"/>
      <c r="B3" s="242" t="s">
        <v>694</v>
      </c>
      <c r="C3" s="44"/>
      <c r="D3" s="147"/>
      <c r="E3" s="44"/>
      <c r="F3" s="44"/>
    </row>
    <row r="4" spans="1:6" s="214" customFormat="1" ht="17.25" customHeight="1">
      <c r="A4" s="44"/>
      <c r="B4" s="115" t="s">
        <v>601</v>
      </c>
      <c r="C4" s="44"/>
      <c r="D4" s="147"/>
      <c r="E4" s="44"/>
      <c r="F4" s="44"/>
    </row>
    <row r="5" spans="1:6" s="217" customFormat="1" ht="18" customHeight="1">
      <c r="A5" s="201"/>
      <c r="B5" s="201"/>
      <c r="C5" s="201"/>
      <c r="D5" s="215"/>
      <c r="E5" s="216"/>
      <c r="F5" s="216"/>
    </row>
    <row r="6" spans="1:6" s="218" customFormat="1" ht="16.5">
      <c r="A6" s="30"/>
      <c r="B6" s="198"/>
      <c r="C6" s="198" t="s">
        <v>43</v>
      </c>
      <c r="D6" s="114" t="s">
        <v>1</v>
      </c>
      <c r="E6" s="240" t="s">
        <v>44</v>
      </c>
      <c r="F6" s="240" t="s">
        <v>45</v>
      </c>
    </row>
    <row r="7" spans="1:6" s="218" customFormat="1" ht="16.5">
      <c r="A7" s="30"/>
      <c r="B7" s="125"/>
      <c r="C7" s="125"/>
      <c r="D7" s="127" t="s">
        <v>79</v>
      </c>
      <c r="E7" s="241" t="s">
        <v>699</v>
      </c>
      <c r="F7" s="241" t="s">
        <v>700</v>
      </c>
    </row>
    <row r="8" spans="1:6" s="219" customFormat="1" ht="16.5">
      <c r="A8" s="129"/>
      <c r="B8" s="129" t="s">
        <v>4</v>
      </c>
      <c r="C8" s="129" t="s">
        <v>46</v>
      </c>
      <c r="D8" s="136" t="s">
        <v>47</v>
      </c>
      <c r="E8" s="199">
        <f>SUM(E9:E13,E18:E19)</f>
        <v>11422042</v>
      </c>
      <c r="F8" s="199">
        <f>SUM(F9:F13,F18:F19)</f>
        <v>11289479</v>
      </c>
    </row>
    <row r="9" spans="1:6" s="41" customFormat="1" ht="16.5">
      <c r="A9" s="27"/>
      <c r="B9" s="32" t="s">
        <v>5</v>
      </c>
      <c r="C9" s="27" t="s">
        <v>48</v>
      </c>
      <c r="D9" s="136" t="s">
        <v>448</v>
      </c>
      <c r="E9" s="45">
        <v>8101052</v>
      </c>
      <c r="F9" s="45">
        <v>7190129</v>
      </c>
    </row>
    <row r="10" spans="1:6" s="41" customFormat="1" ht="16.5">
      <c r="A10" s="27"/>
      <c r="B10" s="32" t="s">
        <v>6</v>
      </c>
      <c r="C10" s="27" t="s">
        <v>53</v>
      </c>
      <c r="D10" s="136"/>
      <c r="E10" s="45">
        <v>0</v>
      </c>
      <c r="F10" s="45">
        <v>0</v>
      </c>
    </row>
    <row r="11" spans="1:6" s="41" customFormat="1" ht="16.5">
      <c r="A11" s="27"/>
      <c r="B11" s="32" t="s">
        <v>7</v>
      </c>
      <c r="C11" s="27" t="s">
        <v>54</v>
      </c>
      <c r="D11" s="136" t="s">
        <v>449</v>
      </c>
      <c r="E11" s="45">
        <v>6269</v>
      </c>
      <c r="F11" s="45">
        <v>6325</v>
      </c>
    </row>
    <row r="12" spans="1:6" s="41" customFormat="1" ht="16.5">
      <c r="A12" s="27"/>
      <c r="B12" s="32" t="s">
        <v>40</v>
      </c>
      <c r="C12" s="37" t="s">
        <v>55</v>
      </c>
      <c r="D12" s="136"/>
      <c r="E12" s="45">
        <v>9953</v>
      </c>
      <c r="F12" s="45">
        <v>32126</v>
      </c>
    </row>
    <row r="13" spans="1:6" s="41" customFormat="1" ht="16.5">
      <c r="A13" s="27"/>
      <c r="B13" s="32" t="s">
        <v>41</v>
      </c>
      <c r="C13" s="27" t="s">
        <v>56</v>
      </c>
      <c r="D13" s="136" t="s">
        <v>595</v>
      </c>
      <c r="E13" s="45">
        <f>SUM(E14:E17)</f>
        <v>3287587</v>
      </c>
      <c r="F13" s="45">
        <f>SUM(F14:F17)</f>
        <v>4057346</v>
      </c>
    </row>
    <row r="14" spans="1:6" s="41" customFormat="1" ht="16.5">
      <c r="A14" s="27"/>
      <c r="B14" s="32" t="s">
        <v>57</v>
      </c>
      <c r="C14" s="27" t="s">
        <v>386</v>
      </c>
      <c r="D14" s="136"/>
      <c r="E14" s="45">
        <v>487</v>
      </c>
      <c r="F14" s="45">
        <v>35265</v>
      </c>
    </row>
    <row r="15" spans="1:6" s="41" customFormat="1" ht="16.5">
      <c r="A15" s="27"/>
      <c r="B15" s="32" t="s">
        <v>58</v>
      </c>
      <c r="C15" s="27" t="s">
        <v>573</v>
      </c>
      <c r="D15" s="136"/>
      <c r="E15" s="45">
        <v>0</v>
      </c>
      <c r="F15" s="45">
        <v>0</v>
      </c>
    </row>
    <row r="16" spans="1:6" s="41" customFormat="1" ht="16.5">
      <c r="A16" s="27"/>
      <c r="B16" s="32" t="s">
        <v>59</v>
      </c>
      <c r="C16" s="27" t="s">
        <v>387</v>
      </c>
      <c r="D16" s="136"/>
      <c r="E16" s="45">
        <v>3035546</v>
      </c>
      <c r="F16" s="45">
        <v>3533062</v>
      </c>
    </row>
    <row r="17" spans="1:6" s="41" customFormat="1" ht="16.5">
      <c r="A17" s="27"/>
      <c r="B17" s="32" t="s">
        <v>388</v>
      </c>
      <c r="C17" s="27" t="s">
        <v>389</v>
      </c>
      <c r="D17" s="136"/>
      <c r="E17" s="45">
        <v>251554</v>
      </c>
      <c r="F17" s="45">
        <v>489019</v>
      </c>
    </row>
    <row r="18" spans="1:6" s="41" customFormat="1" ht="16.5">
      <c r="A18" s="27"/>
      <c r="B18" s="32" t="s">
        <v>42</v>
      </c>
      <c r="C18" s="27" t="s">
        <v>390</v>
      </c>
      <c r="D18" s="136"/>
      <c r="E18" s="45">
        <v>0</v>
      </c>
      <c r="F18" s="45">
        <v>0</v>
      </c>
    </row>
    <row r="19" spans="1:6" s="41" customFormat="1" ht="16.5">
      <c r="A19" s="27"/>
      <c r="B19" s="32" t="s">
        <v>136</v>
      </c>
      <c r="C19" s="37" t="s">
        <v>60</v>
      </c>
      <c r="D19" s="136"/>
      <c r="E19" s="45">
        <v>17181</v>
      </c>
      <c r="F19" s="45">
        <v>3553</v>
      </c>
    </row>
    <row r="20" spans="1:6" s="40" customFormat="1" ht="16.5">
      <c r="A20" s="129"/>
      <c r="B20" s="131" t="s">
        <v>8</v>
      </c>
      <c r="C20" s="134" t="s">
        <v>61</v>
      </c>
      <c r="D20" s="136" t="s">
        <v>62</v>
      </c>
      <c r="E20" s="199">
        <f>SUM(E21:E25)</f>
        <v>5248205</v>
      </c>
      <c r="F20" s="199">
        <f>SUM(F21:F25)</f>
        <v>6089132</v>
      </c>
    </row>
    <row r="21" spans="1:6" s="41" customFormat="1" ht="16.5">
      <c r="A21" s="27"/>
      <c r="B21" s="32" t="s">
        <v>9</v>
      </c>
      <c r="C21" s="27" t="s">
        <v>63</v>
      </c>
      <c r="D21" s="136" t="s">
        <v>617</v>
      </c>
      <c r="E21" s="45">
        <v>3938904</v>
      </c>
      <c r="F21" s="45">
        <v>4707016</v>
      </c>
    </row>
    <row r="22" spans="1:6" s="41" customFormat="1" ht="16.5">
      <c r="A22" s="27"/>
      <c r="B22" s="32" t="s">
        <v>14</v>
      </c>
      <c r="C22" s="37" t="s">
        <v>64</v>
      </c>
      <c r="D22" s="136" t="s">
        <v>450</v>
      </c>
      <c r="E22" s="45">
        <v>264013</v>
      </c>
      <c r="F22" s="45">
        <v>309987</v>
      </c>
    </row>
    <row r="23" spans="1:6" s="41" customFormat="1" ht="16.5">
      <c r="A23" s="27"/>
      <c r="B23" s="32" t="s">
        <v>15</v>
      </c>
      <c r="C23" s="37" t="s">
        <v>391</v>
      </c>
      <c r="D23" s="136"/>
      <c r="E23" s="45">
        <v>573943</v>
      </c>
      <c r="F23" s="45">
        <v>642379</v>
      </c>
    </row>
    <row r="24" spans="1:6" s="41" customFormat="1" ht="16.5">
      <c r="A24" s="27"/>
      <c r="B24" s="32" t="s">
        <v>65</v>
      </c>
      <c r="C24" s="27" t="s">
        <v>80</v>
      </c>
      <c r="D24" s="136" t="s">
        <v>81</v>
      </c>
      <c r="E24" s="45">
        <v>442661</v>
      </c>
      <c r="F24" s="45">
        <v>401341</v>
      </c>
    </row>
    <row r="25" spans="1:6" s="41" customFormat="1" ht="16.5">
      <c r="A25" s="27"/>
      <c r="B25" s="32" t="s">
        <v>66</v>
      </c>
      <c r="C25" s="37" t="s">
        <v>67</v>
      </c>
      <c r="D25" s="136"/>
      <c r="E25" s="45">
        <v>28684</v>
      </c>
      <c r="F25" s="45">
        <v>28409</v>
      </c>
    </row>
    <row r="26" spans="1:6" s="40" customFormat="1" ht="16.5">
      <c r="A26" s="129"/>
      <c r="B26" s="129" t="s">
        <v>16</v>
      </c>
      <c r="C26" s="131" t="s">
        <v>497</v>
      </c>
      <c r="D26" s="136"/>
      <c r="E26" s="199">
        <f>E8-E20</f>
        <v>6173837</v>
      </c>
      <c r="F26" s="199">
        <f>F8-F20</f>
        <v>5200347</v>
      </c>
    </row>
    <row r="27" spans="1:6" s="40" customFormat="1" ht="16.5">
      <c r="A27" s="129"/>
      <c r="B27" s="129" t="s">
        <v>17</v>
      </c>
      <c r="C27" s="131" t="s">
        <v>498</v>
      </c>
      <c r="D27" s="136"/>
      <c r="E27" s="199">
        <f>E28-E31</f>
        <v>2163749</v>
      </c>
      <c r="F27" s="199">
        <f>F28-F31</f>
        <v>1735092</v>
      </c>
    </row>
    <row r="28" spans="1:6" s="41" customFormat="1" ht="16.5">
      <c r="A28" s="27"/>
      <c r="B28" s="32" t="s">
        <v>18</v>
      </c>
      <c r="C28" s="27" t="s">
        <v>68</v>
      </c>
      <c r="D28" s="136"/>
      <c r="E28" s="45">
        <f>SUM(E29:E30)</f>
        <v>2447713</v>
      </c>
      <c r="F28" s="45">
        <f>SUM(F29:F30)</f>
        <v>2053841</v>
      </c>
    </row>
    <row r="29" spans="1:6" s="49" customFormat="1" ht="16.5">
      <c r="A29" s="27"/>
      <c r="B29" s="32" t="s">
        <v>69</v>
      </c>
      <c r="C29" s="27" t="s">
        <v>71</v>
      </c>
      <c r="D29" s="136"/>
      <c r="E29" s="45">
        <v>110882</v>
      </c>
      <c r="F29" s="45">
        <v>92539</v>
      </c>
    </row>
    <row r="30" spans="1:6" s="41" customFormat="1" ht="16.5">
      <c r="A30" s="27"/>
      <c r="B30" s="32" t="s">
        <v>70</v>
      </c>
      <c r="C30" s="27" t="s">
        <v>13</v>
      </c>
      <c r="D30" s="136"/>
      <c r="E30" s="45">
        <v>2336831</v>
      </c>
      <c r="F30" s="45">
        <v>1961302</v>
      </c>
    </row>
    <row r="31" spans="1:6" s="41" customFormat="1" ht="16.5">
      <c r="A31" s="27"/>
      <c r="B31" s="32" t="s">
        <v>19</v>
      </c>
      <c r="C31" s="27" t="s">
        <v>72</v>
      </c>
      <c r="D31" s="136"/>
      <c r="E31" s="45">
        <f>SUM(E32:E33)</f>
        <v>283964</v>
      </c>
      <c r="F31" s="45">
        <f>SUM(F32:F33)</f>
        <v>318749</v>
      </c>
    </row>
    <row r="32" spans="1:6" s="41" customFormat="1" ht="16.5">
      <c r="A32" s="27"/>
      <c r="B32" s="32" t="s">
        <v>73</v>
      </c>
      <c r="C32" s="35" t="s">
        <v>562</v>
      </c>
      <c r="D32" s="136"/>
      <c r="E32" s="45">
        <v>548</v>
      </c>
      <c r="F32" s="45">
        <v>424</v>
      </c>
    </row>
    <row r="33" spans="1:6" s="41" customFormat="1" ht="16.5">
      <c r="A33" s="27"/>
      <c r="B33" s="32" t="s">
        <v>74</v>
      </c>
      <c r="C33" s="27" t="s">
        <v>13</v>
      </c>
      <c r="D33" s="136"/>
      <c r="E33" s="45">
        <v>283416</v>
      </c>
      <c r="F33" s="45">
        <v>318325</v>
      </c>
    </row>
    <row r="34" spans="1:6" s="40" customFormat="1" ht="16.5">
      <c r="A34" s="129"/>
      <c r="B34" s="129" t="s">
        <v>20</v>
      </c>
      <c r="C34" s="131" t="s">
        <v>75</v>
      </c>
      <c r="D34" s="136" t="s">
        <v>612</v>
      </c>
      <c r="E34" s="199">
        <v>29227</v>
      </c>
      <c r="F34" s="199">
        <v>55743</v>
      </c>
    </row>
    <row r="35" spans="1:6" s="40" customFormat="1" ht="16.5">
      <c r="A35" s="129"/>
      <c r="B35" s="129" t="s">
        <v>23</v>
      </c>
      <c r="C35" s="131" t="s">
        <v>392</v>
      </c>
      <c r="D35" s="136" t="s">
        <v>77</v>
      </c>
      <c r="E35" s="199">
        <f>+SUM(E36:E38)</f>
        <v>467704</v>
      </c>
      <c r="F35" s="199">
        <f>+SUM(F36:F38)</f>
        <v>400101</v>
      </c>
    </row>
    <row r="36" spans="1:6" s="41" customFormat="1" ht="16.5">
      <c r="A36" s="27"/>
      <c r="B36" s="32" t="s">
        <v>24</v>
      </c>
      <c r="C36" s="27" t="s">
        <v>393</v>
      </c>
      <c r="D36" s="136"/>
      <c r="E36" s="45">
        <v>643047</v>
      </c>
      <c r="F36" s="45">
        <v>1254249</v>
      </c>
    </row>
    <row r="37" spans="1:6" s="41" customFormat="1" ht="16.5">
      <c r="A37" s="27"/>
      <c r="B37" s="32" t="s">
        <v>25</v>
      </c>
      <c r="C37" s="27" t="s">
        <v>609</v>
      </c>
      <c r="D37" s="136"/>
      <c r="E37" s="45">
        <v>803271</v>
      </c>
      <c r="F37" s="45">
        <v>-1403125</v>
      </c>
    </row>
    <row r="38" spans="1:6" s="41" customFormat="1" ht="16.5">
      <c r="A38" s="27"/>
      <c r="B38" s="32" t="s">
        <v>104</v>
      </c>
      <c r="C38" s="27" t="s">
        <v>394</v>
      </c>
      <c r="D38" s="136"/>
      <c r="E38" s="45">
        <v>-978614</v>
      </c>
      <c r="F38" s="45">
        <v>548977</v>
      </c>
    </row>
    <row r="39" spans="1:6" s="40" customFormat="1" ht="16.5">
      <c r="A39" s="129"/>
      <c r="B39" s="129" t="s">
        <v>26</v>
      </c>
      <c r="C39" s="131" t="s">
        <v>76</v>
      </c>
      <c r="D39" s="136" t="s">
        <v>451</v>
      </c>
      <c r="E39" s="199">
        <v>371187</v>
      </c>
      <c r="F39" s="199">
        <v>417047</v>
      </c>
    </row>
    <row r="40" spans="1:6" s="40" customFormat="1" ht="16.5">
      <c r="A40" s="129"/>
      <c r="B40" s="129" t="s">
        <v>27</v>
      </c>
      <c r="C40" s="131" t="s">
        <v>499</v>
      </c>
      <c r="D40" s="136"/>
      <c r="E40" s="199">
        <f>E26+E27+E34+E35+E39</f>
        <v>9205704</v>
      </c>
      <c r="F40" s="199">
        <f>F26+F27+F34+F35+F39</f>
        <v>7808330</v>
      </c>
    </row>
    <row r="41" spans="1:6" s="40" customFormat="1" ht="16.5">
      <c r="A41" s="129"/>
      <c r="B41" s="129" t="s">
        <v>28</v>
      </c>
      <c r="C41" s="131" t="s">
        <v>395</v>
      </c>
      <c r="D41" s="136" t="s">
        <v>310</v>
      </c>
      <c r="E41" s="199">
        <v>1904096</v>
      </c>
      <c r="F41" s="199">
        <v>1107559</v>
      </c>
    </row>
    <row r="42" spans="1:6" s="40" customFormat="1" ht="16.5">
      <c r="A42" s="129"/>
      <c r="B42" s="129" t="s">
        <v>29</v>
      </c>
      <c r="C42" s="131" t="s">
        <v>78</v>
      </c>
      <c r="D42" s="136" t="s">
        <v>312</v>
      </c>
      <c r="E42" s="199">
        <v>3448001</v>
      </c>
      <c r="F42" s="199">
        <v>2897702</v>
      </c>
    </row>
    <row r="43" spans="1:6" s="40" customFormat="1" ht="16.5">
      <c r="A43" s="129"/>
      <c r="B43" s="129" t="s">
        <v>30</v>
      </c>
      <c r="C43" s="131" t="s">
        <v>396</v>
      </c>
      <c r="D43" s="136"/>
      <c r="E43" s="199">
        <f>E40-E41-E42</f>
        <v>3853607</v>
      </c>
      <c r="F43" s="199">
        <f>F40-F41-F42</f>
        <v>3803069</v>
      </c>
    </row>
    <row r="44" spans="1:6" s="40" customFormat="1" ht="16.5">
      <c r="A44" s="129"/>
      <c r="B44" s="129" t="s">
        <v>31</v>
      </c>
      <c r="C44" s="131" t="s">
        <v>397</v>
      </c>
      <c r="D44" s="136"/>
      <c r="E44" s="199"/>
      <c r="F44" s="199"/>
    </row>
    <row r="45" spans="1:6" s="40" customFormat="1" ht="16.5">
      <c r="A45" s="129"/>
      <c r="B45" s="129"/>
      <c r="C45" s="131" t="s">
        <v>398</v>
      </c>
      <c r="D45" s="136"/>
      <c r="E45" s="199">
        <v>0</v>
      </c>
      <c r="F45" s="199">
        <v>0</v>
      </c>
    </row>
    <row r="46" spans="1:6" s="40" customFormat="1" ht="16.5">
      <c r="A46" s="129"/>
      <c r="B46" s="129" t="s">
        <v>32</v>
      </c>
      <c r="C46" s="131" t="s">
        <v>399</v>
      </c>
      <c r="D46" s="136"/>
      <c r="E46" s="199">
        <v>0</v>
      </c>
      <c r="F46" s="199">
        <v>0</v>
      </c>
    </row>
    <row r="47" spans="1:6" s="219" customFormat="1" ht="16.5">
      <c r="A47" s="129"/>
      <c r="B47" s="129" t="s">
        <v>33</v>
      </c>
      <c r="C47" s="131" t="s">
        <v>400</v>
      </c>
      <c r="D47" s="136"/>
      <c r="E47" s="199">
        <v>0</v>
      </c>
      <c r="F47" s="199">
        <v>0</v>
      </c>
    </row>
    <row r="48" spans="1:6" s="219" customFormat="1" ht="16.5">
      <c r="A48" s="129"/>
      <c r="B48" s="129" t="s">
        <v>34</v>
      </c>
      <c r="C48" s="131" t="s">
        <v>500</v>
      </c>
      <c r="D48" s="136"/>
      <c r="E48" s="199">
        <f>+SUM(E43:E47)</f>
        <v>3853607</v>
      </c>
      <c r="F48" s="199">
        <f>+SUM(F43:F47)</f>
        <v>3803069</v>
      </c>
    </row>
    <row r="49" spans="1:6" s="40" customFormat="1" ht="16.5">
      <c r="A49" s="129"/>
      <c r="B49" s="129" t="s">
        <v>35</v>
      </c>
      <c r="C49" s="131" t="s">
        <v>501</v>
      </c>
      <c r="D49" s="136" t="s">
        <v>703</v>
      </c>
      <c r="E49" s="199">
        <f>SUM(E50:E51)</f>
        <v>911565</v>
      </c>
      <c r="F49" s="199">
        <f>SUM(F50:F51)</f>
        <v>853207</v>
      </c>
    </row>
    <row r="50" spans="1:6" s="41" customFormat="1" ht="16.5">
      <c r="A50" s="29"/>
      <c r="B50" s="27" t="s">
        <v>126</v>
      </c>
      <c r="C50" s="35" t="s">
        <v>253</v>
      </c>
      <c r="D50" s="28"/>
      <c r="E50" s="45">
        <v>625107</v>
      </c>
      <c r="F50" s="45">
        <v>849135</v>
      </c>
    </row>
    <row r="51" spans="1:6" s="41" customFormat="1" ht="15.75">
      <c r="A51" s="27"/>
      <c r="B51" s="27" t="s">
        <v>127</v>
      </c>
      <c r="C51" s="35" t="s">
        <v>254</v>
      </c>
      <c r="D51" s="28"/>
      <c r="E51" s="45">
        <v>286458</v>
      </c>
      <c r="F51" s="45">
        <v>4072</v>
      </c>
    </row>
    <row r="52" spans="1:6" s="40" customFormat="1" ht="16.5">
      <c r="A52" s="31"/>
      <c r="B52" s="129" t="s">
        <v>36</v>
      </c>
      <c r="C52" s="131" t="s">
        <v>502</v>
      </c>
      <c r="D52" s="136"/>
      <c r="E52" s="199">
        <f>+E48-E49</f>
        <v>2942042</v>
      </c>
      <c r="F52" s="199">
        <f>+F48-F49</f>
        <v>2949862</v>
      </c>
    </row>
    <row r="53" spans="1:6" s="40" customFormat="1" ht="16.5">
      <c r="A53" s="31"/>
      <c r="B53" s="129" t="s">
        <v>39</v>
      </c>
      <c r="C53" s="131" t="s">
        <v>503</v>
      </c>
      <c r="D53" s="116"/>
      <c r="E53" s="230">
        <f>+SUM(E54:E56)</f>
        <v>0</v>
      </c>
      <c r="F53" s="230">
        <f>+SUM(F54:F56)</f>
        <v>0</v>
      </c>
    </row>
    <row r="54" spans="1:6" s="41" customFormat="1" ht="15.75">
      <c r="A54" s="27"/>
      <c r="B54" s="27" t="s">
        <v>479</v>
      </c>
      <c r="C54" s="35" t="s">
        <v>504</v>
      </c>
      <c r="D54" s="28"/>
      <c r="E54" s="45">
        <v>0</v>
      </c>
      <c r="F54" s="45">
        <v>0</v>
      </c>
    </row>
    <row r="55" spans="1:6" s="41" customFormat="1" ht="15.75">
      <c r="A55" s="27"/>
      <c r="B55" s="27" t="s">
        <v>481</v>
      </c>
      <c r="C55" s="35" t="s">
        <v>570</v>
      </c>
      <c r="D55" s="28"/>
      <c r="E55" s="45">
        <v>0</v>
      </c>
      <c r="F55" s="45">
        <v>0</v>
      </c>
    </row>
    <row r="56" spans="1:6" s="41" customFormat="1" ht="15.75">
      <c r="A56" s="27"/>
      <c r="B56" s="27" t="s">
        <v>505</v>
      </c>
      <c r="C56" s="35" t="s">
        <v>506</v>
      </c>
      <c r="D56" s="28"/>
      <c r="E56" s="45">
        <v>0</v>
      </c>
      <c r="F56" s="45">
        <v>0</v>
      </c>
    </row>
    <row r="57" spans="1:6" s="40" customFormat="1" ht="16.5">
      <c r="A57" s="31"/>
      <c r="B57" s="129" t="s">
        <v>478</v>
      </c>
      <c r="C57" s="131" t="s">
        <v>507</v>
      </c>
      <c r="D57" s="116"/>
      <c r="E57" s="199">
        <f>+SUM(E58:E60)</f>
        <v>0</v>
      </c>
      <c r="F57" s="199">
        <f>+SUM(F58:F60)</f>
        <v>0</v>
      </c>
    </row>
    <row r="58" spans="1:6" s="41" customFormat="1" ht="15.75">
      <c r="A58" s="27"/>
      <c r="B58" s="27" t="s">
        <v>508</v>
      </c>
      <c r="C58" s="35" t="s">
        <v>509</v>
      </c>
      <c r="D58" s="28"/>
      <c r="E58" s="45">
        <v>0</v>
      </c>
      <c r="F58" s="45">
        <v>0</v>
      </c>
    </row>
    <row r="59" spans="1:6" s="41" customFormat="1" ht="15.75">
      <c r="A59" s="27"/>
      <c r="B59" s="27" t="s">
        <v>510</v>
      </c>
      <c r="C59" s="35" t="s">
        <v>511</v>
      </c>
      <c r="D59" s="28"/>
      <c r="E59" s="45">
        <v>0</v>
      </c>
      <c r="F59" s="45">
        <v>0</v>
      </c>
    </row>
    <row r="60" spans="1:6" s="41" customFormat="1" ht="15.75">
      <c r="A60" s="27"/>
      <c r="B60" s="27" t="s">
        <v>512</v>
      </c>
      <c r="C60" s="35" t="s">
        <v>513</v>
      </c>
      <c r="D60" s="28"/>
      <c r="E60" s="45">
        <v>0</v>
      </c>
      <c r="F60" s="45">
        <v>0</v>
      </c>
    </row>
    <row r="61" spans="1:6" s="40" customFormat="1" ht="16.5">
      <c r="A61" s="31"/>
      <c r="B61" s="129" t="s">
        <v>514</v>
      </c>
      <c r="C61" s="131" t="s">
        <v>515</v>
      </c>
      <c r="D61" s="116"/>
      <c r="E61" s="199">
        <f>+E53-E57</f>
        <v>0</v>
      </c>
      <c r="F61" s="199">
        <f>+F53-F57</f>
        <v>0</v>
      </c>
    </row>
    <row r="62" spans="1:6" s="40" customFormat="1" ht="16.5">
      <c r="A62" s="31"/>
      <c r="B62" s="129" t="s">
        <v>516</v>
      </c>
      <c r="C62" s="131" t="s">
        <v>517</v>
      </c>
      <c r="D62" s="116"/>
      <c r="E62" s="199">
        <f>+SUM(E63:E64)</f>
        <v>0</v>
      </c>
      <c r="F62" s="199">
        <f>+SUM(F63:F64)</f>
        <v>0</v>
      </c>
    </row>
    <row r="63" spans="1:6" s="41" customFormat="1" ht="16.5">
      <c r="A63" s="29"/>
      <c r="B63" s="32" t="s">
        <v>518</v>
      </c>
      <c r="C63" s="35" t="s">
        <v>253</v>
      </c>
      <c r="D63" s="133"/>
      <c r="E63" s="45">
        <v>0</v>
      </c>
      <c r="F63" s="45">
        <v>0</v>
      </c>
    </row>
    <row r="64" spans="1:6" s="41" customFormat="1" ht="16.5">
      <c r="A64" s="29"/>
      <c r="B64" s="32" t="s">
        <v>519</v>
      </c>
      <c r="C64" s="35" t="s">
        <v>254</v>
      </c>
      <c r="D64" s="133"/>
      <c r="E64" s="45">
        <v>0</v>
      </c>
      <c r="F64" s="45">
        <v>0</v>
      </c>
    </row>
    <row r="65" spans="1:6" s="40" customFormat="1" ht="16.5">
      <c r="A65" s="129"/>
      <c r="B65" s="220" t="s">
        <v>520</v>
      </c>
      <c r="C65" s="131" t="s">
        <v>521</v>
      </c>
      <c r="D65" s="132"/>
      <c r="E65" s="230">
        <f>+E61+E62</f>
        <v>0</v>
      </c>
      <c r="F65" s="230">
        <f>+F61+F62</f>
        <v>0</v>
      </c>
    </row>
    <row r="66" spans="1:6" s="40" customFormat="1" ht="16.5">
      <c r="A66" s="129"/>
      <c r="B66" s="129" t="s">
        <v>522</v>
      </c>
      <c r="C66" s="131" t="s">
        <v>571</v>
      </c>
      <c r="D66" s="136" t="s">
        <v>704</v>
      </c>
      <c r="E66" s="199">
        <f>+E52+E65</f>
        <v>2942042</v>
      </c>
      <c r="F66" s="199">
        <f>+F52+F65</f>
        <v>2949862</v>
      </c>
    </row>
    <row r="67" spans="1:6" s="50" customFormat="1" ht="15.75">
      <c r="A67" s="5"/>
      <c r="B67" s="5"/>
      <c r="C67" s="6"/>
      <c r="D67" s="221"/>
      <c r="E67" s="233"/>
      <c r="F67" s="233"/>
    </row>
    <row r="68" spans="1:6" s="49" customFormat="1" ht="16.5">
      <c r="A68" s="27"/>
      <c r="B68" s="88"/>
      <c r="C68" s="88" t="s">
        <v>602</v>
      </c>
      <c r="D68" s="143"/>
      <c r="E68" s="231">
        <f>E66/400000000</f>
        <v>0.007355105</v>
      </c>
      <c r="F68" s="231">
        <f>F66/400000000</f>
        <v>0.007374655</v>
      </c>
    </row>
    <row r="69" spans="1:6" ht="15.75">
      <c r="A69" s="5"/>
      <c r="B69" s="5"/>
      <c r="C69" s="6"/>
      <c r="D69" s="160"/>
      <c r="E69" s="15"/>
      <c r="F69" s="15"/>
    </row>
    <row r="70" spans="1:6" ht="15.75">
      <c r="A70" s="5"/>
      <c r="B70" s="5"/>
      <c r="C70" s="6"/>
      <c r="D70" s="160"/>
      <c r="E70" s="46"/>
      <c r="F70" s="46"/>
    </row>
    <row r="71" spans="1:6" ht="15.75">
      <c r="A71" s="5"/>
      <c r="B71" s="5"/>
      <c r="C71" s="6"/>
      <c r="D71" s="160"/>
      <c r="E71" s="46"/>
      <c r="F71" s="46"/>
    </row>
    <row r="72" spans="1:6" ht="15.75">
      <c r="A72" s="5"/>
      <c r="B72" s="5"/>
      <c r="C72" s="6"/>
      <c r="D72" s="160"/>
      <c r="E72" s="46"/>
      <c r="F72" s="46"/>
    </row>
    <row r="73" spans="1:6" ht="15.75">
      <c r="A73" s="5"/>
      <c r="B73" s="5"/>
      <c r="C73" s="6"/>
      <c r="D73" s="160"/>
      <c r="E73" s="15"/>
      <c r="F73" s="15"/>
    </row>
    <row r="74" spans="1:6" ht="15.75">
      <c r="A74" s="5"/>
      <c r="B74" s="5"/>
      <c r="C74" s="6"/>
      <c r="D74" s="160"/>
      <c r="E74" s="15"/>
      <c r="F74" s="15"/>
    </row>
    <row r="75" spans="1:6" s="40" customFormat="1" ht="15.75">
      <c r="A75" s="306" t="s">
        <v>465</v>
      </c>
      <c r="B75" s="306"/>
      <c r="C75" s="306"/>
      <c r="D75" s="306"/>
      <c r="E75" s="306"/>
      <c r="F75" s="306"/>
    </row>
    <row r="76" spans="1:6" ht="15.75">
      <c r="A76" s="5"/>
      <c r="B76" s="5"/>
      <c r="C76" s="6"/>
      <c r="D76" s="160"/>
      <c r="E76" s="15"/>
      <c r="F76" s="15"/>
    </row>
    <row r="77" spans="1:6" ht="15.75">
      <c r="A77" s="5"/>
      <c r="B77" s="5"/>
      <c r="C77" s="6"/>
      <c r="D77" s="160"/>
      <c r="E77" s="15"/>
      <c r="F77" s="15"/>
    </row>
    <row r="78" spans="1:6" ht="15.75">
      <c r="A78" s="5"/>
      <c r="B78" s="5"/>
      <c r="C78" s="6"/>
      <c r="D78" s="160"/>
      <c r="E78" s="15"/>
      <c r="F78" s="15"/>
    </row>
    <row r="79" spans="1:6" ht="15.75">
      <c r="A79" s="5"/>
      <c r="B79" s="5"/>
      <c r="C79" s="6"/>
      <c r="D79" s="160"/>
      <c r="E79" s="15"/>
      <c r="F79" s="15"/>
    </row>
    <row r="80" spans="1:6" ht="15.75">
      <c r="A80" s="5"/>
      <c r="B80" s="5"/>
      <c r="C80" s="6"/>
      <c r="D80" s="160"/>
      <c r="E80" s="1"/>
      <c r="F80" s="1"/>
    </row>
    <row r="81" spans="1:6" ht="15.75">
      <c r="A81" s="5"/>
      <c r="B81" s="5"/>
      <c r="C81" s="6"/>
      <c r="D81" s="160"/>
      <c r="E81" s="1"/>
      <c r="F81" s="1"/>
    </row>
    <row r="82" spans="1:6" ht="15.75">
      <c r="A82" s="5"/>
      <c r="B82" s="9"/>
      <c r="C82" s="7"/>
      <c r="D82" s="158"/>
      <c r="E82" s="3"/>
      <c r="F82" s="3"/>
    </row>
    <row r="83" spans="1:6" ht="15.75">
      <c r="A83" s="5"/>
      <c r="B83" s="5"/>
      <c r="C83" s="6"/>
      <c r="D83" s="160"/>
      <c r="E83" s="1"/>
      <c r="F83" s="1"/>
    </row>
    <row r="84" spans="1:6" ht="15.75">
      <c r="A84" s="5"/>
      <c r="B84" s="5"/>
      <c r="C84" s="6"/>
      <c r="D84" s="160"/>
      <c r="E84" s="1"/>
      <c r="F84" s="1"/>
    </row>
    <row r="85" spans="1:6" ht="15.75">
      <c r="A85" s="5"/>
      <c r="B85" s="5"/>
      <c r="C85" s="6"/>
      <c r="D85" s="160"/>
      <c r="E85" s="1"/>
      <c r="F85" s="1"/>
    </row>
    <row r="86" spans="1:6" ht="15.75">
      <c r="A86" s="5"/>
      <c r="B86" s="5"/>
      <c r="C86" s="6"/>
      <c r="D86" s="160"/>
      <c r="E86" s="1"/>
      <c r="F86" s="1"/>
    </row>
    <row r="87" spans="1:6" ht="15.75">
      <c r="A87" s="5"/>
      <c r="B87" s="5"/>
      <c r="C87" s="6"/>
      <c r="D87" s="160"/>
      <c r="E87" s="1"/>
      <c r="F87" s="1"/>
    </row>
    <row r="88" spans="1:6" ht="15.75">
      <c r="A88" s="5"/>
      <c r="B88" s="5"/>
      <c r="C88" s="6"/>
      <c r="D88" s="160"/>
      <c r="E88" s="1"/>
      <c r="F88" s="1"/>
    </row>
    <row r="89" spans="1:6" ht="15.75">
      <c r="A89" s="5"/>
      <c r="B89" s="5"/>
      <c r="C89" s="6"/>
      <c r="D89" s="160"/>
      <c r="E89" s="1"/>
      <c r="F89" s="1"/>
    </row>
    <row r="90" spans="1:6" ht="15.75">
      <c r="A90" s="5"/>
      <c r="B90" s="5"/>
      <c r="C90" s="6"/>
      <c r="D90" s="160"/>
      <c r="E90" s="1"/>
      <c r="F90" s="1"/>
    </row>
    <row r="91" spans="1:6" ht="15.75">
      <c r="A91" s="5"/>
      <c r="B91" s="5"/>
      <c r="C91" s="6"/>
      <c r="D91" s="160"/>
      <c r="E91" s="1"/>
      <c r="F91" s="1"/>
    </row>
    <row r="92" spans="1:6" ht="15.75">
      <c r="A92" s="5"/>
      <c r="B92" s="5"/>
      <c r="C92" s="6"/>
      <c r="D92" s="160"/>
      <c r="E92" s="1"/>
      <c r="F92" s="1"/>
    </row>
    <row r="93" spans="1:6" ht="15.75">
      <c r="A93" s="5"/>
      <c r="B93" s="5"/>
      <c r="C93" s="6"/>
      <c r="D93" s="160"/>
      <c r="E93" s="1"/>
      <c r="F93" s="1"/>
    </row>
    <row r="94" spans="1:6" ht="15.75">
      <c r="A94" s="5"/>
      <c r="B94" s="5"/>
      <c r="C94" s="6"/>
      <c r="D94" s="160"/>
      <c r="E94" s="1"/>
      <c r="F94" s="1"/>
    </row>
    <row r="95" spans="1:6" ht="15.75">
      <c r="A95" s="5"/>
      <c r="B95" s="5"/>
      <c r="C95" s="6"/>
      <c r="D95" s="160"/>
      <c r="E95" s="1"/>
      <c r="F95" s="1"/>
    </row>
    <row r="96" spans="1:6" ht="18.75">
      <c r="A96" s="22"/>
      <c r="B96" s="22"/>
      <c r="C96" s="22"/>
      <c r="D96" s="222"/>
      <c r="E96" s="22"/>
      <c r="F96" s="22"/>
    </row>
    <row r="97" spans="1:6" ht="18.75">
      <c r="A97" s="22"/>
      <c r="B97" s="22"/>
      <c r="C97" s="22"/>
      <c r="D97" s="222"/>
      <c r="E97" s="22"/>
      <c r="F97" s="22"/>
    </row>
    <row r="98" spans="1:6" ht="18.75">
      <c r="A98" s="22"/>
      <c r="B98" s="22"/>
      <c r="C98" s="22"/>
      <c r="D98" s="222"/>
      <c r="E98" s="22"/>
      <c r="F98" s="22"/>
    </row>
    <row r="99" spans="1:6" ht="18.75">
      <c r="A99" s="22"/>
      <c r="B99" s="22"/>
      <c r="C99" s="22"/>
      <c r="D99" s="222"/>
      <c r="E99" s="22"/>
      <c r="F99" s="22"/>
    </row>
    <row r="100" spans="1:6" ht="18.75">
      <c r="A100" s="22"/>
      <c r="B100" s="22"/>
      <c r="C100" s="22"/>
      <c r="D100" s="222"/>
      <c r="E100" s="22"/>
      <c r="F100" s="22"/>
    </row>
    <row r="101" spans="1:6" ht="18.75">
      <c r="A101" s="22"/>
      <c r="B101" s="22"/>
      <c r="C101" s="22"/>
      <c r="D101" s="222"/>
      <c r="E101" s="22"/>
      <c r="F101" s="22"/>
    </row>
    <row r="102" spans="1:6" ht="18.75">
      <c r="A102" s="22"/>
      <c r="B102" s="22"/>
      <c r="C102" s="22"/>
      <c r="D102" s="222"/>
      <c r="E102" s="22"/>
      <c r="F102" s="22"/>
    </row>
    <row r="103" spans="1:6" ht="18.75">
      <c r="A103" s="22"/>
      <c r="B103" s="22"/>
      <c r="C103" s="22"/>
      <c r="D103" s="222"/>
      <c r="E103" s="22"/>
      <c r="F103" s="22"/>
    </row>
    <row r="104" spans="1:6" ht="18.75">
      <c r="A104" s="22"/>
      <c r="B104" s="22"/>
      <c r="C104" s="22"/>
      <c r="D104" s="222"/>
      <c r="E104" s="22"/>
      <c r="F104" s="22"/>
    </row>
    <row r="105" spans="1:6" ht="18.75">
      <c r="A105" s="22"/>
      <c r="B105" s="22"/>
      <c r="C105" s="22"/>
      <c r="D105" s="222"/>
      <c r="E105" s="22"/>
      <c r="F105" s="22"/>
    </row>
    <row r="106" spans="1:6" s="11" customFormat="1" ht="12.75">
      <c r="A106" s="10"/>
      <c r="B106" s="10"/>
      <c r="C106" s="10"/>
      <c r="D106" s="223"/>
      <c r="E106" s="10"/>
      <c r="F106" s="10"/>
    </row>
    <row r="107" ht="21" customHeight="1"/>
    <row r="108" spans="1:6" s="4" customFormat="1" ht="12.75">
      <c r="A108" s="10"/>
      <c r="B108" s="10"/>
      <c r="C108" s="10"/>
      <c r="D108" s="223"/>
      <c r="E108" s="10"/>
      <c r="F108" s="10"/>
    </row>
    <row r="109" spans="1:6" s="4" customFormat="1" ht="12.75">
      <c r="A109" s="10"/>
      <c r="B109" s="10"/>
      <c r="C109" s="10"/>
      <c r="D109" s="223"/>
      <c r="E109" s="10"/>
      <c r="F109" s="10"/>
    </row>
    <row r="110" spans="1:6" s="4" customFormat="1" ht="12.75">
      <c r="A110" s="10"/>
      <c r="B110" s="10"/>
      <c r="C110" s="10"/>
      <c r="D110" s="223"/>
      <c r="E110" s="10"/>
      <c r="F110" s="10"/>
    </row>
    <row r="111" spans="1:6" s="4" customFormat="1" ht="12.75">
      <c r="A111" s="10"/>
      <c r="B111" s="10"/>
      <c r="C111" s="10"/>
      <c r="D111" s="223"/>
      <c r="E111" s="10"/>
      <c r="F111" s="10"/>
    </row>
    <row r="112" spans="1:6" s="4" customFormat="1" ht="12.75">
      <c r="A112" s="10"/>
      <c r="B112" s="10"/>
      <c r="C112" s="10"/>
      <c r="D112" s="223"/>
      <c r="E112" s="10"/>
      <c r="F112" s="10"/>
    </row>
    <row r="113" spans="1:6" s="4" customFormat="1" ht="12.75">
      <c r="A113" s="10"/>
      <c r="B113" s="10"/>
      <c r="C113" s="10"/>
      <c r="D113" s="223"/>
      <c r="E113" s="10"/>
      <c r="F113" s="10"/>
    </row>
    <row r="114" spans="1:6" s="4" customFormat="1" ht="12.75">
      <c r="A114" s="10"/>
      <c r="B114" s="10"/>
      <c r="C114" s="10"/>
      <c r="D114" s="223"/>
      <c r="E114" s="10"/>
      <c r="F114" s="10"/>
    </row>
    <row r="115" spans="1:6" s="4" customFormat="1" ht="12.75">
      <c r="A115" s="10"/>
      <c r="B115" s="10"/>
      <c r="C115" s="10"/>
      <c r="D115" s="223"/>
      <c r="E115" s="10"/>
      <c r="F115" s="10"/>
    </row>
    <row r="116" spans="1:6" s="4" customFormat="1" ht="12.75">
      <c r="A116" s="10"/>
      <c r="B116" s="10"/>
      <c r="C116" s="10"/>
      <c r="D116" s="223"/>
      <c r="E116" s="10"/>
      <c r="F116" s="10"/>
    </row>
    <row r="117" spans="1:6" s="105" customFormat="1" ht="12.75">
      <c r="A117" s="10"/>
      <c r="B117" s="10"/>
      <c r="C117" s="10"/>
      <c r="D117" s="223"/>
      <c r="E117" s="10"/>
      <c r="F117" s="10"/>
    </row>
    <row r="118" spans="1:6" s="4" customFormat="1" ht="12.75">
      <c r="A118" s="10"/>
      <c r="B118" s="10"/>
      <c r="C118" s="10"/>
      <c r="D118" s="223"/>
      <c r="E118" s="10"/>
      <c r="F118" s="10"/>
    </row>
    <row r="119" spans="1:6" s="4" customFormat="1" ht="12.75">
      <c r="A119" s="10"/>
      <c r="B119" s="10"/>
      <c r="C119" s="10"/>
      <c r="D119" s="223"/>
      <c r="E119" s="10"/>
      <c r="F119" s="10"/>
    </row>
    <row r="120" spans="1:6" s="4" customFormat="1" ht="12.75">
      <c r="A120" s="10"/>
      <c r="B120" s="10"/>
      <c r="C120" s="10"/>
      <c r="D120" s="223"/>
      <c r="E120" s="10"/>
      <c r="F120" s="10"/>
    </row>
    <row r="121" spans="1:6" s="4" customFormat="1" ht="12.75">
      <c r="A121" s="10"/>
      <c r="B121" s="10"/>
      <c r="C121" s="10"/>
      <c r="D121" s="223"/>
      <c r="E121" s="10"/>
      <c r="F121" s="10"/>
    </row>
    <row r="122" spans="1:6" s="4" customFormat="1" ht="12.75">
      <c r="A122" s="10"/>
      <c r="B122" s="10"/>
      <c r="C122" s="10"/>
      <c r="D122" s="223"/>
      <c r="E122" s="10"/>
      <c r="F122" s="10"/>
    </row>
    <row r="123" spans="1:6" s="4" customFormat="1" ht="12.75">
      <c r="A123" s="10"/>
      <c r="B123" s="10"/>
      <c r="C123" s="10"/>
      <c r="D123" s="223"/>
      <c r="E123" s="10"/>
      <c r="F123" s="10"/>
    </row>
    <row r="124" spans="1:6" s="4" customFormat="1" ht="12.75">
      <c r="A124" s="10"/>
      <c r="B124" s="10"/>
      <c r="C124" s="10"/>
      <c r="D124" s="223"/>
      <c r="E124" s="10"/>
      <c r="F124" s="10"/>
    </row>
    <row r="125" spans="1:6" s="4" customFormat="1" ht="12.75">
      <c r="A125" s="10"/>
      <c r="B125" s="10"/>
      <c r="C125" s="10"/>
      <c r="D125" s="223"/>
      <c r="E125" s="10"/>
      <c r="F125" s="10"/>
    </row>
    <row r="126" spans="1:6" s="4" customFormat="1" ht="12.75">
      <c r="A126" s="10"/>
      <c r="B126" s="10"/>
      <c r="C126" s="10"/>
      <c r="D126" s="223"/>
      <c r="E126" s="10"/>
      <c r="F126" s="10"/>
    </row>
    <row r="127" spans="1:6" s="4" customFormat="1" ht="12.75">
      <c r="A127" s="10"/>
      <c r="B127" s="10"/>
      <c r="C127" s="10"/>
      <c r="D127" s="223"/>
      <c r="E127" s="10"/>
      <c r="F127" s="10"/>
    </row>
  </sheetData>
  <sheetProtection/>
  <mergeCells count="1">
    <mergeCell ref="A75:F75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5&amp;R&amp;"DINPro-Medium,Italic" &amp;11 &amp;"DINPro-Light,Italic"&amp;15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view="pageBreakPreview" zoomScale="75" zoomScaleNormal="85" zoomScaleSheetLayoutView="75" zoomScalePageLayoutView="0" workbookViewId="0" topLeftCell="A1">
      <pane xSplit="3" ySplit="8" topLeftCell="D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" sqref="A1"/>
    </sheetView>
  </sheetViews>
  <sheetFormatPr defaultColWidth="9.140625" defaultRowHeight="12.75"/>
  <cols>
    <col min="1" max="1" width="1.28515625" style="15" customWidth="1"/>
    <col min="2" max="2" width="9.140625" style="15" customWidth="1"/>
    <col min="3" max="3" width="71.8515625" style="15" customWidth="1"/>
    <col min="4" max="4" width="16.28125" style="55" bestFit="1" customWidth="1"/>
    <col min="5" max="7" width="17.8515625" style="15" customWidth="1"/>
    <col min="8" max="8" width="2.8515625" style="15" customWidth="1"/>
    <col min="9" max="11" width="17.8515625" style="15" customWidth="1"/>
    <col min="12" max="16384" width="9.140625" style="15" customWidth="1"/>
  </cols>
  <sheetData>
    <row r="1" spans="1:11" ht="18" customHeight="1">
      <c r="A1" s="2"/>
      <c r="B1" s="2"/>
      <c r="C1" s="2"/>
      <c r="D1" s="47"/>
      <c r="E1" s="2"/>
      <c r="F1" s="12"/>
      <c r="G1" s="2"/>
      <c r="H1" s="2"/>
      <c r="I1" s="2"/>
      <c r="J1" s="2"/>
      <c r="K1" s="2"/>
    </row>
    <row r="2" spans="2:11" s="44" customFormat="1" ht="17.25" customHeight="1">
      <c r="B2" s="111" t="s">
        <v>0</v>
      </c>
      <c r="C2" s="145"/>
      <c r="D2" s="146"/>
      <c r="E2" s="145"/>
      <c r="F2" s="145"/>
      <c r="G2" s="145"/>
      <c r="H2" s="145"/>
      <c r="I2" s="145"/>
      <c r="J2" s="145"/>
      <c r="K2" s="145"/>
    </row>
    <row r="3" spans="2:4" s="44" customFormat="1" ht="17.25" customHeight="1">
      <c r="B3" s="242" t="s">
        <v>695</v>
      </c>
      <c r="D3" s="147"/>
    </row>
    <row r="4" spans="2:4" s="31" customFormat="1" ht="17.25" customHeight="1">
      <c r="B4" s="115" t="s">
        <v>601</v>
      </c>
      <c r="D4" s="116"/>
    </row>
    <row r="5" spans="4:11" s="201" customFormat="1" ht="17.25" customHeight="1">
      <c r="D5" s="202"/>
      <c r="E5" s="203"/>
      <c r="F5" s="203"/>
      <c r="G5" s="203"/>
      <c r="H5" s="203"/>
      <c r="I5" s="203"/>
      <c r="J5" s="203"/>
      <c r="K5" s="203"/>
    </row>
    <row r="6" spans="5:11" s="114" customFormat="1" ht="15.75" customHeight="1">
      <c r="E6" s="204"/>
      <c r="F6" s="204" t="s">
        <v>44</v>
      </c>
      <c r="G6" s="204"/>
      <c r="H6" s="113"/>
      <c r="I6" s="204"/>
      <c r="J6" s="204" t="s">
        <v>45</v>
      </c>
      <c r="K6" s="204"/>
    </row>
    <row r="7" spans="3:11" s="114" customFormat="1" ht="15.75" customHeight="1">
      <c r="C7" s="204"/>
      <c r="D7" s="114" t="s">
        <v>1</v>
      </c>
      <c r="E7" s="204"/>
      <c r="F7" s="204" t="s">
        <v>692</v>
      </c>
      <c r="G7" s="205"/>
      <c r="H7" s="206"/>
      <c r="I7" s="204"/>
      <c r="J7" s="204" t="s">
        <v>622</v>
      </c>
      <c r="K7" s="204"/>
    </row>
    <row r="8" spans="2:11" s="114" customFormat="1" ht="15.75" customHeight="1">
      <c r="B8" s="127"/>
      <c r="C8" s="150"/>
      <c r="D8" s="127" t="s">
        <v>85</v>
      </c>
      <c r="E8" s="128" t="s">
        <v>2</v>
      </c>
      <c r="F8" s="128" t="s">
        <v>3</v>
      </c>
      <c r="G8" s="128" t="s">
        <v>177</v>
      </c>
      <c r="H8" s="128"/>
      <c r="I8" s="128" t="s">
        <v>2</v>
      </c>
      <c r="J8" s="128" t="s">
        <v>3</v>
      </c>
      <c r="K8" s="128" t="s">
        <v>177</v>
      </c>
    </row>
    <row r="9" spans="2:15" s="31" customFormat="1" ht="16.5">
      <c r="B9" s="129" t="s">
        <v>178</v>
      </c>
      <c r="C9" s="207"/>
      <c r="D9" s="208"/>
      <c r="E9" s="209">
        <f>E10+E29+E47</f>
        <v>93277061</v>
      </c>
      <c r="F9" s="209">
        <f>F10+F29+F47</f>
        <v>155522394</v>
      </c>
      <c r="G9" s="209">
        <f aca="true" t="shared" si="0" ref="G9:G67">E9+F9</f>
        <v>248799455</v>
      </c>
      <c r="H9" s="209"/>
      <c r="I9" s="209">
        <f>I10+I29+I47</f>
        <v>58074574</v>
      </c>
      <c r="J9" s="209">
        <f>J10+J29+J47</f>
        <v>78043645</v>
      </c>
      <c r="K9" s="209">
        <f aca="true" t="shared" si="1" ref="K9:K67">I9+J9</f>
        <v>136118219</v>
      </c>
      <c r="M9" s="210"/>
      <c r="N9" s="210"/>
      <c r="O9" s="210"/>
    </row>
    <row r="10" spans="1:15" s="31" customFormat="1" ht="33">
      <c r="A10" s="129"/>
      <c r="B10" s="129" t="s">
        <v>4</v>
      </c>
      <c r="C10" s="129" t="s">
        <v>179</v>
      </c>
      <c r="D10" s="211" t="s">
        <v>705</v>
      </c>
      <c r="E10" s="209">
        <f>E11+E15+E18+E21+E22+E25+E27+E28+E26</f>
        <v>13047291</v>
      </c>
      <c r="F10" s="209">
        <f>F11+F15+F18+F21+F22+F25+F27+F28+F26</f>
        <v>17412377</v>
      </c>
      <c r="G10" s="209">
        <f t="shared" si="0"/>
        <v>30459668</v>
      </c>
      <c r="H10" s="209"/>
      <c r="I10" s="209">
        <f>I11+I15+I18+I21+I22+I25+I27+I28+I26</f>
        <v>6587981</v>
      </c>
      <c r="J10" s="209">
        <f>J11+J15+J18+J21+J22+J25+J27+J28+J26</f>
        <v>12234529</v>
      </c>
      <c r="K10" s="209">
        <f t="shared" si="1"/>
        <v>18822510</v>
      </c>
      <c r="M10" s="210"/>
      <c r="N10" s="210"/>
      <c r="O10" s="210"/>
    </row>
    <row r="11" spans="2:15" s="27" customFormat="1" ht="15.75">
      <c r="B11" s="35">
        <v>1.1</v>
      </c>
      <c r="C11" s="27" t="s">
        <v>180</v>
      </c>
      <c r="D11" s="28"/>
      <c r="E11" s="51">
        <f>SUM(E12:E14)</f>
        <v>11714502</v>
      </c>
      <c r="F11" s="51">
        <f>SUM(F12:F14)</f>
        <v>7567231</v>
      </c>
      <c r="G11" s="51">
        <f t="shared" si="0"/>
        <v>19281733</v>
      </c>
      <c r="H11" s="51"/>
      <c r="I11" s="51">
        <f>SUM(I12:I14)</f>
        <v>6401280</v>
      </c>
      <c r="J11" s="51">
        <f>SUM(J12:J14)</f>
        <v>5873339</v>
      </c>
      <c r="K11" s="51">
        <f t="shared" si="1"/>
        <v>12274619</v>
      </c>
      <c r="M11" s="210"/>
      <c r="N11" s="210"/>
      <c r="O11" s="210"/>
    </row>
    <row r="12" spans="2:15" s="27" customFormat="1" ht="15.75">
      <c r="B12" s="52" t="s">
        <v>49</v>
      </c>
      <c r="C12" s="27" t="s">
        <v>181</v>
      </c>
      <c r="D12" s="28"/>
      <c r="E12" s="51">
        <v>287732</v>
      </c>
      <c r="F12" s="51">
        <v>1340785</v>
      </c>
      <c r="G12" s="51">
        <f t="shared" si="0"/>
        <v>1628517</v>
      </c>
      <c r="H12" s="51"/>
      <c r="I12" s="51">
        <v>280076</v>
      </c>
      <c r="J12" s="51">
        <v>958552</v>
      </c>
      <c r="K12" s="51">
        <f t="shared" si="1"/>
        <v>1238628</v>
      </c>
      <c r="M12" s="210"/>
      <c r="N12" s="210"/>
      <c r="O12" s="210"/>
    </row>
    <row r="13" spans="2:15" s="27" customFormat="1" ht="15.75">
      <c r="B13" s="52" t="s">
        <v>50</v>
      </c>
      <c r="C13" s="27" t="s">
        <v>182</v>
      </c>
      <c r="D13" s="28"/>
      <c r="E13" s="51">
        <v>0</v>
      </c>
      <c r="F13" s="51">
        <v>3538098</v>
      </c>
      <c r="G13" s="51">
        <f t="shared" si="0"/>
        <v>3538098</v>
      </c>
      <c r="H13" s="51"/>
      <c r="I13" s="51">
        <v>0</v>
      </c>
      <c r="J13" s="51">
        <v>3125400</v>
      </c>
      <c r="K13" s="51">
        <f t="shared" si="1"/>
        <v>3125400</v>
      </c>
      <c r="M13" s="210"/>
      <c r="N13" s="210"/>
      <c r="O13" s="210"/>
    </row>
    <row r="14" spans="2:15" s="27" customFormat="1" ht="15.75">
      <c r="B14" s="52" t="s">
        <v>51</v>
      </c>
      <c r="C14" s="27" t="s">
        <v>183</v>
      </c>
      <c r="D14" s="28"/>
      <c r="E14" s="51">
        <v>11426770</v>
      </c>
      <c r="F14" s="51">
        <v>2688348</v>
      </c>
      <c r="G14" s="51">
        <f t="shared" si="0"/>
        <v>14115118</v>
      </c>
      <c r="H14" s="51"/>
      <c r="I14" s="51">
        <v>6121204</v>
      </c>
      <c r="J14" s="51">
        <v>1789387</v>
      </c>
      <c r="K14" s="51">
        <f t="shared" si="1"/>
        <v>7910591</v>
      </c>
      <c r="M14" s="210"/>
      <c r="N14" s="210"/>
      <c r="O14" s="210"/>
    </row>
    <row r="15" spans="2:15" s="27" customFormat="1" ht="15.75">
      <c r="B15" s="52" t="s">
        <v>6</v>
      </c>
      <c r="C15" s="27" t="s">
        <v>184</v>
      </c>
      <c r="D15" s="28"/>
      <c r="E15" s="51">
        <f>E16+E17</f>
        <v>0</v>
      </c>
      <c r="F15" s="51">
        <f>F16+F17</f>
        <v>1705986</v>
      </c>
      <c r="G15" s="51">
        <f t="shared" si="0"/>
        <v>1705986</v>
      </c>
      <c r="H15" s="51"/>
      <c r="I15" s="51">
        <f>I16+I17</f>
        <v>15</v>
      </c>
      <c r="J15" s="51">
        <f>J16+J17</f>
        <v>199849</v>
      </c>
      <c r="K15" s="51">
        <f t="shared" si="1"/>
        <v>199864</v>
      </c>
      <c r="M15" s="210"/>
      <c r="N15" s="210"/>
      <c r="O15" s="210"/>
    </row>
    <row r="16" spans="2:15" s="27" customFormat="1" ht="15.75">
      <c r="B16" s="52" t="s">
        <v>278</v>
      </c>
      <c r="C16" s="27" t="s">
        <v>185</v>
      </c>
      <c r="D16" s="28"/>
      <c r="E16" s="51">
        <v>0</v>
      </c>
      <c r="F16" s="51">
        <v>1705986</v>
      </c>
      <c r="G16" s="51">
        <f t="shared" si="0"/>
        <v>1705986</v>
      </c>
      <c r="H16" s="51"/>
      <c r="I16" s="51">
        <v>15</v>
      </c>
      <c r="J16" s="51">
        <v>199849</v>
      </c>
      <c r="K16" s="51">
        <f t="shared" si="1"/>
        <v>199864</v>
      </c>
      <c r="M16" s="210"/>
      <c r="N16" s="210"/>
      <c r="O16" s="210"/>
    </row>
    <row r="17" spans="2:15" s="27" customFormat="1" ht="15.75">
      <c r="B17" s="52" t="s">
        <v>279</v>
      </c>
      <c r="C17" s="27" t="s">
        <v>186</v>
      </c>
      <c r="D17" s="28"/>
      <c r="E17" s="51">
        <v>0</v>
      </c>
      <c r="F17" s="51">
        <v>0</v>
      </c>
      <c r="G17" s="51">
        <f t="shared" si="0"/>
        <v>0</v>
      </c>
      <c r="H17" s="51"/>
      <c r="I17" s="51">
        <v>0</v>
      </c>
      <c r="J17" s="51">
        <v>0</v>
      </c>
      <c r="K17" s="51">
        <f t="shared" si="1"/>
        <v>0</v>
      </c>
      <c r="M17" s="210"/>
      <c r="N17" s="210"/>
      <c r="O17" s="210"/>
    </row>
    <row r="18" spans="2:15" s="27" customFormat="1" ht="15.75">
      <c r="B18" s="52" t="s">
        <v>7</v>
      </c>
      <c r="C18" s="27" t="s">
        <v>187</v>
      </c>
      <c r="D18" s="28"/>
      <c r="E18" s="51">
        <f>E19+E20</f>
        <v>1355</v>
      </c>
      <c r="F18" s="51">
        <f>F19+F20</f>
        <v>6209670</v>
      </c>
      <c r="G18" s="51">
        <f t="shared" si="0"/>
        <v>6211025</v>
      </c>
      <c r="H18" s="51"/>
      <c r="I18" s="51">
        <f>I19+I20</f>
        <v>18620</v>
      </c>
      <c r="J18" s="51">
        <f>J19+J20</f>
        <v>4610478</v>
      </c>
      <c r="K18" s="51">
        <f t="shared" si="1"/>
        <v>4629098</v>
      </c>
      <c r="M18" s="210"/>
      <c r="N18" s="210"/>
      <c r="O18" s="210"/>
    </row>
    <row r="19" spans="2:15" s="27" customFormat="1" ht="15.75">
      <c r="B19" s="52" t="s">
        <v>576</v>
      </c>
      <c r="C19" s="27" t="s">
        <v>188</v>
      </c>
      <c r="D19" s="28"/>
      <c r="E19" s="51">
        <v>1355</v>
      </c>
      <c r="F19" s="51">
        <v>5643767</v>
      </c>
      <c r="G19" s="51">
        <f t="shared" si="0"/>
        <v>5645122</v>
      </c>
      <c r="H19" s="51"/>
      <c r="I19" s="51">
        <v>18620</v>
      </c>
      <c r="J19" s="51">
        <v>4101485</v>
      </c>
      <c r="K19" s="51">
        <f t="shared" si="1"/>
        <v>4120105</v>
      </c>
      <c r="M19" s="210"/>
      <c r="N19" s="210"/>
      <c r="O19" s="210"/>
    </row>
    <row r="20" spans="2:15" s="27" customFormat="1" ht="15.75">
      <c r="B20" s="52" t="s">
        <v>577</v>
      </c>
      <c r="C20" s="27" t="s">
        <v>189</v>
      </c>
      <c r="D20" s="28"/>
      <c r="E20" s="51">
        <v>0</v>
      </c>
      <c r="F20" s="51">
        <v>565903</v>
      </c>
      <c r="G20" s="51">
        <f t="shared" si="0"/>
        <v>565903</v>
      </c>
      <c r="H20" s="51"/>
      <c r="I20" s="51">
        <v>0</v>
      </c>
      <c r="J20" s="51">
        <v>508993</v>
      </c>
      <c r="K20" s="51">
        <f t="shared" si="1"/>
        <v>508993</v>
      </c>
      <c r="M20" s="210"/>
      <c r="N20" s="210"/>
      <c r="O20" s="210"/>
    </row>
    <row r="21" spans="2:15" s="27" customFormat="1" ht="15.75">
      <c r="B21" s="52" t="s">
        <v>40</v>
      </c>
      <c r="C21" s="27" t="s">
        <v>190</v>
      </c>
      <c r="D21" s="28"/>
      <c r="E21" s="51">
        <v>0</v>
      </c>
      <c r="F21" s="51">
        <v>0</v>
      </c>
      <c r="G21" s="51">
        <f t="shared" si="0"/>
        <v>0</v>
      </c>
      <c r="H21" s="51"/>
      <c r="I21" s="51">
        <v>0</v>
      </c>
      <c r="J21" s="51">
        <v>0</v>
      </c>
      <c r="K21" s="51">
        <f t="shared" si="1"/>
        <v>0</v>
      </c>
      <c r="M21" s="210"/>
      <c r="N21" s="210"/>
      <c r="O21" s="210"/>
    </row>
    <row r="22" spans="2:15" s="27" customFormat="1" ht="15.75">
      <c r="B22" s="52" t="s">
        <v>41</v>
      </c>
      <c r="C22" s="27" t="s">
        <v>191</v>
      </c>
      <c r="D22" s="28"/>
      <c r="E22" s="51">
        <f>E23+E24</f>
        <v>0</v>
      </c>
      <c r="F22" s="51">
        <f>F23+F24</f>
        <v>0</v>
      </c>
      <c r="G22" s="51">
        <f t="shared" si="0"/>
        <v>0</v>
      </c>
      <c r="H22" s="51"/>
      <c r="I22" s="51">
        <f>I23+I24</f>
        <v>0</v>
      </c>
      <c r="J22" s="51">
        <f>J23+J24</f>
        <v>0</v>
      </c>
      <c r="K22" s="51">
        <f t="shared" si="1"/>
        <v>0</v>
      </c>
      <c r="M22" s="210"/>
      <c r="N22" s="210"/>
      <c r="O22" s="210"/>
    </row>
    <row r="23" spans="2:15" s="27" customFormat="1" ht="15.75">
      <c r="B23" s="52" t="s">
        <v>57</v>
      </c>
      <c r="C23" s="27" t="s">
        <v>192</v>
      </c>
      <c r="D23" s="28"/>
      <c r="E23" s="51">
        <v>0</v>
      </c>
      <c r="F23" s="51">
        <v>0</v>
      </c>
      <c r="G23" s="51">
        <f t="shared" si="0"/>
        <v>0</v>
      </c>
      <c r="H23" s="51"/>
      <c r="I23" s="51">
        <v>0</v>
      </c>
      <c r="J23" s="51">
        <v>0</v>
      </c>
      <c r="K23" s="51">
        <f t="shared" si="1"/>
        <v>0</v>
      </c>
      <c r="M23" s="210"/>
      <c r="N23" s="210"/>
      <c r="O23" s="210"/>
    </row>
    <row r="24" spans="2:15" s="27" customFormat="1" ht="15.75">
      <c r="B24" s="52" t="s">
        <v>58</v>
      </c>
      <c r="C24" s="27" t="s">
        <v>193</v>
      </c>
      <c r="D24" s="28"/>
      <c r="E24" s="51">
        <v>0</v>
      </c>
      <c r="F24" s="51">
        <v>0</v>
      </c>
      <c r="G24" s="51">
        <f t="shared" si="0"/>
        <v>0</v>
      </c>
      <c r="H24" s="51"/>
      <c r="I24" s="51">
        <v>0</v>
      </c>
      <c r="J24" s="51">
        <v>0</v>
      </c>
      <c r="K24" s="51">
        <f t="shared" si="1"/>
        <v>0</v>
      </c>
      <c r="M24" s="210"/>
      <c r="N24" s="210"/>
      <c r="O24" s="210"/>
    </row>
    <row r="25" spans="2:15" s="27" customFormat="1" ht="15.75">
      <c r="B25" s="52" t="s">
        <v>42</v>
      </c>
      <c r="C25" s="27" t="s">
        <v>194</v>
      </c>
      <c r="D25" s="28"/>
      <c r="E25" s="51">
        <v>0</v>
      </c>
      <c r="F25" s="51">
        <v>0</v>
      </c>
      <c r="G25" s="51">
        <f t="shared" si="0"/>
        <v>0</v>
      </c>
      <c r="H25" s="51"/>
      <c r="I25" s="51">
        <v>0</v>
      </c>
      <c r="J25" s="51">
        <v>0</v>
      </c>
      <c r="K25" s="51">
        <f t="shared" si="1"/>
        <v>0</v>
      </c>
      <c r="M25" s="210"/>
      <c r="N25" s="210"/>
      <c r="O25" s="210"/>
    </row>
    <row r="26" spans="2:15" s="27" customFormat="1" ht="15.75">
      <c r="B26" s="52" t="s">
        <v>136</v>
      </c>
      <c r="C26" s="27" t="s">
        <v>401</v>
      </c>
      <c r="D26" s="28"/>
      <c r="E26" s="51">
        <v>0</v>
      </c>
      <c r="F26" s="51">
        <v>23852</v>
      </c>
      <c r="G26" s="51">
        <f t="shared" si="0"/>
        <v>23852</v>
      </c>
      <c r="H26" s="51"/>
      <c r="I26" s="51">
        <v>0</v>
      </c>
      <c r="J26" s="51">
        <v>16330</v>
      </c>
      <c r="K26" s="51">
        <f t="shared" si="1"/>
        <v>16330</v>
      </c>
      <c r="M26" s="210"/>
      <c r="N26" s="210"/>
      <c r="O26" s="210"/>
    </row>
    <row r="27" spans="2:15" s="27" customFormat="1" ht="15.75">
      <c r="B27" s="52" t="s">
        <v>578</v>
      </c>
      <c r="C27" s="27" t="s">
        <v>195</v>
      </c>
      <c r="D27" s="28"/>
      <c r="E27" s="51">
        <v>59250</v>
      </c>
      <c r="F27" s="51">
        <v>1881909</v>
      </c>
      <c r="G27" s="51">
        <f t="shared" si="0"/>
        <v>1941159</v>
      </c>
      <c r="H27" s="51"/>
      <c r="I27" s="51">
        <v>27246</v>
      </c>
      <c r="J27" s="51">
        <v>1487035</v>
      </c>
      <c r="K27" s="51">
        <f t="shared" si="1"/>
        <v>1514281</v>
      </c>
      <c r="M27" s="210"/>
      <c r="N27" s="210"/>
      <c r="O27" s="210"/>
    </row>
    <row r="28" spans="2:15" s="27" customFormat="1" ht="15.75">
      <c r="B28" s="52" t="s">
        <v>579</v>
      </c>
      <c r="C28" s="27" t="s">
        <v>196</v>
      </c>
      <c r="D28" s="28"/>
      <c r="E28" s="51">
        <v>1272184</v>
      </c>
      <c r="F28" s="51">
        <v>23729</v>
      </c>
      <c r="G28" s="51">
        <f t="shared" si="0"/>
        <v>1295913</v>
      </c>
      <c r="H28" s="51"/>
      <c r="I28" s="51">
        <v>140820</v>
      </c>
      <c r="J28" s="51">
        <v>47498</v>
      </c>
      <c r="K28" s="51">
        <f t="shared" si="1"/>
        <v>188318</v>
      </c>
      <c r="M28" s="210"/>
      <c r="N28" s="210"/>
      <c r="O28" s="210"/>
    </row>
    <row r="29" spans="1:15" s="31" customFormat="1" ht="16.5">
      <c r="A29" s="129"/>
      <c r="B29" s="129" t="s">
        <v>8</v>
      </c>
      <c r="C29" s="129" t="s">
        <v>197</v>
      </c>
      <c r="D29" s="211" t="s">
        <v>706</v>
      </c>
      <c r="E29" s="212">
        <f>E30+E44</f>
        <v>40718575</v>
      </c>
      <c r="F29" s="212">
        <f>F30+F44</f>
        <v>10790473</v>
      </c>
      <c r="G29" s="209">
        <f t="shared" si="0"/>
        <v>51509048</v>
      </c>
      <c r="H29" s="209"/>
      <c r="I29" s="212">
        <f>I30+I44</f>
        <v>31898434</v>
      </c>
      <c r="J29" s="212">
        <f>J30+J44</f>
        <v>6517507</v>
      </c>
      <c r="K29" s="209">
        <f t="shared" si="1"/>
        <v>38415941</v>
      </c>
      <c r="M29" s="210"/>
      <c r="N29" s="210"/>
      <c r="O29" s="210"/>
    </row>
    <row r="30" spans="2:15" s="27" customFormat="1" ht="15.75">
      <c r="B30" s="52" t="s">
        <v>9</v>
      </c>
      <c r="C30" s="27" t="s">
        <v>198</v>
      </c>
      <c r="D30" s="28"/>
      <c r="E30" s="51">
        <f>SUM(E31:E43)</f>
        <v>40213652</v>
      </c>
      <c r="F30" s="51">
        <f>SUM(F31:F43)</f>
        <v>10790473</v>
      </c>
      <c r="G30" s="51">
        <f t="shared" si="0"/>
        <v>51004125</v>
      </c>
      <c r="H30" s="51"/>
      <c r="I30" s="51">
        <f>SUM(I31:I43)</f>
        <v>31512475</v>
      </c>
      <c r="J30" s="51">
        <f>SUM(J31:J43)</f>
        <v>6517507</v>
      </c>
      <c r="K30" s="51">
        <f t="shared" si="1"/>
        <v>38029982</v>
      </c>
      <c r="M30" s="210"/>
      <c r="N30" s="210"/>
      <c r="O30" s="210"/>
    </row>
    <row r="31" spans="2:15" s="27" customFormat="1" ht="15.75">
      <c r="B31" s="52" t="s">
        <v>10</v>
      </c>
      <c r="C31" s="27" t="s">
        <v>523</v>
      </c>
      <c r="D31" s="28"/>
      <c r="E31" s="51">
        <v>4892917</v>
      </c>
      <c r="F31" s="51">
        <v>5552036</v>
      </c>
      <c r="G31" s="51">
        <f t="shared" si="0"/>
        <v>10444953</v>
      </c>
      <c r="H31" s="51"/>
      <c r="I31" s="51">
        <v>1144330</v>
      </c>
      <c r="J31" s="51">
        <v>2726229</v>
      </c>
      <c r="K31" s="51">
        <f t="shared" si="1"/>
        <v>3870559</v>
      </c>
      <c r="M31" s="210"/>
      <c r="N31" s="210"/>
      <c r="O31" s="210"/>
    </row>
    <row r="32" spans="2:15" s="27" customFormat="1" ht="15.75">
      <c r="B32" s="52" t="s">
        <v>11</v>
      </c>
      <c r="C32" s="27" t="s">
        <v>524</v>
      </c>
      <c r="D32" s="28"/>
      <c r="E32" s="51">
        <v>0</v>
      </c>
      <c r="F32" s="51">
        <v>0</v>
      </c>
      <c r="G32" s="51">
        <f t="shared" si="0"/>
        <v>0</v>
      </c>
      <c r="H32" s="51"/>
      <c r="I32" s="51">
        <v>0</v>
      </c>
      <c r="J32" s="51">
        <v>0</v>
      </c>
      <c r="K32" s="51">
        <f t="shared" si="1"/>
        <v>0</v>
      </c>
      <c r="M32" s="210"/>
      <c r="N32" s="210"/>
      <c r="O32" s="210"/>
    </row>
    <row r="33" spans="2:15" s="27" customFormat="1" ht="15.75">
      <c r="B33" s="52" t="s">
        <v>12</v>
      </c>
      <c r="C33" s="27" t="s">
        <v>199</v>
      </c>
      <c r="D33" s="28"/>
      <c r="E33" s="51">
        <v>0</v>
      </c>
      <c r="F33" s="51">
        <v>0</v>
      </c>
      <c r="G33" s="51">
        <f t="shared" si="0"/>
        <v>0</v>
      </c>
      <c r="H33" s="51"/>
      <c r="I33" s="51">
        <v>0</v>
      </c>
      <c r="J33" s="51">
        <v>0</v>
      </c>
      <c r="K33" s="51">
        <f t="shared" si="1"/>
        <v>0</v>
      </c>
      <c r="M33" s="210"/>
      <c r="N33" s="210"/>
      <c r="O33" s="210"/>
    </row>
    <row r="34" spans="2:15" s="27" customFormat="1" ht="15.75">
      <c r="B34" s="52" t="s">
        <v>580</v>
      </c>
      <c r="C34" s="27" t="s">
        <v>200</v>
      </c>
      <c r="D34" s="28"/>
      <c r="E34" s="51">
        <v>4887523</v>
      </c>
      <c r="F34" s="51">
        <v>1513814</v>
      </c>
      <c r="G34" s="51">
        <f t="shared" si="0"/>
        <v>6401337</v>
      </c>
      <c r="H34" s="51"/>
      <c r="I34" s="51">
        <v>1241361</v>
      </c>
      <c r="J34" s="51">
        <v>1149586</v>
      </c>
      <c r="K34" s="51">
        <f t="shared" si="1"/>
        <v>2390947</v>
      </c>
      <c r="M34" s="210"/>
      <c r="N34" s="210"/>
      <c r="O34" s="210"/>
    </row>
    <row r="35" spans="2:15" s="27" customFormat="1" ht="15.75">
      <c r="B35" s="52" t="s">
        <v>581</v>
      </c>
      <c r="C35" s="27" t="s">
        <v>201</v>
      </c>
      <c r="D35" s="28"/>
      <c r="E35" s="51">
        <v>0</v>
      </c>
      <c r="F35" s="51">
        <v>0</v>
      </c>
      <c r="G35" s="51">
        <f t="shared" si="0"/>
        <v>0</v>
      </c>
      <c r="H35" s="51"/>
      <c r="I35" s="51">
        <v>0</v>
      </c>
      <c r="J35" s="51">
        <v>0</v>
      </c>
      <c r="K35" s="51">
        <f t="shared" si="1"/>
        <v>0</v>
      </c>
      <c r="M35" s="210"/>
      <c r="N35" s="210"/>
      <c r="O35" s="210"/>
    </row>
    <row r="36" spans="2:15" s="27" customFormat="1" ht="15.75">
      <c r="B36" s="52" t="s">
        <v>582</v>
      </c>
      <c r="C36" s="27" t="s">
        <v>202</v>
      </c>
      <c r="D36" s="28"/>
      <c r="E36" s="51">
        <v>0</v>
      </c>
      <c r="F36" s="51">
        <v>0</v>
      </c>
      <c r="G36" s="51">
        <f t="shared" si="0"/>
        <v>0</v>
      </c>
      <c r="H36" s="51"/>
      <c r="I36" s="51">
        <v>0</v>
      </c>
      <c r="J36" s="51">
        <v>0</v>
      </c>
      <c r="K36" s="51">
        <f t="shared" si="1"/>
        <v>0</v>
      </c>
      <c r="M36" s="210"/>
      <c r="N36" s="210"/>
      <c r="O36" s="210"/>
    </row>
    <row r="37" spans="2:15" s="27" customFormat="1" ht="15.75">
      <c r="B37" s="52" t="s">
        <v>583</v>
      </c>
      <c r="C37" s="27" t="s">
        <v>564</v>
      </c>
      <c r="D37" s="28"/>
      <c r="E37" s="51">
        <v>5051733</v>
      </c>
      <c r="F37" s="51">
        <v>0</v>
      </c>
      <c r="G37" s="51">
        <f t="shared" si="0"/>
        <v>5051733</v>
      </c>
      <c r="H37" s="51"/>
      <c r="I37" s="51">
        <v>4432859</v>
      </c>
      <c r="J37" s="51">
        <v>0</v>
      </c>
      <c r="K37" s="51">
        <f t="shared" si="1"/>
        <v>4432859</v>
      </c>
      <c r="M37" s="210"/>
      <c r="N37" s="210"/>
      <c r="O37" s="210"/>
    </row>
    <row r="38" spans="2:15" s="27" customFormat="1" ht="15.75">
      <c r="B38" s="52" t="s">
        <v>584</v>
      </c>
      <c r="C38" s="27" t="s">
        <v>203</v>
      </c>
      <c r="D38" s="28"/>
      <c r="E38" s="51">
        <v>1242</v>
      </c>
      <c r="F38" s="51">
        <v>0</v>
      </c>
      <c r="G38" s="51">
        <f t="shared" si="0"/>
        <v>1242</v>
      </c>
      <c r="H38" s="51"/>
      <c r="I38" s="51">
        <v>808</v>
      </c>
      <c r="J38" s="51">
        <v>0</v>
      </c>
      <c r="K38" s="51">
        <f t="shared" si="1"/>
        <v>808</v>
      </c>
      <c r="M38" s="210"/>
      <c r="N38" s="210"/>
      <c r="O38" s="210"/>
    </row>
    <row r="39" spans="2:15" s="27" customFormat="1" ht="15.75">
      <c r="B39" s="52" t="s">
        <v>585</v>
      </c>
      <c r="C39" s="27" t="s">
        <v>204</v>
      </c>
      <c r="D39" s="28"/>
      <c r="E39" s="51">
        <v>21362853</v>
      </c>
      <c r="F39" s="51">
        <v>0</v>
      </c>
      <c r="G39" s="51">
        <f t="shared" si="0"/>
        <v>21362853</v>
      </c>
      <c r="H39" s="51"/>
      <c r="I39" s="51">
        <v>18697008</v>
      </c>
      <c r="J39" s="51">
        <v>0</v>
      </c>
      <c r="K39" s="51">
        <f t="shared" si="1"/>
        <v>18697008</v>
      </c>
      <c r="M39" s="210"/>
      <c r="N39" s="210"/>
      <c r="O39" s="210"/>
    </row>
    <row r="40" spans="2:15" s="27" customFormat="1" ht="15.75">
      <c r="B40" s="52" t="s">
        <v>586</v>
      </c>
      <c r="C40" s="27" t="s">
        <v>525</v>
      </c>
      <c r="D40" s="28"/>
      <c r="E40" s="51">
        <v>130439</v>
      </c>
      <c r="F40" s="51">
        <v>0</v>
      </c>
      <c r="G40" s="51">
        <f t="shared" si="0"/>
        <v>130439</v>
      </c>
      <c r="H40" s="51"/>
      <c r="I40" s="51">
        <v>77204</v>
      </c>
      <c r="J40" s="51">
        <v>0</v>
      </c>
      <c r="K40" s="51">
        <f t="shared" si="1"/>
        <v>77204</v>
      </c>
      <c r="M40" s="210"/>
      <c r="N40" s="210"/>
      <c r="O40" s="210"/>
    </row>
    <row r="41" spans="2:15" s="27" customFormat="1" ht="15.75">
      <c r="B41" s="52" t="s">
        <v>587</v>
      </c>
      <c r="C41" s="27" t="s">
        <v>205</v>
      </c>
      <c r="D41" s="28"/>
      <c r="E41" s="51">
        <v>0</v>
      </c>
      <c r="F41" s="51">
        <v>0</v>
      </c>
      <c r="G41" s="51">
        <f t="shared" si="0"/>
        <v>0</v>
      </c>
      <c r="H41" s="51"/>
      <c r="I41" s="51">
        <v>0</v>
      </c>
      <c r="J41" s="51">
        <v>0</v>
      </c>
      <c r="K41" s="51">
        <f t="shared" si="1"/>
        <v>0</v>
      </c>
      <c r="M41" s="210"/>
      <c r="N41" s="210"/>
      <c r="O41" s="210"/>
    </row>
    <row r="42" spans="2:15" s="27" customFormat="1" ht="15.75">
      <c r="B42" s="52" t="s">
        <v>588</v>
      </c>
      <c r="C42" s="27" t="s">
        <v>206</v>
      </c>
      <c r="D42" s="28"/>
      <c r="E42" s="51">
        <v>0</v>
      </c>
      <c r="F42" s="51">
        <v>0</v>
      </c>
      <c r="G42" s="51">
        <f t="shared" si="0"/>
        <v>0</v>
      </c>
      <c r="H42" s="51"/>
      <c r="I42" s="51">
        <v>0</v>
      </c>
      <c r="J42" s="51">
        <v>0</v>
      </c>
      <c r="K42" s="51">
        <f t="shared" si="1"/>
        <v>0</v>
      </c>
      <c r="M42" s="210"/>
      <c r="N42" s="210"/>
      <c r="O42" s="210"/>
    </row>
    <row r="43" spans="2:15" s="27" customFormat="1" ht="15.75">
      <c r="B43" s="52" t="s">
        <v>589</v>
      </c>
      <c r="C43" s="27" t="s">
        <v>207</v>
      </c>
      <c r="D43" s="28"/>
      <c r="E43" s="51">
        <v>3886945</v>
      </c>
      <c r="F43" s="51">
        <v>3724623</v>
      </c>
      <c r="G43" s="51">
        <f t="shared" si="0"/>
        <v>7611568</v>
      </c>
      <c r="H43" s="51"/>
      <c r="I43" s="51">
        <v>5918905</v>
      </c>
      <c r="J43" s="51">
        <v>2641692</v>
      </c>
      <c r="K43" s="51">
        <f t="shared" si="1"/>
        <v>8560597</v>
      </c>
      <c r="M43" s="210"/>
      <c r="N43" s="210"/>
      <c r="O43" s="210"/>
    </row>
    <row r="44" spans="2:15" s="27" customFormat="1" ht="15.75">
      <c r="B44" s="52" t="s">
        <v>14</v>
      </c>
      <c r="C44" s="27" t="s">
        <v>208</v>
      </c>
      <c r="D44" s="28"/>
      <c r="E44" s="51">
        <f>E45+E46</f>
        <v>504923</v>
      </c>
      <c r="F44" s="51">
        <f>F45+F46</f>
        <v>0</v>
      </c>
      <c r="G44" s="51">
        <f t="shared" si="0"/>
        <v>504923</v>
      </c>
      <c r="H44" s="51"/>
      <c r="I44" s="51">
        <f>I45+I46</f>
        <v>385959</v>
      </c>
      <c r="J44" s="51">
        <f>J45+J46</f>
        <v>0</v>
      </c>
      <c r="K44" s="51">
        <f t="shared" si="1"/>
        <v>385959</v>
      </c>
      <c r="M44" s="210"/>
      <c r="N44" s="210"/>
      <c r="O44" s="210"/>
    </row>
    <row r="45" spans="2:15" s="27" customFormat="1" ht="15.75">
      <c r="B45" s="52" t="s">
        <v>327</v>
      </c>
      <c r="C45" s="27" t="s">
        <v>209</v>
      </c>
      <c r="D45" s="28"/>
      <c r="E45" s="51">
        <v>504923</v>
      </c>
      <c r="F45" s="51">
        <v>0</v>
      </c>
      <c r="G45" s="51">
        <f t="shared" si="0"/>
        <v>504923</v>
      </c>
      <c r="H45" s="51"/>
      <c r="I45" s="51">
        <v>385959</v>
      </c>
      <c r="J45" s="51">
        <v>0</v>
      </c>
      <c r="K45" s="51">
        <f t="shared" si="1"/>
        <v>385959</v>
      </c>
      <c r="M45" s="210"/>
      <c r="N45" s="210"/>
      <c r="O45" s="210"/>
    </row>
    <row r="46" spans="2:15" s="27" customFormat="1" ht="15.75">
      <c r="B46" s="52" t="s">
        <v>328</v>
      </c>
      <c r="C46" s="27" t="s">
        <v>210</v>
      </c>
      <c r="D46" s="28"/>
      <c r="E46" s="51">
        <v>0</v>
      </c>
      <c r="F46" s="51">
        <v>0</v>
      </c>
      <c r="G46" s="51">
        <f t="shared" si="0"/>
        <v>0</v>
      </c>
      <c r="H46" s="51"/>
      <c r="I46" s="51">
        <v>0</v>
      </c>
      <c r="J46" s="51">
        <v>0</v>
      </c>
      <c r="K46" s="51">
        <f t="shared" si="1"/>
        <v>0</v>
      </c>
      <c r="M46" s="210"/>
      <c r="N46" s="210"/>
      <c r="O46" s="210"/>
    </row>
    <row r="47" spans="1:15" s="31" customFormat="1" ht="16.5">
      <c r="A47" s="129"/>
      <c r="B47" s="129" t="s">
        <v>16</v>
      </c>
      <c r="C47" s="129" t="s">
        <v>211</v>
      </c>
      <c r="D47" s="211" t="s">
        <v>707</v>
      </c>
      <c r="E47" s="212">
        <f>E48+E52</f>
        <v>39511195</v>
      </c>
      <c r="F47" s="212">
        <f>F48+F52</f>
        <v>127319544</v>
      </c>
      <c r="G47" s="209">
        <f t="shared" si="0"/>
        <v>166830739</v>
      </c>
      <c r="H47" s="209"/>
      <c r="I47" s="212">
        <f>I48+I52</f>
        <v>19588159</v>
      </c>
      <c r="J47" s="212">
        <f>J48+J52</f>
        <v>59291609</v>
      </c>
      <c r="K47" s="209">
        <f t="shared" si="1"/>
        <v>78879768</v>
      </c>
      <c r="M47" s="210"/>
      <c r="N47" s="210"/>
      <c r="O47" s="210"/>
    </row>
    <row r="48" spans="2:15" s="27" customFormat="1" ht="15.75">
      <c r="B48" s="27" t="s">
        <v>92</v>
      </c>
      <c r="C48" s="27" t="s">
        <v>402</v>
      </c>
      <c r="D48" s="28"/>
      <c r="E48" s="51">
        <f>SUM(E49:E51)</f>
        <v>2640102</v>
      </c>
      <c r="F48" s="51">
        <f>SUM(F49:F51)</f>
        <v>9876850</v>
      </c>
      <c r="G48" s="51">
        <f t="shared" si="0"/>
        <v>12516952</v>
      </c>
      <c r="H48" s="51"/>
      <c r="I48" s="51">
        <f>SUM(I49:I51)</f>
        <v>5301445</v>
      </c>
      <c r="J48" s="51">
        <f>SUM(J49:J51)</f>
        <v>7528533</v>
      </c>
      <c r="K48" s="51">
        <f t="shared" si="1"/>
        <v>12829978</v>
      </c>
      <c r="M48" s="210"/>
      <c r="N48" s="210"/>
      <c r="O48" s="210"/>
    </row>
    <row r="49" spans="2:15" s="27" customFormat="1" ht="15.75">
      <c r="B49" s="27" t="s">
        <v>93</v>
      </c>
      <c r="C49" s="27" t="s">
        <v>403</v>
      </c>
      <c r="D49" s="28"/>
      <c r="E49" s="51">
        <v>2640102</v>
      </c>
      <c r="F49" s="51">
        <v>9876850</v>
      </c>
      <c r="G49" s="51">
        <f t="shared" si="0"/>
        <v>12516952</v>
      </c>
      <c r="H49" s="51"/>
      <c r="I49" s="51">
        <v>2739445</v>
      </c>
      <c r="J49" s="51">
        <v>2667536</v>
      </c>
      <c r="K49" s="51">
        <f t="shared" si="1"/>
        <v>5406981</v>
      </c>
      <c r="M49" s="210"/>
      <c r="N49" s="210"/>
      <c r="O49" s="210"/>
    </row>
    <row r="50" spans="2:15" s="27" customFormat="1" ht="15.75">
      <c r="B50" s="27" t="s">
        <v>94</v>
      </c>
      <c r="C50" s="27" t="s">
        <v>404</v>
      </c>
      <c r="D50" s="28"/>
      <c r="E50" s="51">
        <v>0</v>
      </c>
      <c r="F50" s="51">
        <v>0</v>
      </c>
      <c r="G50" s="51">
        <f t="shared" si="0"/>
        <v>0</v>
      </c>
      <c r="H50" s="51"/>
      <c r="I50" s="51">
        <v>2562000</v>
      </c>
      <c r="J50" s="51">
        <v>4860997</v>
      </c>
      <c r="K50" s="51">
        <f t="shared" si="1"/>
        <v>7422997</v>
      </c>
      <c r="M50" s="210"/>
      <c r="N50" s="210"/>
      <c r="O50" s="210"/>
    </row>
    <row r="51" spans="2:15" s="27" customFormat="1" ht="15.75">
      <c r="B51" s="27" t="s">
        <v>95</v>
      </c>
      <c r="C51" s="27" t="s">
        <v>405</v>
      </c>
      <c r="D51" s="28"/>
      <c r="E51" s="51">
        <v>0</v>
      </c>
      <c r="F51" s="51">
        <v>0</v>
      </c>
      <c r="G51" s="51">
        <f t="shared" si="0"/>
        <v>0</v>
      </c>
      <c r="H51" s="51"/>
      <c r="I51" s="51">
        <v>0</v>
      </c>
      <c r="J51" s="51">
        <v>0</v>
      </c>
      <c r="K51" s="51">
        <f t="shared" si="1"/>
        <v>0</v>
      </c>
      <c r="M51" s="210"/>
      <c r="N51" s="210"/>
      <c r="O51" s="210"/>
    </row>
    <row r="52" spans="2:15" s="27" customFormat="1" ht="15.75">
      <c r="B52" s="27" t="s">
        <v>96</v>
      </c>
      <c r="C52" s="27" t="s">
        <v>406</v>
      </c>
      <c r="D52" s="28"/>
      <c r="E52" s="51">
        <f>E53+E56+E61+E68+E71+E74</f>
        <v>36871093</v>
      </c>
      <c r="F52" s="51">
        <f>F53+F56+F61+F68+F71+F74</f>
        <v>117442694</v>
      </c>
      <c r="G52" s="51">
        <f t="shared" si="0"/>
        <v>154313787</v>
      </c>
      <c r="H52" s="51"/>
      <c r="I52" s="51">
        <f>I53+I56+I61+I68+I71+I74</f>
        <v>14286714</v>
      </c>
      <c r="J52" s="51">
        <f>J53+J56+J61+J68+J71+J74</f>
        <v>51763076</v>
      </c>
      <c r="K52" s="51">
        <f t="shared" si="1"/>
        <v>66049790</v>
      </c>
      <c r="M52" s="210"/>
      <c r="N52" s="210"/>
      <c r="O52" s="210"/>
    </row>
    <row r="53" spans="2:15" s="27" customFormat="1" ht="15.75">
      <c r="B53" s="27" t="s">
        <v>140</v>
      </c>
      <c r="C53" s="27" t="s">
        <v>212</v>
      </c>
      <c r="D53" s="28"/>
      <c r="E53" s="51">
        <f>E54+E55</f>
        <v>5498056</v>
      </c>
      <c r="F53" s="51">
        <f>F54+F55</f>
        <v>6544438</v>
      </c>
      <c r="G53" s="51">
        <f t="shared" si="0"/>
        <v>12042494</v>
      </c>
      <c r="H53" s="51"/>
      <c r="I53" s="51">
        <f>I54+I55</f>
        <v>1850811</v>
      </c>
      <c r="J53" s="51">
        <f>J54+J55</f>
        <v>2852168</v>
      </c>
      <c r="K53" s="51">
        <f t="shared" si="1"/>
        <v>4702979</v>
      </c>
      <c r="M53" s="210"/>
      <c r="N53" s="210"/>
      <c r="O53" s="210"/>
    </row>
    <row r="54" spans="2:15" s="27" customFormat="1" ht="15.75">
      <c r="B54" s="27" t="s">
        <v>407</v>
      </c>
      <c r="C54" s="27" t="s">
        <v>213</v>
      </c>
      <c r="D54" s="28"/>
      <c r="E54" s="51">
        <v>1993163</v>
      </c>
      <c r="F54" s="51">
        <v>4036950</v>
      </c>
      <c r="G54" s="51">
        <f t="shared" si="0"/>
        <v>6030113</v>
      </c>
      <c r="H54" s="51"/>
      <c r="I54" s="51">
        <v>746460</v>
      </c>
      <c r="J54" s="51">
        <v>1598417</v>
      </c>
      <c r="K54" s="51">
        <f t="shared" si="1"/>
        <v>2344877</v>
      </c>
      <c r="M54" s="210"/>
      <c r="N54" s="210"/>
      <c r="O54" s="210"/>
    </row>
    <row r="55" spans="2:15" s="27" customFormat="1" ht="15.75">
      <c r="B55" s="27" t="s">
        <v>408</v>
      </c>
      <c r="C55" s="27" t="s">
        <v>214</v>
      </c>
      <c r="D55" s="28"/>
      <c r="E55" s="51">
        <v>3504893</v>
      </c>
      <c r="F55" s="51">
        <v>2507488</v>
      </c>
      <c r="G55" s="51">
        <f t="shared" si="0"/>
        <v>6012381</v>
      </c>
      <c r="H55" s="51"/>
      <c r="I55" s="51">
        <v>1104351</v>
      </c>
      <c r="J55" s="51">
        <v>1253751</v>
      </c>
      <c r="K55" s="51">
        <f t="shared" si="1"/>
        <v>2358102</v>
      </c>
      <c r="M55" s="210"/>
      <c r="N55" s="210"/>
      <c r="O55" s="210"/>
    </row>
    <row r="56" spans="2:15" s="27" customFormat="1" ht="15.75">
      <c r="B56" s="27" t="s">
        <v>141</v>
      </c>
      <c r="C56" s="27" t="s">
        <v>215</v>
      </c>
      <c r="D56" s="28"/>
      <c r="E56" s="51">
        <f>SUM(E57:E60)</f>
        <v>18465835</v>
      </c>
      <c r="F56" s="51">
        <f>SUM(F57:F60)</f>
        <v>60502381</v>
      </c>
      <c r="G56" s="51">
        <f t="shared" si="0"/>
        <v>78968216</v>
      </c>
      <c r="H56" s="51"/>
      <c r="I56" s="51">
        <f>SUM(I57:I60)</f>
        <v>5814505</v>
      </c>
      <c r="J56" s="51">
        <f>SUM(J57:J60)</f>
        <v>33557482</v>
      </c>
      <c r="K56" s="51">
        <f t="shared" si="1"/>
        <v>39371987</v>
      </c>
      <c r="M56" s="210"/>
      <c r="N56" s="210"/>
      <c r="O56" s="210"/>
    </row>
    <row r="57" spans="2:15" s="27" customFormat="1" ht="15.75">
      <c r="B57" s="27" t="s">
        <v>409</v>
      </c>
      <c r="C57" s="27" t="s">
        <v>216</v>
      </c>
      <c r="D57" s="28"/>
      <c r="E57" s="51">
        <v>2514729</v>
      </c>
      <c r="F57" s="51">
        <v>19396265</v>
      </c>
      <c r="G57" s="51">
        <f t="shared" si="0"/>
        <v>21910994</v>
      </c>
      <c r="H57" s="51"/>
      <c r="I57" s="51">
        <v>1059134</v>
      </c>
      <c r="J57" s="51">
        <v>7238804</v>
      </c>
      <c r="K57" s="51">
        <f t="shared" si="1"/>
        <v>8297938</v>
      </c>
      <c r="M57" s="210"/>
      <c r="N57" s="210"/>
      <c r="O57" s="210"/>
    </row>
    <row r="58" spans="2:15" s="27" customFormat="1" ht="15.75">
      <c r="B58" s="27" t="s">
        <v>410</v>
      </c>
      <c r="C58" s="27" t="s">
        <v>217</v>
      </c>
      <c r="D58" s="28"/>
      <c r="E58" s="51">
        <v>13731940</v>
      </c>
      <c r="F58" s="51">
        <v>6730862</v>
      </c>
      <c r="G58" s="51">
        <f t="shared" si="0"/>
        <v>20462802</v>
      </c>
      <c r="H58" s="51"/>
      <c r="I58" s="51">
        <v>3636205</v>
      </c>
      <c r="J58" s="51">
        <v>3853922</v>
      </c>
      <c r="K58" s="51">
        <f t="shared" si="1"/>
        <v>7490127</v>
      </c>
      <c r="M58" s="210"/>
      <c r="N58" s="210"/>
      <c r="O58" s="210"/>
    </row>
    <row r="59" spans="2:15" s="27" customFormat="1" ht="15.75">
      <c r="B59" s="27" t="s">
        <v>411</v>
      </c>
      <c r="C59" s="27" t="s">
        <v>218</v>
      </c>
      <c r="D59" s="28"/>
      <c r="E59" s="51">
        <v>1109583</v>
      </c>
      <c r="F59" s="51">
        <v>17187627</v>
      </c>
      <c r="G59" s="51">
        <f t="shared" si="0"/>
        <v>18297210</v>
      </c>
      <c r="H59" s="51"/>
      <c r="I59" s="51">
        <v>559583</v>
      </c>
      <c r="J59" s="51">
        <v>11232378</v>
      </c>
      <c r="K59" s="51">
        <f t="shared" si="1"/>
        <v>11791961</v>
      </c>
      <c r="M59" s="210"/>
      <c r="N59" s="210"/>
      <c r="O59" s="210"/>
    </row>
    <row r="60" spans="2:15" s="27" customFormat="1" ht="15.75">
      <c r="B60" s="27" t="s">
        <v>412</v>
      </c>
      <c r="C60" s="27" t="s">
        <v>219</v>
      </c>
      <c r="D60" s="28"/>
      <c r="E60" s="51">
        <v>1109583</v>
      </c>
      <c r="F60" s="51">
        <v>17187627</v>
      </c>
      <c r="G60" s="51">
        <f t="shared" si="0"/>
        <v>18297210</v>
      </c>
      <c r="H60" s="51"/>
      <c r="I60" s="51">
        <v>559583</v>
      </c>
      <c r="J60" s="51">
        <v>11232378</v>
      </c>
      <c r="K60" s="51">
        <f t="shared" si="1"/>
        <v>11791961</v>
      </c>
      <c r="M60" s="210"/>
      <c r="N60" s="210"/>
      <c r="O60" s="210"/>
    </row>
    <row r="61" spans="2:15" s="27" customFormat="1" ht="15.75">
      <c r="B61" s="27" t="s">
        <v>413</v>
      </c>
      <c r="C61" s="27" t="s">
        <v>220</v>
      </c>
      <c r="D61" s="28"/>
      <c r="E61" s="51">
        <f>SUM(E62:E67)</f>
        <v>12444886</v>
      </c>
      <c r="F61" s="51">
        <f>SUM(F62:F67)</f>
        <v>48639479</v>
      </c>
      <c r="G61" s="51">
        <f t="shared" si="0"/>
        <v>61084365</v>
      </c>
      <c r="H61" s="51"/>
      <c r="I61" s="51">
        <f>SUM(I62:I67)</f>
        <v>6505552</v>
      </c>
      <c r="J61" s="51">
        <f>SUM(J62:J67)</f>
        <v>13627108</v>
      </c>
      <c r="K61" s="51">
        <f t="shared" si="1"/>
        <v>20132660</v>
      </c>
      <c r="M61" s="210"/>
      <c r="N61" s="210"/>
      <c r="O61" s="210"/>
    </row>
    <row r="62" spans="2:15" s="27" customFormat="1" ht="15.75">
      <c r="B62" s="27" t="s">
        <v>414</v>
      </c>
      <c r="C62" s="27" t="s">
        <v>221</v>
      </c>
      <c r="D62" s="28"/>
      <c r="E62" s="51">
        <v>5310223</v>
      </c>
      <c r="F62" s="51">
        <v>8230190</v>
      </c>
      <c r="G62" s="51">
        <f t="shared" si="0"/>
        <v>13540413</v>
      </c>
      <c r="H62" s="51"/>
      <c r="I62" s="51">
        <v>2975260</v>
      </c>
      <c r="J62" s="51">
        <v>3866414</v>
      </c>
      <c r="K62" s="51">
        <f t="shared" si="1"/>
        <v>6841674</v>
      </c>
      <c r="M62" s="210"/>
      <c r="N62" s="210"/>
      <c r="O62" s="210"/>
    </row>
    <row r="63" spans="2:15" s="27" customFormat="1" ht="15.75">
      <c r="B63" s="27" t="s">
        <v>415</v>
      </c>
      <c r="C63" s="27" t="s">
        <v>222</v>
      </c>
      <c r="D63" s="28"/>
      <c r="E63" s="51">
        <v>6715937</v>
      </c>
      <c r="F63" s="51">
        <v>6702419</v>
      </c>
      <c r="G63" s="51">
        <f t="shared" si="0"/>
        <v>13418356</v>
      </c>
      <c r="H63" s="51"/>
      <c r="I63" s="51">
        <v>3052880</v>
      </c>
      <c r="J63" s="51">
        <v>3786848</v>
      </c>
      <c r="K63" s="51">
        <f t="shared" si="1"/>
        <v>6839728</v>
      </c>
      <c r="M63" s="210"/>
      <c r="N63" s="210"/>
      <c r="O63" s="210"/>
    </row>
    <row r="64" spans="2:15" s="27" customFormat="1" ht="15.75">
      <c r="B64" s="27" t="s">
        <v>416</v>
      </c>
      <c r="C64" s="27" t="s">
        <v>223</v>
      </c>
      <c r="D64" s="28"/>
      <c r="E64" s="51">
        <v>0</v>
      </c>
      <c r="F64" s="51">
        <v>16853435</v>
      </c>
      <c r="G64" s="51">
        <f t="shared" si="0"/>
        <v>16853435</v>
      </c>
      <c r="H64" s="51"/>
      <c r="I64" s="51">
        <v>0</v>
      </c>
      <c r="J64" s="51">
        <v>3075803</v>
      </c>
      <c r="K64" s="51">
        <f t="shared" si="1"/>
        <v>3075803</v>
      </c>
      <c r="M64" s="210"/>
      <c r="N64" s="210"/>
      <c r="O64" s="210"/>
    </row>
    <row r="65" spans="2:15" s="27" customFormat="1" ht="15.75">
      <c r="B65" s="27" t="s">
        <v>417</v>
      </c>
      <c r="C65" s="27" t="s">
        <v>224</v>
      </c>
      <c r="D65" s="28"/>
      <c r="E65" s="51">
        <v>0</v>
      </c>
      <c r="F65" s="51">
        <v>16853435</v>
      </c>
      <c r="G65" s="51">
        <f t="shared" si="0"/>
        <v>16853435</v>
      </c>
      <c r="H65" s="51"/>
      <c r="I65" s="51">
        <v>178100</v>
      </c>
      <c r="J65" s="51">
        <v>2898043</v>
      </c>
      <c r="K65" s="51">
        <f t="shared" si="1"/>
        <v>3076143</v>
      </c>
      <c r="M65" s="210"/>
      <c r="N65" s="210"/>
      <c r="O65" s="210"/>
    </row>
    <row r="66" spans="2:15" s="27" customFormat="1" ht="15.75">
      <c r="B66" s="27" t="s">
        <v>418</v>
      </c>
      <c r="C66" s="27" t="s">
        <v>225</v>
      </c>
      <c r="D66" s="28"/>
      <c r="E66" s="51">
        <v>209363</v>
      </c>
      <c r="F66" s="51">
        <v>0</v>
      </c>
      <c r="G66" s="51">
        <f t="shared" si="0"/>
        <v>209363</v>
      </c>
      <c r="H66" s="51"/>
      <c r="I66" s="51">
        <v>149656</v>
      </c>
      <c r="J66" s="51">
        <v>0</v>
      </c>
      <c r="K66" s="51">
        <f t="shared" si="1"/>
        <v>149656</v>
      </c>
      <c r="M66" s="210"/>
      <c r="N66" s="210"/>
      <c r="O66" s="210"/>
    </row>
    <row r="67" spans="2:15" s="27" customFormat="1" ht="15.75">
      <c r="B67" s="27" t="s">
        <v>419</v>
      </c>
      <c r="C67" s="27" t="s">
        <v>226</v>
      </c>
      <c r="D67" s="28"/>
      <c r="E67" s="51">
        <v>209363</v>
      </c>
      <c r="F67" s="51">
        <v>0</v>
      </c>
      <c r="G67" s="51">
        <f t="shared" si="0"/>
        <v>209363</v>
      </c>
      <c r="H67" s="51"/>
      <c r="I67" s="51">
        <v>149656</v>
      </c>
      <c r="J67" s="51">
        <v>0</v>
      </c>
      <c r="K67" s="51">
        <f t="shared" si="1"/>
        <v>149656</v>
      </c>
      <c r="M67" s="210"/>
      <c r="N67" s="210"/>
      <c r="O67" s="210"/>
    </row>
    <row r="68" spans="2:15" s="27" customFormat="1" ht="15.75">
      <c r="B68" s="27" t="s">
        <v>420</v>
      </c>
      <c r="C68" s="27" t="s">
        <v>227</v>
      </c>
      <c r="D68" s="28"/>
      <c r="E68" s="51">
        <f>SUM(E69:E70)</f>
        <v>0</v>
      </c>
      <c r="F68" s="51">
        <f>SUM(F69:F70)</f>
        <v>0</v>
      </c>
      <c r="G68" s="51">
        <f>E68+F68</f>
        <v>0</v>
      </c>
      <c r="H68" s="51"/>
      <c r="I68" s="51">
        <f>SUM(I69:I70)</f>
        <v>0</v>
      </c>
      <c r="J68" s="51">
        <f>SUM(J69:J70)</f>
        <v>0</v>
      </c>
      <c r="K68" s="51">
        <f>I68+J68</f>
        <v>0</v>
      </c>
      <c r="M68" s="210"/>
      <c r="N68" s="210"/>
      <c r="O68" s="210"/>
    </row>
    <row r="69" spans="2:15" s="27" customFormat="1" ht="15.75">
      <c r="B69" s="27" t="s">
        <v>421</v>
      </c>
      <c r="C69" s="27" t="s">
        <v>228</v>
      </c>
      <c r="D69" s="28"/>
      <c r="E69" s="51">
        <v>0</v>
      </c>
      <c r="F69" s="51">
        <v>0</v>
      </c>
      <c r="G69" s="51">
        <f aca="true" t="shared" si="2" ref="G69:G74">E69+F69</f>
        <v>0</v>
      </c>
      <c r="H69" s="51"/>
      <c r="I69" s="51">
        <v>0</v>
      </c>
      <c r="J69" s="51">
        <v>0</v>
      </c>
      <c r="K69" s="51">
        <f aca="true" t="shared" si="3" ref="K69:K74">I69+J69</f>
        <v>0</v>
      </c>
      <c r="M69" s="210"/>
      <c r="N69" s="210"/>
      <c r="O69" s="210"/>
    </row>
    <row r="70" spans="2:15" s="27" customFormat="1" ht="15.75">
      <c r="B70" s="27" t="s">
        <v>422</v>
      </c>
      <c r="C70" s="27" t="s">
        <v>229</v>
      </c>
      <c r="D70" s="28"/>
      <c r="E70" s="51">
        <v>0</v>
      </c>
      <c r="F70" s="51">
        <v>0</v>
      </c>
      <c r="G70" s="51">
        <f t="shared" si="2"/>
        <v>0</v>
      </c>
      <c r="H70" s="51"/>
      <c r="I70" s="51">
        <v>0</v>
      </c>
      <c r="J70" s="51">
        <v>0</v>
      </c>
      <c r="K70" s="51">
        <f t="shared" si="3"/>
        <v>0</v>
      </c>
      <c r="M70" s="210"/>
      <c r="N70" s="210"/>
      <c r="O70" s="210"/>
    </row>
    <row r="71" spans="2:15" s="27" customFormat="1" ht="15.75">
      <c r="B71" s="27" t="s">
        <v>423</v>
      </c>
      <c r="C71" s="27" t="s">
        <v>230</v>
      </c>
      <c r="D71" s="28"/>
      <c r="E71" s="51">
        <f>E72+E73</f>
        <v>0</v>
      </c>
      <c r="F71" s="51">
        <f>F72+F73</f>
        <v>0</v>
      </c>
      <c r="G71" s="51">
        <f t="shared" si="2"/>
        <v>0</v>
      </c>
      <c r="H71" s="51"/>
      <c r="I71" s="51">
        <f>I72+I73</f>
        <v>0</v>
      </c>
      <c r="J71" s="51">
        <f>J72+J73</f>
        <v>0</v>
      </c>
      <c r="K71" s="51">
        <f t="shared" si="3"/>
        <v>0</v>
      </c>
      <c r="M71" s="210"/>
      <c r="N71" s="210"/>
      <c r="O71" s="210"/>
    </row>
    <row r="72" spans="2:15" s="27" customFormat="1" ht="15.75">
      <c r="B72" s="27" t="s">
        <v>424</v>
      </c>
      <c r="C72" s="27" t="s">
        <v>231</v>
      </c>
      <c r="D72" s="28"/>
      <c r="E72" s="51">
        <v>0</v>
      </c>
      <c r="F72" s="51">
        <v>0</v>
      </c>
      <c r="G72" s="51">
        <f t="shared" si="2"/>
        <v>0</v>
      </c>
      <c r="H72" s="51"/>
      <c r="I72" s="51">
        <v>0</v>
      </c>
      <c r="J72" s="51">
        <v>0</v>
      </c>
      <c r="K72" s="51">
        <f t="shared" si="3"/>
        <v>0</v>
      </c>
      <c r="M72" s="210"/>
      <c r="N72" s="210"/>
      <c r="O72" s="210"/>
    </row>
    <row r="73" spans="2:15" s="27" customFormat="1" ht="15.75">
      <c r="B73" s="27" t="s">
        <v>425</v>
      </c>
      <c r="C73" s="27" t="s">
        <v>232</v>
      </c>
      <c r="D73" s="28"/>
      <c r="E73" s="51">
        <v>0</v>
      </c>
      <c r="F73" s="51">
        <v>0</v>
      </c>
      <c r="G73" s="51">
        <f t="shared" si="2"/>
        <v>0</v>
      </c>
      <c r="H73" s="51"/>
      <c r="I73" s="51">
        <v>0</v>
      </c>
      <c r="J73" s="51">
        <v>0</v>
      </c>
      <c r="K73" s="51">
        <f t="shared" si="3"/>
        <v>0</v>
      </c>
      <c r="M73" s="210"/>
      <c r="N73" s="210"/>
      <c r="O73" s="210"/>
    </row>
    <row r="74" spans="2:15" s="27" customFormat="1" ht="15.75">
      <c r="B74" s="27" t="s">
        <v>426</v>
      </c>
      <c r="C74" s="27" t="s">
        <v>13</v>
      </c>
      <c r="D74" s="28"/>
      <c r="E74" s="51">
        <v>462316</v>
      </c>
      <c r="F74" s="51">
        <v>1756396</v>
      </c>
      <c r="G74" s="51">
        <f t="shared" si="2"/>
        <v>2218712</v>
      </c>
      <c r="H74" s="51"/>
      <c r="I74" s="51">
        <v>115846</v>
      </c>
      <c r="J74" s="51">
        <v>1726318</v>
      </c>
      <c r="K74" s="51">
        <f t="shared" si="3"/>
        <v>1842164</v>
      </c>
      <c r="M74" s="210"/>
      <c r="N74" s="210"/>
      <c r="O74" s="210"/>
    </row>
    <row r="75" spans="1:15" s="31" customFormat="1" ht="16.5">
      <c r="A75" s="129"/>
      <c r="B75" s="129" t="s">
        <v>233</v>
      </c>
      <c r="C75" s="129"/>
      <c r="D75" s="116"/>
      <c r="E75" s="209">
        <f>E76+E85+E93</f>
        <v>458947775</v>
      </c>
      <c r="F75" s="209">
        <f>F76+F85+F93</f>
        <v>111049836</v>
      </c>
      <c r="G75" s="209">
        <f>E75+F75</f>
        <v>569997611</v>
      </c>
      <c r="H75" s="209"/>
      <c r="I75" s="209">
        <f>I76+I85+I93</f>
        <v>322298088</v>
      </c>
      <c r="J75" s="209">
        <f>J76+J85+J93</f>
        <v>84547718</v>
      </c>
      <c r="K75" s="209">
        <f>I75+J75</f>
        <v>406845806</v>
      </c>
      <c r="M75" s="210"/>
      <c r="N75" s="210"/>
      <c r="O75" s="210"/>
    </row>
    <row r="76" spans="1:15" s="31" customFormat="1" ht="16.5">
      <c r="A76" s="129"/>
      <c r="B76" s="129" t="s">
        <v>17</v>
      </c>
      <c r="C76" s="129" t="s">
        <v>234</v>
      </c>
      <c r="D76" s="116"/>
      <c r="E76" s="209">
        <f>SUM(E77:E84)</f>
        <v>44212817</v>
      </c>
      <c r="F76" s="209">
        <f>SUM(F77:F84)</f>
        <v>6897506</v>
      </c>
      <c r="G76" s="209">
        <f>E76+F76</f>
        <v>51110323</v>
      </c>
      <c r="H76" s="209"/>
      <c r="I76" s="209">
        <f>SUM(I77:I84)</f>
        <v>30174416</v>
      </c>
      <c r="J76" s="209">
        <f>SUM(J77:J84)</f>
        <v>3632824</v>
      </c>
      <c r="K76" s="209">
        <f>I76+J76</f>
        <v>33807240</v>
      </c>
      <c r="M76" s="210"/>
      <c r="N76" s="210"/>
      <c r="O76" s="210"/>
    </row>
    <row r="77" spans="2:15" s="27" customFormat="1" ht="15.75">
      <c r="B77" s="53" t="s">
        <v>18</v>
      </c>
      <c r="C77" s="27" t="s">
        <v>235</v>
      </c>
      <c r="D77" s="28"/>
      <c r="E77" s="51">
        <v>3327038</v>
      </c>
      <c r="F77" s="51">
        <v>0</v>
      </c>
      <c r="G77" s="51">
        <f aca="true" t="shared" si="4" ref="G77:G93">E77+F77</f>
        <v>3327038</v>
      </c>
      <c r="H77" s="51"/>
      <c r="I77" s="51">
        <v>2977305</v>
      </c>
      <c r="J77" s="51">
        <v>0</v>
      </c>
      <c r="K77" s="51">
        <f aca="true" t="shared" si="5" ref="K77:K93">I77+J77</f>
        <v>2977305</v>
      </c>
      <c r="M77" s="210"/>
      <c r="N77" s="210"/>
      <c r="O77" s="210"/>
    </row>
    <row r="78" spans="2:15" s="27" customFormat="1" ht="15.75">
      <c r="B78" s="53" t="s">
        <v>19</v>
      </c>
      <c r="C78" s="27" t="s">
        <v>236</v>
      </c>
      <c r="D78" s="28"/>
      <c r="E78" s="51">
        <v>13193868</v>
      </c>
      <c r="F78" s="51">
        <v>935571</v>
      </c>
      <c r="G78" s="51">
        <f t="shared" si="4"/>
        <v>14129439</v>
      </c>
      <c r="H78" s="51"/>
      <c r="I78" s="51">
        <v>14219139</v>
      </c>
      <c r="J78" s="51">
        <v>637064</v>
      </c>
      <c r="K78" s="51">
        <f t="shared" si="5"/>
        <v>14856203</v>
      </c>
      <c r="M78" s="210"/>
      <c r="N78" s="210"/>
      <c r="O78" s="210"/>
    </row>
    <row r="79" spans="2:15" s="27" customFormat="1" ht="15.75">
      <c r="B79" s="53" t="s">
        <v>99</v>
      </c>
      <c r="C79" s="27" t="s">
        <v>237</v>
      </c>
      <c r="D79" s="28"/>
      <c r="E79" s="51">
        <v>24842054</v>
      </c>
      <c r="F79" s="51">
        <v>439276</v>
      </c>
      <c r="G79" s="51">
        <f t="shared" si="4"/>
        <v>25281330</v>
      </c>
      <c r="H79" s="51"/>
      <c r="I79" s="51">
        <v>10787255</v>
      </c>
      <c r="J79" s="51">
        <v>4453</v>
      </c>
      <c r="K79" s="51">
        <f t="shared" si="5"/>
        <v>10791708</v>
      </c>
      <c r="M79" s="210"/>
      <c r="N79" s="210"/>
      <c r="O79" s="210"/>
    </row>
    <row r="80" spans="2:15" s="27" customFormat="1" ht="15.75">
      <c r="B80" s="53" t="s">
        <v>596</v>
      </c>
      <c r="C80" s="27" t="s">
        <v>238</v>
      </c>
      <c r="D80" s="28"/>
      <c r="E80" s="51">
        <v>2362060</v>
      </c>
      <c r="F80" s="51">
        <v>694580</v>
      </c>
      <c r="G80" s="51">
        <f t="shared" si="4"/>
        <v>3056640</v>
      </c>
      <c r="H80" s="51"/>
      <c r="I80" s="51">
        <v>2016489</v>
      </c>
      <c r="J80" s="51">
        <v>728850</v>
      </c>
      <c r="K80" s="51">
        <f t="shared" si="5"/>
        <v>2745339</v>
      </c>
      <c r="M80" s="210"/>
      <c r="N80" s="210"/>
      <c r="O80" s="210"/>
    </row>
    <row r="81" spans="2:15" s="27" customFormat="1" ht="15.75">
      <c r="B81" s="53" t="s">
        <v>597</v>
      </c>
      <c r="C81" s="27" t="s">
        <v>239</v>
      </c>
      <c r="D81" s="28"/>
      <c r="E81" s="51">
        <v>0</v>
      </c>
      <c r="F81" s="51">
        <v>0</v>
      </c>
      <c r="G81" s="51">
        <f t="shared" si="4"/>
        <v>0</v>
      </c>
      <c r="H81" s="51"/>
      <c r="I81" s="51">
        <v>0</v>
      </c>
      <c r="J81" s="51">
        <v>0</v>
      </c>
      <c r="K81" s="51">
        <f t="shared" si="5"/>
        <v>0</v>
      </c>
      <c r="M81" s="210"/>
      <c r="N81" s="210"/>
      <c r="O81" s="210"/>
    </row>
    <row r="82" spans="2:15" s="27" customFormat="1" ht="15.75">
      <c r="B82" s="53" t="s">
        <v>598</v>
      </c>
      <c r="C82" s="27" t="s">
        <v>240</v>
      </c>
      <c r="D82" s="28"/>
      <c r="E82" s="51">
        <v>0</v>
      </c>
      <c r="F82" s="51">
        <v>0</v>
      </c>
      <c r="G82" s="51">
        <f t="shared" si="4"/>
        <v>0</v>
      </c>
      <c r="H82" s="51"/>
      <c r="I82" s="51">
        <v>0</v>
      </c>
      <c r="J82" s="51">
        <v>0</v>
      </c>
      <c r="K82" s="51">
        <f t="shared" si="5"/>
        <v>0</v>
      </c>
      <c r="M82" s="210"/>
      <c r="N82" s="210"/>
      <c r="O82" s="210"/>
    </row>
    <row r="83" spans="2:15" s="27" customFormat="1" ht="15.75">
      <c r="B83" s="53" t="s">
        <v>599</v>
      </c>
      <c r="C83" s="27" t="s">
        <v>241</v>
      </c>
      <c r="D83" s="28"/>
      <c r="E83" s="51">
        <v>487797</v>
      </c>
      <c r="F83" s="51">
        <v>4828079</v>
      </c>
      <c r="G83" s="51">
        <f t="shared" si="4"/>
        <v>5315876</v>
      </c>
      <c r="H83" s="51"/>
      <c r="I83" s="51">
        <v>174228</v>
      </c>
      <c r="J83" s="51">
        <v>2262457</v>
      </c>
      <c r="K83" s="51">
        <f t="shared" si="5"/>
        <v>2436685</v>
      </c>
      <c r="M83" s="210"/>
      <c r="N83" s="210"/>
      <c r="O83" s="210"/>
    </row>
    <row r="84" spans="2:15" s="27" customFormat="1" ht="15.75">
      <c r="B84" s="53" t="s">
        <v>600</v>
      </c>
      <c r="C84" s="27" t="s">
        <v>242</v>
      </c>
      <c r="D84" s="28"/>
      <c r="E84" s="51">
        <v>0</v>
      </c>
      <c r="F84" s="51">
        <v>0</v>
      </c>
      <c r="G84" s="51">
        <f t="shared" si="4"/>
        <v>0</v>
      </c>
      <c r="H84" s="51"/>
      <c r="I84" s="51">
        <v>0</v>
      </c>
      <c r="J84" s="51">
        <v>0</v>
      </c>
      <c r="K84" s="51">
        <f t="shared" si="5"/>
        <v>0</v>
      </c>
      <c r="M84" s="210"/>
      <c r="N84" s="210"/>
      <c r="O84" s="210"/>
    </row>
    <row r="85" spans="1:15" s="31" customFormat="1" ht="16.5">
      <c r="A85" s="129"/>
      <c r="B85" s="129" t="s">
        <v>20</v>
      </c>
      <c r="C85" s="129" t="s">
        <v>243</v>
      </c>
      <c r="D85" s="116"/>
      <c r="E85" s="209">
        <f>SUM(E86:E92)</f>
        <v>117260856</v>
      </c>
      <c r="F85" s="209">
        <f>SUM(F86:F92)</f>
        <v>36696189</v>
      </c>
      <c r="G85" s="209">
        <f t="shared" si="4"/>
        <v>153957045</v>
      </c>
      <c r="H85" s="209"/>
      <c r="I85" s="209">
        <f>SUM(I86:I92)</f>
        <v>68459232</v>
      </c>
      <c r="J85" s="209">
        <f>SUM(J86:J92)</f>
        <v>29223540</v>
      </c>
      <c r="K85" s="209">
        <f t="shared" si="5"/>
        <v>97682772</v>
      </c>
      <c r="M85" s="210"/>
      <c r="N85" s="210"/>
      <c r="O85" s="210"/>
    </row>
    <row r="86" spans="2:15" s="27" customFormat="1" ht="15.75">
      <c r="B86" s="54" t="s">
        <v>21</v>
      </c>
      <c r="C86" s="27" t="s">
        <v>244</v>
      </c>
      <c r="D86" s="28"/>
      <c r="E86" s="51">
        <v>26778749</v>
      </c>
      <c r="F86" s="51">
        <v>102646</v>
      </c>
      <c r="G86" s="51">
        <f t="shared" si="4"/>
        <v>26881395</v>
      </c>
      <c r="H86" s="51"/>
      <c r="I86" s="51">
        <v>2894607</v>
      </c>
      <c r="J86" s="51">
        <v>108512</v>
      </c>
      <c r="K86" s="51">
        <f t="shared" si="5"/>
        <v>3003119</v>
      </c>
      <c r="M86" s="210"/>
      <c r="N86" s="210"/>
      <c r="O86" s="210"/>
    </row>
    <row r="87" spans="2:15" s="27" customFormat="1" ht="15.75">
      <c r="B87" s="54" t="s">
        <v>22</v>
      </c>
      <c r="C87" s="27" t="s">
        <v>245</v>
      </c>
      <c r="D87" s="28"/>
      <c r="E87" s="51">
        <v>807461</v>
      </c>
      <c r="F87" s="51">
        <v>213183</v>
      </c>
      <c r="G87" s="51">
        <f t="shared" si="4"/>
        <v>1020644</v>
      </c>
      <c r="H87" s="51"/>
      <c r="I87" s="51">
        <v>737842</v>
      </c>
      <c r="J87" s="51">
        <v>117629</v>
      </c>
      <c r="K87" s="51">
        <f t="shared" si="5"/>
        <v>855471</v>
      </c>
      <c r="M87" s="210"/>
      <c r="N87" s="210"/>
      <c r="O87" s="210"/>
    </row>
    <row r="88" spans="2:15" s="27" customFormat="1" ht="15.75">
      <c r="B88" s="54" t="s">
        <v>258</v>
      </c>
      <c r="C88" s="27" t="s">
        <v>246</v>
      </c>
      <c r="D88" s="28"/>
      <c r="E88" s="51">
        <v>6100</v>
      </c>
      <c r="F88" s="51">
        <v>19942</v>
      </c>
      <c r="G88" s="51">
        <f t="shared" si="4"/>
        <v>26042</v>
      </c>
      <c r="H88" s="51"/>
      <c r="I88" s="51">
        <v>0</v>
      </c>
      <c r="J88" s="51">
        <v>12175</v>
      </c>
      <c r="K88" s="51">
        <f t="shared" si="5"/>
        <v>12175</v>
      </c>
      <c r="M88" s="210"/>
      <c r="N88" s="210"/>
      <c r="O88" s="210"/>
    </row>
    <row r="89" spans="2:15" s="27" customFormat="1" ht="15.75">
      <c r="B89" s="54" t="s">
        <v>590</v>
      </c>
      <c r="C89" s="27" t="s">
        <v>247</v>
      </c>
      <c r="D89" s="28"/>
      <c r="E89" s="51">
        <v>0</v>
      </c>
      <c r="F89" s="51">
        <v>0</v>
      </c>
      <c r="G89" s="51">
        <f t="shared" si="4"/>
        <v>0</v>
      </c>
      <c r="H89" s="51"/>
      <c r="I89" s="51">
        <v>0</v>
      </c>
      <c r="J89" s="51">
        <v>0</v>
      </c>
      <c r="K89" s="51">
        <f t="shared" si="5"/>
        <v>0</v>
      </c>
      <c r="M89" s="210"/>
      <c r="N89" s="210"/>
      <c r="O89" s="210"/>
    </row>
    <row r="90" spans="2:15" s="27" customFormat="1" ht="15.75">
      <c r="B90" s="54" t="s">
        <v>591</v>
      </c>
      <c r="C90" s="27" t="s">
        <v>248</v>
      </c>
      <c r="D90" s="28"/>
      <c r="E90" s="51">
        <v>48921981</v>
      </c>
      <c r="F90" s="51">
        <v>25569779</v>
      </c>
      <c r="G90" s="51">
        <f t="shared" si="4"/>
        <v>74491760</v>
      </c>
      <c r="H90" s="51"/>
      <c r="I90" s="51">
        <v>32872665</v>
      </c>
      <c r="J90" s="51">
        <v>21894140</v>
      </c>
      <c r="K90" s="51">
        <f t="shared" si="5"/>
        <v>54766805</v>
      </c>
      <c r="M90" s="210"/>
      <c r="N90" s="210"/>
      <c r="O90" s="210"/>
    </row>
    <row r="91" spans="2:15" s="27" customFormat="1" ht="15.75">
      <c r="B91" s="54" t="s">
        <v>592</v>
      </c>
      <c r="C91" s="27" t="s">
        <v>249</v>
      </c>
      <c r="D91" s="28"/>
      <c r="E91" s="51">
        <v>40746565</v>
      </c>
      <c r="F91" s="51">
        <v>10790639</v>
      </c>
      <c r="G91" s="51">
        <f t="shared" si="4"/>
        <v>51537204</v>
      </c>
      <c r="H91" s="51"/>
      <c r="I91" s="51">
        <v>31954118</v>
      </c>
      <c r="J91" s="51">
        <v>7091084</v>
      </c>
      <c r="K91" s="51">
        <f t="shared" si="5"/>
        <v>39045202</v>
      </c>
      <c r="M91" s="210"/>
      <c r="N91" s="210"/>
      <c r="O91" s="210"/>
    </row>
    <row r="92" spans="2:15" s="27" customFormat="1" ht="15.75">
      <c r="B92" s="54" t="s">
        <v>593</v>
      </c>
      <c r="C92" s="27" t="s">
        <v>250</v>
      </c>
      <c r="D92" s="28"/>
      <c r="E92" s="51">
        <v>0</v>
      </c>
      <c r="F92" s="51">
        <v>0</v>
      </c>
      <c r="G92" s="51">
        <f t="shared" si="4"/>
        <v>0</v>
      </c>
      <c r="H92" s="51"/>
      <c r="I92" s="51">
        <v>0</v>
      </c>
      <c r="J92" s="51">
        <v>0</v>
      </c>
      <c r="K92" s="51">
        <f t="shared" si="5"/>
        <v>0</v>
      </c>
      <c r="M92" s="210"/>
      <c r="N92" s="210"/>
      <c r="O92" s="210"/>
    </row>
    <row r="93" spans="2:15" s="31" customFormat="1" ht="16.5">
      <c r="B93" s="129" t="s">
        <v>23</v>
      </c>
      <c r="C93" s="129" t="s">
        <v>251</v>
      </c>
      <c r="D93" s="116"/>
      <c r="E93" s="209">
        <v>297474102</v>
      </c>
      <c r="F93" s="209">
        <v>67456141</v>
      </c>
      <c r="G93" s="209">
        <f t="shared" si="4"/>
        <v>364930243</v>
      </c>
      <c r="H93" s="209"/>
      <c r="I93" s="209">
        <v>223664440</v>
      </c>
      <c r="J93" s="209">
        <v>51691354</v>
      </c>
      <c r="K93" s="209">
        <f t="shared" si="5"/>
        <v>275355794</v>
      </c>
      <c r="M93" s="210"/>
      <c r="N93" s="210"/>
      <c r="O93" s="210"/>
    </row>
    <row r="94" spans="4:15" s="25" customFormat="1" ht="15.75">
      <c r="D94" s="106"/>
      <c r="E94" s="107"/>
      <c r="F94" s="107"/>
      <c r="G94" s="107"/>
      <c r="H94" s="107"/>
      <c r="I94" s="107"/>
      <c r="J94" s="107"/>
      <c r="K94" s="107"/>
      <c r="M94" s="210"/>
      <c r="N94" s="210"/>
      <c r="O94" s="210"/>
    </row>
    <row r="95" spans="2:15" s="31" customFormat="1" ht="16.5">
      <c r="B95" s="138"/>
      <c r="C95" s="200" t="s">
        <v>252</v>
      </c>
      <c r="D95" s="140"/>
      <c r="E95" s="213">
        <f>E75+E9</f>
        <v>552224836</v>
      </c>
      <c r="F95" s="213">
        <f>F75+F9</f>
        <v>266572230</v>
      </c>
      <c r="G95" s="213">
        <f>G75+G9</f>
        <v>818797066</v>
      </c>
      <c r="H95" s="213"/>
      <c r="I95" s="213">
        <f>I75+I9</f>
        <v>380372662</v>
      </c>
      <c r="J95" s="213">
        <f>J75+J9</f>
        <v>162591363</v>
      </c>
      <c r="K95" s="213">
        <f>K75+K9</f>
        <v>542964025</v>
      </c>
      <c r="M95" s="210"/>
      <c r="N95" s="210"/>
      <c r="O95" s="210"/>
    </row>
    <row r="96" spans="1:11" ht="12.75">
      <c r="A96" s="16"/>
      <c r="B96" s="16"/>
      <c r="C96" s="17"/>
      <c r="D96" s="48"/>
      <c r="I96" s="18"/>
      <c r="J96" s="18"/>
      <c r="K96" s="18"/>
    </row>
    <row r="97" spans="1:11" ht="12.75">
      <c r="A97" s="16"/>
      <c r="B97" s="16"/>
      <c r="C97" s="17"/>
      <c r="D97" s="48"/>
      <c r="I97" s="18"/>
      <c r="J97" s="18"/>
      <c r="K97" s="18"/>
    </row>
    <row r="98" spans="1:11" ht="12.75">
      <c r="A98" s="16"/>
      <c r="B98" s="16"/>
      <c r="C98" s="17"/>
      <c r="D98" s="48"/>
      <c r="I98" s="18"/>
      <c r="J98" s="18"/>
      <c r="K98" s="18"/>
    </row>
    <row r="99" spans="1:11" ht="12.75">
      <c r="A99" s="16"/>
      <c r="B99" s="16"/>
      <c r="C99" s="17"/>
      <c r="D99" s="48"/>
      <c r="I99" s="18"/>
      <c r="J99" s="18"/>
      <c r="K99" s="18"/>
    </row>
    <row r="100" spans="1:11" s="31" customFormat="1" ht="15.75">
      <c r="A100" s="306" t="s">
        <v>465</v>
      </c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1:11" ht="12.75">
      <c r="A101" s="16"/>
      <c r="B101" s="16"/>
      <c r="C101" s="17"/>
      <c r="D101" s="48"/>
      <c r="I101" s="18"/>
      <c r="J101" s="18"/>
      <c r="K101" s="18"/>
    </row>
    <row r="102" spans="1:11" ht="12.75">
      <c r="A102" s="16"/>
      <c r="B102" s="16"/>
      <c r="C102" s="17"/>
      <c r="D102" s="48"/>
      <c r="I102" s="18"/>
      <c r="J102" s="18"/>
      <c r="K102" s="18"/>
    </row>
    <row r="103" spans="1:11" ht="12.75">
      <c r="A103" s="16"/>
      <c r="B103" s="89"/>
      <c r="C103" s="90"/>
      <c r="D103" s="91"/>
      <c r="E103" s="3"/>
      <c r="F103" s="3"/>
      <c r="G103" s="3"/>
      <c r="H103" s="3"/>
      <c r="I103" s="92"/>
      <c r="J103" s="92"/>
      <c r="K103" s="92"/>
    </row>
    <row r="104" spans="1:11" ht="12.75">
      <c r="A104" s="16"/>
      <c r="B104" s="16"/>
      <c r="C104" s="17"/>
      <c r="D104" s="48"/>
      <c r="I104" s="18"/>
      <c r="J104" s="18"/>
      <c r="K104" s="18"/>
    </row>
    <row r="105" spans="1:11" ht="12.75">
      <c r="A105" s="16"/>
      <c r="B105" s="16"/>
      <c r="C105" s="17"/>
      <c r="D105" s="48"/>
      <c r="I105" s="18"/>
      <c r="J105" s="18"/>
      <c r="K105" s="18"/>
    </row>
  </sheetData>
  <sheetProtection/>
  <mergeCells count="1">
    <mergeCell ref="A100:K100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6&amp;R&amp;"DINPro-Light,Italic"&amp;14                    &amp;"Arial,Normal"&amp;10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8"/>
  <sheetViews>
    <sheetView view="pageBreakPreview" zoomScale="70" zoomScaleNormal="55" zoomScaleSheetLayoutView="70" workbookViewId="0" topLeftCell="B1">
      <pane xSplit="2" ySplit="8" topLeftCell="D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140625" defaultRowHeight="12.75"/>
  <cols>
    <col min="1" max="1" width="1.28515625" style="26" hidden="1" customWidth="1"/>
    <col min="2" max="2" width="5.7109375" style="26" customWidth="1"/>
    <col min="3" max="3" width="117.28125" style="26" customWidth="1"/>
    <col min="4" max="5" width="19.7109375" style="26" customWidth="1"/>
    <col min="6" max="16384" width="9.140625" style="26" customWidth="1"/>
  </cols>
  <sheetData>
    <row r="2" s="44" customFormat="1" ht="19.5">
      <c r="C2" s="111" t="s">
        <v>0</v>
      </c>
    </row>
    <row r="3" s="44" customFormat="1" ht="19.5">
      <c r="C3" s="111" t="s">
        <v>696</v>
      </c>
    </row>
    <row r="4" s="44" customFormat="1" ht="19.5">
      <c r="C4" s="111" t="s">
        <v>616</v>
      </c>
    </row>
    <row r="5" s="31" customFormat="1" ht="15.75">
      <c r="C5" s="197" t="s">
        <v>601</v>
      </c>
    </row>
    <row r="7" spans="3:5" s="30" customFormat="1" ht="16.5">
      <c r="C7" s="198" t="s">
        <v>526</v>
      </c>
      <c r="D7" s="240" t="s">
        <v>44</v>
      </c>
      <c r="E7" s="149" t="s">
        <v>45</v>
      </c>
    </row>
    <row r="8" spans="2:5" s="30" customFormat="1" ht="16.5">
      <c r="B8" s="125"/>
      <c r="C8" s="125"/>
      <c r="D8" s="150" t="s">
        <v>692</v>
      </c>
      <c r="E8" s="150" t="s">
        <v>622</v>
      </c>
    </row>
    <row r="9" s="56" customFormat="1" ht="15.75">
      <c r="C9" s="57"/>
    </row>
    <row r="10" spans="2:5" s="31" customFormat="1" ht="16.5">
      <c r="B10" s="129" t="s">
        <v>4</v>
      </c>
      <c r="C10" s="131" t="s">
        <v>550</v>
      </c>
      <c r="D10" s="199"/>
      <c r="E10" s="199"/>
    </row>
    <row r="11" spans="2:5" s="31" customFormat="1" ht="16.5">
      <c r="B11" s="129"/>
      <c r="C11" s="131" t="s">
        <v>551</v>
      </c>
      <c r="D11" s="232">
        <v>-3789172</v>
      </c>
      <c r="E11" s="232">
        <v>2325289</v>
      </c>
    </row>
    <row r="12" spans="2:5" s="31" customFormat="1" ht="16.5">
      <c r="B12" s="129" t="s">
        <v>8</v>
      </c>
      <c r="C12" s="131" t="s">
        <v>527</v>
      </c>
      <c r="D12" s="232">
        <v>0</v>
      </c>
      <c r="E12" s="232">
        <v>0</v>
      </c>
    </row>
    <row r="13" spans="2:5" s="31" customFormat="1" ht="16.5">
      <c r="B13" s="129" t="s">
        <v>16</v>
      </c>
      <c r="C13" s="131" t="s">
        <v>528</v>
      </c>
      <c r="D13" s="232">
        <v>0</v>
      </c>
      <c r="E13" s="232">
        <v>0</v>
      </c>
    </row>
    <row r="14" spans="2:5" s="31" customFormat="1" ht="16.5">
      <c r="B14" s="129" t="s">
        <v>17</v>
      </c>
      <c r="C14" s="131" t="s">
        <v>529</v>
      </c>
      <c r="D14" s="232">
        <v>0</v>
      </c>
      <c r="E14" s="232">
        <v>0</v>
      </c>
    </row>
    <row r="15" spans="2:5" s="31" customFormat="1" ht="16.5">
      <c r="B15" s="129" t="s">
        <v>20</v>
      </c>
      <c r="C15" s="131" t="s">
        <v>552</v>
      </c>
      <c r="D15" s="232"/>
      <c r="E15" s="232"/>
    </row>
    <row r="16" spans="2:5" s="31" customFormat="1" ht="16.5">
      <c r="B16" s="129"/>
      <c r="C16" s="131" t="s">
        <v>553</v>
      </c>
      <c r="D16" s="232">
        <v>106560</v>
      </c>
      <c r="E16" s="232">
        <v>-41350</v>
      </c>
    </row>
    <row r="17" spans="2:5" s="31" customFormat="1" ht="16.5">
      <c r="B17" s="129" t="s">
        <v>23</v>
      </c>
      <c r="C17" s="131" t="s">
        <v>554</v>
      </c>
      <c r="D17" s="232"/>
      <c r="E17" s="232"/>
    </row>
    <row r="18" spans="2:5" s="31" customFormat="1" ht="16.5">
      <c r="B18" s="129"/>
      <c r="C18" s="131" t="s">
        <v>553</v>
      </c>
      <c r="D18" s="232">
        <v>0</v>
      </c>
      <c r="E18" s="232">
        <v>0</v>
      </c>
    </row>
    <row r="19" spans="2:5" s="31" customFormat="1" ht="16.5">
      <c r="B19" s="129" t="s">
        <v>26</v>
      </c>
      <c r="C19" s="131" t="s">
        <v>530</v>
      </c>
      <c r="D19" s="232">
        <v>0</v>
      </c>
      <c r="E19" s="232">
        <v>0</v>
      </c>
    </row>
    <row r="20" spans="2:5" s="31" customFormat="1" ht="16.5">
      <c r="B20" s="129" t="s">
        <v>27</v>
      </c>
      <c r="C20" s="131" t="s">
        <v>531</v>
      </c>
      <c r="D20" s="232">
        <v>-1594</v>
      </c>
      <c r="E20" s="232">
        <v>0</v>
      </c>
    </row>
    <row r="21" spans="2:5" s="31" customFormat="1" ht="16.5">
      <c r="B21" s="129" t="s">
        <v>28</v>
      </c>
      <c r="C21" s="129" t="s">
        <v>565</v>
      </c>
      <c r="D21" s="232">
        <v>736841</v>
      </c>
      <c r="E21" s="232">
        <v>-456788</v>
      </c>
    </row>
    <row r="22" spans="2:5" s="31" customFormat="1" ht="16.5">
      <c r="B22" s="129" t="s">
        <v>29</v>
      </c>
      <c r="C22" s="129" t="s">
        <v>532</v>
      </c>
      <c r="D22" s="232">
        <f>+D11+D12+D13+D14+D16+D18+D19+D20+D21</f>
        <v>-2947365</v>
      </c>
      <c r="E22" s="232">
        <f>+E11+E12+E13+E14+E16+E18+E19+E20+E21</f>
        <v>1827151</v>
      </c>
    </row>
    <row r="23" spans="2:5" s="31" customFormat="1" ht="16.5">
      <c r="B23" s="129" t="s">
        <v>30</v>
      </c>
      <c r="C23" s="129" t="s">
        <v>533</v>
      </c>
      <c r="D23" s="232">
        <f>+D24+D26+D27+D28</f>
        <v>2942042</v>
      </c>
      <c r="E23" s="232">
        <f>+E24+E26+E27+E28</f>
        <v>2949862</v>
      </c>
    </row>
    <row r="24" spans="2:5" s="27" customFormat="1" ht="15.75">
      <c r="B24" s="32" t="s">
        <v>157</v>
      </c>
      <c r="C24" s="27" t="s">
        <v>572</v>
      </c>
      <c r="D24" s="84">
        <v>634254</v>
      </c>
      <c r="E24" s="84">
        <v>1029260</v>
      </c>
    </row>
    <row r="25" spans="2:5" s="27" customFormat="1" ht="15.75">
      <c r="B25" s="32" t="s">
        <v>158</v>
      </c>
      <c r="C25" s="27" t="s">
        <v>555</v>
      </c>
      <c r="D25" s="84"/>
      <c r="E25" s="84"/>
    </row>
    <row r="26" spans="3:5" s="27" customFormat="1" ht="15.75">
      <c r="C26" s="27" t="s">
        <v>556</v>
      </c>
      <c r="D26" s="84">
        <v>-49172</v>
      </c>
      <c r="E26" s="84">
        <v>-105547</v>
      </c>
    </row>
    <row r="27" spans="2:5" s="27" customFormat="1" ht="15.75">
      <c r="B27" s="32" t="s">
        <v>159</v>
      </c>
      <c r="C27" s="27" t="s">
        <v>534</v>
      </c>
      <c r="D27" s="84">
        <v>0</v>
      </c>
      <c r="E27" s="84">
        <v>0</v>
      </c>
    </row>
    <row r="28" spans="2:5" s="27" customFormat="1" ht="15.75">
      <c r="B28" s="32" t="s">
        <v>621</v>
      </c>
      <c r="C28" s="27" t="s">
        <v>13</v>
      </c>
      <c r="D28" s="84">
        <v>2356960</v>
      </c>
      <c r="E28" s="84">
        <v>2026149</v>
      </c>
    </row>
    <row r="29" spans="2:5" s="56" customFormat="1" ht="15.75">
      <c r="B29" s="57"/>
      <c r="C29" s="57"/>
      <c r="D29" s="85"/>
      <c r="E29" s="85"/>
    </row>
    <row r="30" spans="2:5" s="31" customFormat="1" ht="16.5">
      <c r="B30" s="200" t="s">
        <v>31</v>
      </c>
      <c r="C30" s="200" t="s">
        <v>535</v>
      </c>
      <c r="D30" s="187">
        <f>D22+D23</f>
        <v>-5323</v>
      </c>
      <c r="E30" s="187">
        <f>E22+E23</f>
        <v>4777013</v>
      </c>
    </row>
    <row r="34" ht="12.75">
      <c r="E34" s="229"/>
    </row>
    <row r="79" spans="1:5" ht="15.75">
      <c r="A79" s="306" t="s">
        <v>465</v>
      </c>
      <c r="B79" s="306"/>
      <c r="C79" s="306"/>
      <c r="D79" s="306"/>
      <c r="E79" s="306"/>
    </row>
    <row r="88" spans="1:5" ht="12.75">
      <c r="A88" s="93"/>
      <c r="B88" s="93"/>
      <c r="C88" s="93"/>
      <c r="D88" s="93"/>
      <c r="E88" s="93"/>
    </row>
  </sheetData>
  <sheetProtection/>
  <mergeCells count="1">
    <mergeCell ref="A79:E79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8" r:id="rId1"/>
  <headerFooter alignWithMargins="0">
    <oddFooter>&amp;C&amp;"DINPro-Medium,Regular"&amp;12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W91"/>
  <sheetViews>
    <sheetView view="pageBreakPreview" zoomScale="70" zoomScaleNormal="60" zoomScaleSheetLayoutView="70" zoomScalePageLayoutView="0" workbookViewId="0" topLeftCell="A1">
      <pane xSplit="3" ySplit="9" topLeftCell="D10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1" sqref="B1"/>
    </sheetView>
  </sheetViews>
  <sheetFormatPr defaultColWidth="9.140625" defaultRowHeight="19.5" customHeight="1"/>
  <cols>
    <col min="1" max="1" width="1.8515625" style="19" customWidth="1"/>
    <col min="2" max="2" width="8.140625" style="163" customWidth="1"/>
    <col min="3" max="3" width="75.28125" style="19" customWidth="1"/>
    <col min="4" max="4" width="23.421875" style="19" bestFit="1" customWidth="1"/>
    <col min="5" max="5" width="17.28125" style="19" bestFit="1" customWidth="1"/>
    <col min="6" max="6" width="27.8515625" style="19" bestFit="1" customWidth="1"/>
    <col min="7" max="7" width="18.8515625" style="19" bestFit="1" customWidth="1"/>
    <col min="8" max="8" width="20.28125" style="19" bestFit="1" customWidth="1"/>
    <col min="9" max="9" width="17.28125" style="19" bestFit="1" customWidth="1"/>
    <col min="10" max="10" width="14.421875" style="19" bestFit="1" customWidth="1"/>
    <col min="11" max="11" width="18.8515625" style="19" bestFit="1" customWidth="1"/>
    <col min="12" max="12" width="14.421875" style="19" bestFit="1" customWidth="1"/>
    <col min="13" max="14" width="18.8515625" style="19" bestFit="1" customWidth="1"/>
    <col min="15" max="15" width="23.421875" style="19" bestFit="1" customWidth="1"/>
    <col min="16" max="16" width="33.8515625" style="19" bestFit="1" customWidth="1"/>
    <col min="17" max="18" width="23.421875" style="19" bestFit="1" customWidth="1"/>
    <col min="19" max="19" width="29.28125" style="19" bestFit="1" customWidth="1"/>
    <col min="20" max="20" width="23.421875" style="19" bestFit="1" customWidth="1"/>
    <col min="21" max="21" width="0.9921875" style="19" customWidth="1"/>
    <col min="22" max="22" width="9.140625" style="19" customWidth="1"/>
    <col min="23" max="23" width="12.421875" style="19" bestFit="1" customWidth="1"/>
    <col min="24" max="16384" width="9.140625" style="19" customWidth="1"/>
  </cols>
  <sheetData>
    <row r="3" ht="18.75"/>
    <row r="4" spans="2:10" s="166" customFormat="1" ht="24" customHeight="1">
      <c r="B4" s="163"/>
      <c r="C4" s="164" t="s">
        <v>0</v>
      </c>
      <c r="D4" s="165"/>
      <c r="E4" s="165"/>
      <c r="F4" s="165"/>
      <c r="G4" s="165"/>
      <c r="H4" s="165"/>
      <c r="I4" s="165"/>
      <c r="J4" s="165"/>
    </row>
    <row r="5" spans="2:13" s="166" customFormat="1" ht="19.5" customHeight="1">
      <c r="B5" s="163"/>
      <c r="C5" s="164" t="s">
        <v>697</v>
      </c>
      <c r="D5" s="243"/>
      <c r="E5" s="243"/>
      <c r="F5" s="243"/>
      <c r="G5" s="243"/>
      <c r="H5" s="243"/>
      <c r="I5" s="243"/>
      <c r="J5" s="243"/>
      <c r="K5" s="244"/>
      <c r="L5" s="244"/>
      <c r="M5" s="244"/>
    </row>
    <row r="6" spans="2:10" s="70" customFormat="1" ht="15" customHeight="1">
      <c r="B6" s="167"/>
      <c r="C6" s="168" t="s">
        <v>601</v>
      </c>
      <c r="D6" s="168"/>
      <c r="E6" s="168"/>
      <c r="F6" s="168"/>
      <c r="G6" s="169"/>
      <c r="H6" s="169"/>
      <c r="I6" s="169"/>
      <c r="J6" s="169"/>
    </row>
    <row r="7" s="24" customFormat="1" ht="15.75">
      <c r="B7" s="170"/>
    </row>
    <row r="8" spans="2:20" s="172" customFormat="1" ht="69" customHeight="1">
      <c r="B8" s="171"/>
      <c r="D8" s="173" t="s">
        <v>316</v>
      </c>
      <c r="E8" s="173" t="s">
        <v>317</v>
      </c>
      <c r="F8" s="173" t="s">
        <v>318</v>
      </c>
      <c r="G8" s="173" t="s">
        <v>319</v>
      </c>
      <c r="H8" s="173" t="s">
        <v>470</v>
      </c>
      <c r="I8" s="173" t="s">
        <v>320</v>
      </c>
      <c r="J8" s="173" t="s">
        <v>321</v>
      </c>
      <c r="K8" s="173" t="s">
        <v>322</v>
      </c>
      <c r="L8" s="173" t="s">
        <v>323</v>
      </c>
      <c r="M8" s="173" t="s">
        <v>468</v>
      </c>
      <c r="N8" s="173" t="s">
        <v>469</v>
      </c>
      <c r="O8" s="173" t="s">
        <v>557</v>
      </c>
      <c r="P8" s="173" t="s">
        <v>558</v>
      </c>
      <c r="Q8" s="173" t="s">
        <v>559</v>
      </c>
      <c r="R8" s="173" t="s">
        <v>560</v>
      </c>
      <c r="S8" s="173" t="s">
        <v>604</v>
      </c>
      <c r="T8" s="173" t="s">
        <v>467</v>
      </c>
    </row>
    <row r="9" spans="2:20" s="24" customFormat="1" ht="9" customHeight="1">
      <c r="B9" s="174"/>
      <c r="C9" s="175"/>
      <c r="D9" s="176"/>
      <c r="E9" s="177"/>
      <c r="F9" s="17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</row>
    <row r="10" spans="2:4" s="24" customFormat="1" ht="9" customHeight="1">
      <c r="B10" s="167"/>
      <c r="C10" s="179"/>
      <c r="D10" s="179"/>
    </row>
    <row r="11" spans="2:20" s="24" customFormat="1" ht="15.75" customHeight="1">
      <c r="B11" s="167"/>
      <c r="C11" s="180" t="s">
        <v>83</v>
      </c>
      <c r="D11" s="17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2:20" s="24" customFormat="1" ht="15.75" customHeight="1">
      <c r="B12" s="167"/>
      <c r="C12" s="180" t="s">
        <v>622</v>
      </c>
      <c r="D12" s="17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</row>
    <row r="13" spans="2:20" s="24" customFormat="1" ht="9" customHeight="1">
      <c r="B13" s="167"/>
      <c r="C13" s="74"/>
      <c r="D13" s="7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20" s="20" customFormat="1" ht="9" customHeight="1">
      <c r="B14" s="167"/>
      <c r="C14" s="58"/>
      <c r="D14" s="59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2:20" s="68" customFormat="1" ht="16.5">
      <c r="B15" s="181" t="s">
        <v>4</v>
      </c>
      <c r="C15" s="76" t="s">
        <v>430</v>
      </c>
      <c r="D15" s="77"/>
      <c r="E15" s="84">
        <v>4000000</v>
      </c>
      <c r="F15" s="84">
        <v>1405892</v>
      </c>
      <c r="G15" s="84">
        <v>1700000</v>
      </c>
      <c r="H15" s="84">
        <v>0</v>
      </c>
      <c r="I15" s="84">
        <v>1102219</v>
      </c>
      <c r="J15" s="84">
        <v>0</v>
      </c>
      <c r="K15" s="84">
        <v>7244523</v>
      </c>
      <c r="L15" s="84">
        <v>0</v>
      </c>
      <c r="M15" s="84">
        <v>2394527</v>
      </c>
      <c r="N15" s="84">
        <v>0</v>
      </c>
      <c r="O15" s="84">
        <v>-184307</v>
      </c>
      <c r="P15" s="84">
        <v>47106</v>
      </c>
      <c r="Q15" s="84">
        <v>236</v>
      </c>
      <c r="R15" s="84">
        <v>-155936</v>
      </c>
      <c r="S15" s="84">
        <v>0</v>
      </c>
      <c r="T15" s="97">
        <f>SUM(E15:S15)</f>
        <v>17554260</v>
      </c>
    </row>
    <row r="16" spans="2:20" s="68" customFormat="1" ht="16.5">
      <c r="B16" s="181" t="s">
        <v>8</v>
      </c>
      <c r="C16" s="76" t="s">
        <v>431</v>
      </c>
      <c r="D16" s="78"/>
      <c r="E16" s="84">
        <f>SUM(E17:E18)</f>
        <v>0</v>
      </c>
      <c r="F16" s="84">
        <f aca="true" t="shared" si="0" ref="F16:R16">SUM(F17:F18)</f>
        <v>0</v>
      </c>
      <c r="G16" s="84">
        <f t="shared" si="0"/>
        <v>0</v>
      </c>
      <c r="H16" s="84">
        <f t="shared" si="0"/>
        <v>0</v>
      </c>
      <c r="I16" s="84">
        <f t="shared" si="0"/>
        <v>0</v>
      </c>
      <c r="J16" s="84">
        <f t="shared" si="0"/>
        <v>0</v>
      </c>
      <c r="K16" s="84">
        <f t="shared" si="0"/>
        <v>0</v>
      </c>
      <c r="L16" s="84">
        <f t="shared" si="0"/>
        <v>0</v>
      </c>
      <c r="M16" s="84">
        <f t="shared" si="0"/>
        <v>0</v>
      </c>
      <c r="N16" s="84">
        <f t="shared" si="0"/>
        <v>0</v>
      </c>
      <c r="O16" s="84">
        <f t="shared" si="0"/>
        <v>0</v>
      </c>
      <c r="P16" s="84">
        <f t="shared" si="0"/>
        <v>0</v>
      </c>
      <c r="Q16" s="84">
        <f t="shared" si="0"/>
        <v>0</v>
      </c>
      <c r="R16" s="84">
        <f t="shared" si="0"/>
        <v>0</v>
      </c>
      <c r="S16" s="84">
        <f>SUM(S17:S18)</f>
        <v>0</v>
      </c>
      <c r="T16" s="97">
        <f>SUM(E16:S16)</f>
        <v>0</v>
      </c>
    </row>
    <row r="17" spans="2:20" s="68" customFormat="1" ht="16.5">
      <c r="B17" s="181" t="s">
        <v>9</v>
      </c>
      <c r="C17" s="76" t="s">
        <v>432</v>
      </c>
      <c r="D17" s="78"/>
      <c r="E17" s="83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97">
        <f>SUM(E17:S17)</f>
        <v>0</v>
      </c>
    </row>
    <row r="18" spans="2:20" s="68" customFormat="1" ht="31.5">
      <c r="B18" s="181" t="s">
        <v>14</v>
      </c>
      <c r="C18" s="76" t="s">
        <v>433</v>
      </c>
      <c r="D18" s="78"/>
      <c r="E18" s="83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97">
        <f>SUM(E18:S18)</f>
        <v>0</v>
      </c>
    </row>
    <row r="19" spans="2:20" s="68" customFormat="1" ht="16.5">
      <c r="B19" s="181" t="s">
        <v>16</v>
      </c>
      <c r="C19" s="76" t="s">
        <v>462</v>
      </c>
      <c r="D19" s="110" t="s">
        <v>575</v>
      </c>
      <c r="E19" s="84">
        <f>+E15+E16</f>
        <v>4000000</v>
      </c>
      <c r="F19" s="84">
        <f aca="true" t="shared" si="1" ref="F19:S19">+F15+F16</f>
        <v>1405892</v>
      </c>
      <c r="G19" s="84">
        <f t="shared" si="1"/>
        <v>1700000</v>
      </c>
      <c r="H19" s="84">
        <f t="shared" si="1"/>
        <v>0</v>
      </c>
      <c r="I19" s="84">
        <f t="shared" si="1"/>
        <v>1102219</v>
      </c>
      <c r="J19" s="84">
        <f t="shared" si="1"/>
        <v>0</v>
      </c>
      <c r="K19" s="84">
        <f t="shared" si="1"/>
        <v>7244523</v>
      </c>
      <c r="L19" s="84">
        <f t="shared" si="1"/>
        <v>0</v>
      </c>
      <c r="M19" s="84">
        <f t="shared" si="1"/>
        <v>2394527</v>
      </c>
      <c r="N19" s="84">
        <f t="shared" si="1"/>
        <v>0</v>
      </c>
      <c r="O19" s="84">
        <f t="shared" si="1"/>
        <v>-184307</v>
      </c>
      <c r="P19" s="84">
        <f t="shared" si="1"/>
        <v>47106</v>
      </c>
      <c r="Q19" s="84">
        <f t="shared" si="1"/>
        <v>236</v>
      </c>
      <c r="R19" s="84">
        <f t="shared" si="1"/>
        <v>-155936</v>
      </c>
      <c r="S19" s="84">
        <f t="shared" si="1"/>
        <v>0</v>
      </c>
      <c r="T19" s="84">
        <f>SUM(E19:S19)</f>
        <v>17554260</v>
      </c>
    </row>
    <row r="20" spans="2:20" s="20" customFormat="1" ht="16.5">
      <c r="B20" s="181"/>
      <c r="C20" s="61"/>
      <c r="D20" s="62"/>
      <c r="E20" s="85"/>
      <c r="F20" s="85"/>
      <c r="G20" s="85"/>
      <c r="H20" s="85"/>
      <c r="I20" s="85"/>
      <c r="J20" s="85"/>
      <c r="K20" s="85"/>
      <c r="L20" s="85"/>
      <c r="M20" s="86"/>
      <c r="N20" s="86"/>
      <c r="O20" s="85"/>
      <c r="P20" s="85"/>
      <c r="Q20" s="85"/>
      <c r="R20" s="85"/>
      <c r="S20" s="85"/>
      <c r="T20" s="98"/>
    </row>
    <row r="21" spans="2:21" s="70" customFormat="1" ht="16.5">
      <c r="B21" s="181"/>
      <c r="C21" s="182" t="s">
        <v>434</v>
      </c>
      <c r="D21" s="183"/>
      <c r="E21" s="234"/>
      <c r="F21" s="234"/>
      <c r="G21" s="234"/>
      <c r="H21" s="234"/>
      <c r="I21" s="234"/>
      <c r="J21" s="234"/>
      <c r="K21" s="234"/>
      <c r="L21" s="234"/>
      <c r="M21" s="235"/>
      <c r="N21" s="235"/>
      <c r="O21" s="235"/>
      <c r="P21" s="235"/>
      <c r="Q21" s="235"/>
      <c r="R21" s="235"/>
      <c r="S21" s="235"/>
      <c r="T21" s="192"/>
      <c r="U21" s="24"/>
    </row>
    <row r="22" spans="2:20" s="68" customFormat="1" ht="16.5">
      <c r="B22" s="181" t="s">
        <v>17</v>
      </c>
      <c r="C22" s="76" t="s">
        <v>435</v>
      </c>
      <c r="D22" s="78"/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97">
        <f aca="true" t="shared" si="2" ref="T22:T40">SUM(E22:S22)</f>
        <v>0</v>
      </c>
    </row>
    <row r="23" spans="2:20" s="68" customFormat="1" ht="16.5">
      <c r="B23" s="181" t="s">
        <v>20</v>
      </c>
      <c r="C23" s="76" t="s">
        <v>489</v>
      </c>
      <c r="D23" s="78"/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3">
        <v>1860231</v>
      </c>
      <c r="P23" s="84">
        <v>0</v>
      </c>
      <c r="Q23" s="84">
        <v>0</v>
      </c>
      <c r="R23" s="84">
        <v>0</v>
      </c>
      <c r="S23" s="84">
        <v>0</v>
      </c>
      <c r="T23" s="97">
        <f t="shared" si="2"/>
        <v>1860231</v>
      </c>
    </row>
    <row r="24" spans="2:20" s="68" customFormat="1" ht="16.5">
      <c r="B24" s="181" t="s">
        <v>23</v>
      </c>
      <c r="C24" s="76" t="s">
        <v>372</v>
      </c>
      <c r="D24" s="78"/>
      <c r="E24" s="84">
        <f aca="true" t="shared" si="3" ref="E24:S24">SUM(E25:E26)</f>
        <v>0</v>
      </c>
      <c r="F24" s="84">
        <f t="shared" si="3"/>
        <v>0</v>
      </c>
      <c r="G24" s="84">
        <f t="shared" si="3"/>
        <v>0</v>
      </c>
      <c r="H24" s="84">
        <f t="shared" si="3"/>
        <v>0</v>
      </c>
      <c r="I24" s="84">
        <f t="shared" si="3"/>
        <v>0</v>
      </c>
      <c r="J24" s="84">
        <f t="shared" si="3"/>
        <v>0</v>
      </c>
      <c r="K24" s="84">
        <f t="shared" si="3"/>
        <v>0</v>
      </c>
      <c r="L24" s="84">
        <f t="shared" si="3"/>
        <v>0</v>
      </c>
      <c r="M24" s="84">
        <f t="shared" si="3"/>
        <v>0</v>
      </c>
      <c r="N24" s="84">
        <f t="shared" si="3"/>
        <v>0</v>
      </c>
      <c r="O24" s="84">
        <f t="shared" si="3"/>
        <v>0</v>
      </c>
      <c r="P24" s="84">
        <f t="shared" si="3"/>
        <v>0</v>
      </c>
      <c r="Q24" s="84">
        <f t="shared" si="3"/>
        <v>0</v>
      </c>
      <c r="R24" s="84">
        <f t="shared" si="3"/>
        <v>-33080</v>
      </c>
      <c r="S24" s="84">
        <f t="shared" si="3"/>
        <v>0</v>
      </c>
      <c r="T24" s="97">
        <f t="shared" si="2"/>
        <v>-33080</v>
      </c>
    </row>
    <row r="25" spans="2:20" s="68" customFormat="1" ht="16.5">
      <c r="B25" s="181" t="s">
        <v>24</v>
      </c>
      <c r="C25" s="76" t="s">
        <v>536</v>
      </c>
      <c r="D25" s="78"/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2">
        <v>-33080</v>
      </c>
      <c r="S25" s="84">
        <v>0</v>
      </c>
      <c r="T25" s="97">
        <f t="shared" si="2"/>
        <v>-33080</v>
      </c>
    </row>
    <row r="26" spans="2:20" s="68" customFormat="1" ht="31.5">
      <c r="B26" s="181" t="s">
        <v>25</v>
      </c>
      <c r="C26" s="76" t="s">
        <v>537</v>
      </c>
      <c r="D26" s="78"/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97">
        <f t="shared" si="2"/>
        <v>0</v>
      </c>
    </row>
    <row r="27" spans="2:20" s="68" customFormat="1" ht="16.5">
      <c r="B27" s="181" t="s">
        <v>26</v>
      </c>
      <c r="C27" s="76" t="s">
        <v>538</v>
      </c>
      <c r="D27" s="78"/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97">
        <f t="shared" si="2"/>
        <v>0</v>
      </c>
    </row>
    <row r="28" spans="2:20" s="68" customFormat="1" ht="33">
      <c r="B28" s="181" t="s">
        <v>27</v>
      </c>
      <c r="C28" s="76" t="s">
        <v>491</v>
      </c>
      <c r="D28" s="78"/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97">
        <f t="shared" si="2"/>
        <v>0</v>
      </c>
    </row>
    <row r="29" spans="2:20" s="68" customFormat="1" ht="31.5">
      <c r="B29" s="181" t="s">
        <v>28</v>
      </c>
      <c r="C29" s="76" t="s">
        <v>539</v>
      </c>
      <c r="D29" s="78"/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3">
        <v>0</v>
      </c>
      <c r="R29" s="84">
        <v>0</v>
      </c>
      <c r="S29" s="84">
        <v>0</v>
      </c>
      <c r="T29" s="97">
        <f t="shared" si="2"/>
        <v>0</v>
      </c>
    </row>
    <row r="30" spans="2:20" s="68" customFormat="1" ht="16.5">
      <c r="B30" s="181" t="s">
        <v>29</v>
      </c>
      <c r="C30" s="76" t="s">
        <v>261</v>
      </c>
      <c r="D30" s="78"/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97">
        <f t="shared" si="2"/>
        <v>0</v>
      </c>
    </row>
    <row r="31" spans="2:20" s="68" customFormat="1" ht="31.5">
      <c r="B31" s="181" t="s">
        <v>30</v>
      </c>
      <c r="C31" s="76" t="s">
        <v>438</v>
      </c>
      <c r="D31" s="78"/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97">
        <f t="shared" si="2"/>
        <v>0</v>
      </c>
    </row>
    <row r="32" spans="2:20" s="68" customFormat="1" ht="31.5">
      <c r="B32" s="181" t="s">
        <v>31</v>
      </c>
      <c r="C32" s="76" t="s">
        <v>439</v>
      </c>
      <c r="D32" s="78"/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97">
        <f t="shared" si="2"/>
        <v>0</v>
      </c>
    </row>
    <row r="33" spans="2:20" s="68" customFormat="1" ht="33">
      <c r="B33" s="181" t="s">
        <v>32</v>
      </c>
      <c r="C33" s="76" t="s">
        <v>440</v>
      </c>
      <c r="D33" s="78"/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97">
        <f t="shared" si="2"/>
        <v>0</v>
      </c>
    </row>
    <row r="34" spans="2:20" s="68" customFormat="1" ht="16.5">
      <c r="B34" s="181" t="s">
        <v>33</v>
      </c>
      <c r="C34" s="76" t="s">
        <v>259</v>
      </c>
      <c r="D34" s="78"/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97">
        <f t="shared" si="2"/>
        <v>0</v>
      </c>
    </row>
    <row r="35" spans="2:20" s="68" customFormat="1" ht="16.5">
      <c r="B35" s="181" t="s">
        <v>487</v>
      </c>
      <c r="C35" s="76" t="s">
        <v>260</v>
      </c>
      <c r="D35" s="78"/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97">
        <f t="shared" si="2"/>
        <v>0</v>
      </c>
    </row>
    <row r="36" spans="2:20" s="68" customFormat="1" ht="16.5">
      <c r="B36" s="181" t="s">
        <v>488</v>
      </c>
      <c r="C36" s="76" t="s">
        <v>540</v>
      </c>
      <c r="D36" s="78"/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97">
        <f t="shared" si="2"/>
        <v>0</v>
      </c>
    </row>
    <row r="37" spans="2:20" s="68" customFormat="1" ht="16.5">
      <c r="B37" s="181" t="s">
        <v>34</v>
      </c>
      <c r="C37" s="76" t="s">
        <v>620</v>
      </c>
      <c r="D37" s="78"/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97">
        <f t="shared" si="2"/>
        <v>0</v>
      </c>
    </row>
    <row r="38" spans="2:20" s="68" customFormat="1" ht="16.5">
      <c r="B38" s="181" t="s">
        <v>35</v>
      </c>
      <c r="C38" s="76" t="s">
        <v>366</v>
      </c>
      <c r="D38" s="78"/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97">
        <f t="shared" si="2"/>
        <v>0</v>
      </c>
    </row>
    <row r="39" spans="2:20" s="68" customFormat="1" ht="33">
      <c r="B39" s="181" t="s">
        <v>36</v>
      </c>
      <c r="C39" s="76" t="s">
        <v>172</v>
      </c>
      <c r="D39" s="78"/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97">
        <f t="shared" si="2"/>
        <v>0</v>
      </c>
    </row>
    <row r="40" spans="2:20" s="68" customFormat="1" ht="33">
      <c r="B40" s="181" t="s">
        <v>39</v>
      </c>
      <c r="C40" s="76" t="s">
        <v>13</v>
      </c>
      <c r="D40" s="78"/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-17593</v>
      </c>
      <c r="L40" s="84">
        <v>17593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97">
        <f t="shared" si="2"/>
        <v>0</v>
      </c>
    </row>
    <row r="41" spans="2:21" s="20" customFormat="1" ht="16.5">
      <c r="B41" s="181"/>
      <c r="C41" s="61"/>
      <c r="D41" s="62"/>
      <c r="E41" s="84"/>
      <c r="F41" s="84"/>
      <c r="G41" s="84"/>
      <c r="H41" s="84"/>
      <c r="I41" s="84"/>
      <c r="J41" s="84"/>
      <c r="K41" s="84"/>
      <c r="L41" s="84"/>
      <c r="M41" s="82"/>
      <c r="N41" s="84"/>
      <c r="O41" s="84"/>
      <c r="P41" s="84"/>
      <c r="Q41" s="84"/>
      <c r="R41" s="84"/>
      <c r="S41" s="84"/>
      <c r="T41" s="97"/>
      <c r="U41" s="68"/>
    </row>
    <row r="42" spans="2:20" s="68" customFormat="1" ht="16.5">
      <c r="B42" s="181" t="s">
        <v>478</v>
      </c>
      <c r="C42" s="76" t="s">
        <v>436</v>
      </c>
      <c r="D42" s="78"/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2949862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97">
        <f>SUM(E42:S42)</f>
        <v>2949862</v>
      </c>
    </row>
    <row r="43" spans="2:20" s="68" customFormat="1" ht="16.5">
      <c r="B43" s="181" t="s">
        <v>514</v>
      </c>
      <c r="C43" s="76" t="s">
        <v>437</v>
      </c>
      <c r="D43" s="78"/>
      <c r="E43" s="84">
        <v>0</v>
      </c>
      <c r="F43" s="84">
        <v>0</v>
      </c>
      <c r="G43" s="84">
        <v>0</v>
      </c>
      <c r="H43" s="84">
        <v>0</v>
      </c>
      <c r="I43" s="84">
        <v>79033</v>
      </c>
      <c r="J43" s="84">
        <v>0</v>
      </c>
      <c r="K43" s="84">
        <v>1817491</v>
      </c>
      <c r="L43" s="84">
        <v>79408</v>
      </c>
      <c r="M43" s="84">
        <v>-2394527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97">
        <f>SUM(E43:S43)</f>
        <v>-418595</v>
      </c>
    </row>
    <row r="44" spans="2:20" s="68" customFormat="1" ht="16.5">
      <c r="B44" s="181" t="s">
        <v>541</v>
      </c>
      <c r="C44" s="76" t="s">
        <v>256</v>
      </c>
      <c r="D44" s="78"/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3">
        <v>-418595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97">
        <f>SUM(E44:S44)</f>
        <v>-418595</v>
      </c>
    </row>
    <row r="45" spans="2:20" s="68" customFormat="1" ht="16.5">
      <c r="B45" s="181" t="s">
        <v>542</v>
      </c>
      <c r="C45" s="76" t="s">
        <v>257</v>
      </c>
      <c r="D45" s="78"/>
      <c r="E45" s="84">
        <v>0</v>
      </c>
      <c r="F45" s="84">
        <v>0</v>
      </c>
      <c r="G45" s="84">
        <v>0</v>
      </c>
      <c r="H45" s="84">
        <v>0</v>
      </c>
      <c r="I45" s="84">
        <v>79033</v>
      </c>
      <c r="J45" s="84">
        <v>0</v>
      </c>
      <c r="K45" s="84">
        <v>1817491</v>
      </c>
      <c r="L45" s="84">
        <v>79408</v>
      </c>
      <c r="M45" s="84">
        <v>-1975932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97">
        <f>SUM(E45:S45)</f>
        <v>0</v>
      </c>
    </row>
    <row r="46" spans="2:23" s="68" customFormat="1" ht="16.5">
      <c r="B46" s="181" t="s">
        <v>543</v>
      </c>
      <c r="C46" s="76" t="s">
        <v>255</v>
      </c>
      <c r="D46" s="78"/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97">
        <f>SUM(E46:S46)</f>
        <v>0</v>
      </c>
      <c r="U46" s="20"/>
      <c r="W46" s="20"/>
    </row>
    <row r="47" spans="2:20" s="20" customFormat="1" ht="16.5">
      <c r="B47" s="181"/>
      <c r="C47" s="103"/>
      <c r="D47" s="101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98"/>
    </row>
    <row r="48" spans="2:23" s="144" customFormat="1" ht="16.5">
      <c r="B48" s="184"/>
      <c r="C48" s="185" t="s">
        <v>544</v>
      </c>
      <c r="D48" s="186"/>
      <c r="E48" s="187">
        <f>+E19+E22+E23+E24+E27+E28+E29+E30+E31+E32+E33+E37+E38+E39+E40+E42+E34+E43</f>
        <v>4000000</v>
      </c>
      <c r="F48" s="187">
        <f aca="true" t="shared" si="4" ref="F48:T48">+F19+F22+F23+F24+F27+F28+F29+F30+F31+F32+F33+F37+F38+F39+F40+F42+F34+F43</f>
        <v>1405892</v>
      </c>
      <c r="G48" s="187">
        <f t="shared" si="4"/>
        <v>1700000</v>
      </c>
      <c r="H48" s="187">
        <f t="shared" si="4"/>
        <v>0</v>
      </c>
      <c r="I48" s="187">
        <f t="shared" si="4"/>
        <v>1181252</v>
      </c>
      <c r="J48" s="187">
        <f t="shared" si="4"/>
        <v>0</v>
      </c>
      <c r="K48" s="187">
        <f t="shared" si="4"/>
        <v>9044421</v>
      </c>
      <c r="L48" s="187">
        <f t="shared" si="4"/>
        <v>97001</v>
      </c>
      <c r="M48" s="187">
        <f t="shared" si="4"/>
        <v>2949862</v>
      </c>
      <c r="N48" s="187">
        <f t="shared" si="4"/>
        <v>0</v>
      </c>
      <c r="O48" s="187">
        <f t="shared" si="4"/>
        <v>1675924</v>
      </c>
      <c r="P48" s="187">
        <f t="shared" si="4"/>
        <v>47106</v>
      </c>
      <c r="Q48" s="187">
        <f t="shared" si="4"/>
        <v>236</v>
      </c>
      <c r="R48" s="187">
        <f t="shared" si="4"/>
        <v>-189016</v>
      </c>
      <c r="S48" s="187">
        <f t="shared" si="4"/>
        <v>0</v>
      </c>
      <c r="T48" s="188">
        <f t="shared" si="4"/>
        <v>21912678</v>
      </c>
      <c r="W48" s="20"/>
    </row>
    <row r="49" spans="2:20" s="20" customFormat="1" ht="16.5">
      <c r="B49" s="167"/>
      <c r="C49" s="63"/>
      <c r="D49" s="64"/>
      <c r="E49" s="85"/>
      <c r="F49" s="85"/>
      <c r="G49" s="85"/>
      <c r="H49" s="85"/>
      <c r="I49" s="85"/>
      <c r="J49" s="85"/>
      <c r="K49" s="85"/>
      <c r="L49" s="85"/>
      <c r="M49" s="86"/>
      <c r="N49" s="86"/>
      <c r="O49" s="85"/>
      <c r="P49" s="85"/>
      <c r="Q49" s="85"/>
      <c r="R49" s="85"/>
      <c r="S49" s="85"/>
      <c r="T49" s="98"/>
    </row>
    <row r="50" spans="2:20" s="20" customFormat="1" ht="15.75">
      <c r="B50" s="189"/>
      <c r="C50" s="63"/>
      <c r="D50" s="6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2:23" s="24" customFormat="1" ht="16.5">
      <c r="B51" s="190"/>
      <c r="C51" s="180" t="s">
        <v>44</v>
      </c>
      <c r="D51" s="179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2"/>
      <c r="W51" s="20"/>
    </row>
    <row r="52" spans="2:23" s="24" customFormat="1" ht="16.5">
      <c r="B52" s="190"/>
      <c r="C52" s="180" t="s">
        <v>692</v>
      </c>
      <c r="D52" s="179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2"/>
      <c r="W52" s="20"/>
    </row>
    <row r="53" spans="2:20" s="20" customFormat="1" ht="16.5">
      <c r="B53" s="167"/>
      <c r="C53" s="58"/>
      <c r="D53" s="59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99"/>
    </row>
    <row r="54" spans="2:20" s="20" customFormat="1" ht="16.5">
      <c r="B54" s="167"/>
      <c r="C54" s="58"/>
      <c r="D54" s="59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99"/>
    </row>
    <row r="55" spans="2:23" s="68" customFormat="1" ht="16.5">
      <c r="B55" s="181" t="s">
        <v>4</v>
      </c>
      <c r="C55" s="76" t="s">
        <v>311</v>
      </c>
      <c r="D55" s="77"/>
      <c r="E55" s="84">
        <v>4000000</v>
      </c>
      <c r="F55" s="84">
        <v>1405892</v>
      </c>
      <c r="G55" s="84">
        <v>1700000</v>
      </c>
      <c r="H55" s="84">
        <v>0</v>
      </c>
      <c r="I55" s="84">
        <v>1181252</v>
      </c>
      <c r="J55" s="84">
        <v>0</v>
      </c>
      <c r="K55" s="84">
        <v>9044421</v>
      </c>
      <c r="L55" s="84">
        <v>97001</v>
      </c>
      <c r="M55" s="84">
        <v>2949862</v>
      </c>
      <c r="N55" s="84">
        <v>0</v>
      </c>
      <c r="O55" s="84">
        <v>1675924</v>
      </c>
      <c r="P55" s="84">
        <v>47106</v>
      </c>
      <c r="Q55" s="84">
        <v>236</v>
      </c>
      <c r="R55" s="84">
        <v>-189016</v>
      </c>
      <c r="S55" s="84">
        <v>0</v>
      </c>
      <c r="T55" s="97">
        <f>SUM(E55:S55)</f>
        <v>21912678</v>
      </c>
      <c r="W55" s="20"/>
    </row>
    <row r="56" spans="2:20" s="20" customFormat="1" ht="16.5">
      <c r="B56" s="181"/>
      <c r="C56" s="61"/>
      <c r="D56" s="101"/>
      <c r="E56" s="85"/>
      <c r="F56" s="85"/>
      <c r="G56" s="85"/>
      <c r="H56" s="85"/>
      <c r="I56" s="85"/>
      <c r="J56" s="85"/>
      <c r="K56" s="85"/>
      <c r="L56" s="85"/>
      <c r="M56" s="86"/>
      <c r="N56" s="86"/>
      <c r="O56" s="85"/>
      <c r="P56" s="85"/>
      <c r="Q56" s="85"/>
      <c r="R56" s="85"/>
      <c r="S56" s="85"/>
      <c r="T56" s="98"/>
    </row>
    <row r="57" spans="2:23" s="24" customFormat="1" ht="16.5">
      <c r="B57" s="193"/>
      <c r="C57" s="194" t="s">
        <v>434</v>
      </c>
      <c r="D57" s="195"/>
      <c r="E57" s="234"/>
      <c r="F57" s="234"/>
      <c r="G57" s="234"/>
      <c r="H57" s="234"/>
      <c r="I57" s="234"/>
      <c r="J57" s="234"/>
      <c r="K57" s="234"/>
      <c r="L57" s="234"/>
      <c r="M57" s="235"/>
      <c r="N57" s="235"/>
      <c r="O57" s="235"/>
      <c r="P57" s="235"/>
      <c r="Q57" s="235"/>
      <c r="R57" s="235"/>
      <c r="S57" s="235"/>
      <c r="T57" s="192"/>
      <c r="W57" s="20"/>
    </row>
    <row r="58" spans="2:23" s="68" customFormat="1" ht="16.5">
      <c r="B58" s="181" t="s">
        <v>8</v>
      </c>
      <c r="C58" s="76" t="s">
        <v>435</v>
      </c>
      <c r="D58" s="77"/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97">
        <f>SUM(E58:S58)</f>
        <v>0</v>
      </c>
      <c r="W58" s="20"/>
    </row>
    <row r="59" spans="2:23" s="68" customFormat="1" ht="18" customHeight="1">
      <c r="B59" s="181" t="s">
        <v>16</v>
      </c>
      <c r="C59" s="76" t="s">
        <v>489</v>
      </c>
      <c r="D59" s="110" t="s">
        <v>619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3">
        <v>-3031338</v>
      </c>
      <c r="P59" s="84">
        <v>0</v>
      </c>
      <c r="Q59" s="84">
        <v>0</v>
      </c>
      <c r="R59" s="84">
        <v>0</v>
      </c>
      <c r="S59" s="84">
        <v>0</v>
      </c>
      <c r="T59" s="97">
        <f>SUM(E59:S59)</f>
        <v>-3031338</v>
      </c>
      <c r="W59" s="20"/>
    </row>
    <row r="60" spans="2:23" s="68" customFormat="1" ht="16.5">
      <c r="B60" s="181" t="s">
        <v>17</v>
      </c>
      <c r="C60" s="76" t="s">
        <v>372</v>
      </c>
      <c r="D60" s="110" t="s">
        <v>708</v>
      </c>
      <c r="E60" s="84">
        <f aca="true" t="shared" si="5" ref="E60:S60">SUM(E61:E62)</f>
        <v>0</v>
      </c>
      <c r="F60" s="84">
        <f t="shared" si="5"/>
        <v>0</v>
      </c>
      <c r="G60" s="84">
        <f t="shared" si="5"/>
        <v>0</v>
      </c>
      <c r="H60" s="84">
        <f t="shared" si="5"/>
        <v>0</v>
      </c>
      <c r="I60" s="84">
        <f t="shared" si="5"/>
        <v>0</v>
      </c>
      <c r="J60" s="84">
        <f t="shared" si="5"/>
        <v>0</v>
      </c>
      <c r="K60" s="84">
        <f t="shared" si="5"/>
        <v>0</v>
      </c>
      <c r="L60" s="84">
        <f t="shared" si="5"/>
        <v>0</v>
      </c>
      <c r="M60" s="84">
        <f t="shared" si="5"/>
        <v>0</v>
      </c>
      <c r="N60" s="84">
        <f t="shared" si="5"/>
        <v>0</v>
      </c>
      <c r="O60" s="84">
        <f t="shared" si="5"/>
        <v>0</v>
      </c>
      <c r="P60" s="84">
        <f t="shared" si="5"/>
        <v>0</v>
      </c>
      <c r="Q60" s="84">
        <f t="shared" si="5"/>
        <v>0</v>
      </c>
      <c r="R60" s="84">
        <f>SUM(R61:R62)</f>
        <v>85248</v>
      </c>
      <c r="S60" s="84">
        <f t="shared" si="5"/>
        <v>0</v>
      </c>
      <c r="T60" s="97">
        <f aca="true" t="shared" si="6" ref="T60:T81">SUM(E60:S60)</f>
        <v>85248</v>
      </c>
      <c r="W60" s="20"/>
    </row>
    <row r="61" spans="2:23" s="68" customFormat="1" ht="16.5">
      <c r="B61" s="181" t="s">
        <v>18</v>
      </c>
      <c r="C61" s="76" t="s">
        <v>536</v>
      </c>
      <c r="D61" s="77"/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2">
        <v>85248</v>
      </c>
      <c r="S61" s="84">
        <v>0</v>
      </c>
      <c r="T61" s="97">
        <f t="shared" si="6"/>
        <v>85248</v>
      </c>
      <c r="W61" s="20"/>
    </row>
    <row r="62" spans="2:23" s="68" customFormat="1" ht="31.5">
      <c r="B62" s="181" t="s">
        <v>19</v>
      </c>
      <c r="C62" s="76" t="s">
        <v>537</v>
      </c>
      <c r="D62" s="77"/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97">
        <f t="shared" si="6"/>
        <v>0</v>
      </c>
      <c r="W62" s="20"/>
    </row>
    <row r="63" spans="2:23" s="68" customFormat="1" ht="16.5">
      <c r="B63" s="181" t="s">
        <v>20</v>
      </c>
      <c r="C63" s="76" t="s">
        <v>538</v>
      </c>
      <c r="D63" s="77"/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97">
        <f t="shared" si="6"/>
        <v>0</v>
      </c>
      <c r="W63" s="20"/>
    </row>
    <row r="64" spans="2:23" s="68" customFormat="1" ht="31.5">
      <c r="B64" s="181" t="s">
        <v>23</v>
      </c>
      <c r="C64" s="76" t="s">
        <v>491</v>
      </c>
      <c r="D64" s="77"/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0</v>
      </c>
      <c r="S64" s="84">
        <v>0</v>
      </c>
      <c r="T64" s="97">
        <f t="shared" si="6"/>
        <v>0</v>
      </c>
      <c r="W64" s="20"/>
    </row>
    <row r="65" spans="2:23" s="68" customFormat="1" ht="31.5">
      <c r="B65" s="181" t="s">
        <v>26</v>
      </c>
      <c r="C65" s="76" t="s">
        <v>539</v>
      </c>
      <c r="D65" s="77"/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3">
        <v>2493</v>
      </c>
      <c r="R65" s="84">
        <v>0</v>
      </c>
      <c r="S65" s="84">
        <v>0</v>
      </c>
      <c r="T65" s="97">
        <f t="shared" si="6"/>
        <v>2493</v>
      </c>
      <c r="W65" s="20"/>
    </row>
    <row r="66" spans="2:23" s="68" customFormat="1" ht="33">
      <c r="B66" s="181" t="s">
        <v>27</v>
      </c>
      <c r="C66" s="76" t="s">
        <v>261</v>
      </c>
      <c r="D66" s="77"/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97">
        <f t="shared" si="6"/>
        <v>0</v>
      </c>
      <c r="W66" s="20"/>
    </row>
    <row r="67" spans="2:23" s="68" customFormat="1" ht="31.5">
      <c r="B67" s="181" t="s">
        <v>28</v>
      </c>
      <c r="C67" s="76" t="s">
        <v>438</v>
      </c>
      <c r="D67" s="77"/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97">
        <f t="shared" si="6"/>
        <v>0</v>
      </c>
      <c r="W67" s="20"/>
    </row>
    <row r="68" spans="2:23" s="68" customFormat="1" ht="31.5">
      <c r="B68" s="181" t="s">
        <v>29</v>
      </c>
      <c r="C68" s="76" t="s">
        <v>439</v>
      </c>
      <c r="D68" s="77"/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97">
        <f t="shared" si="6"/>
        <v>0</v>
      </c>
      <c r="W68" s="20"/>
    </row>
    <row r="69" spans="2:23" s="68" customFormat="1" ht="31.5">
      <c r="B69" s="181" t="s">
        <v>30</v>
      </c>
      <c r="C69" s="76" t="s">
        <v>440</v>
      </c>
      <c r="D69" s="77"/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97">
        <f t="shared" si="6"/>
        <v>0</v>
      </c>
      <c r="W69" s="20"/>
    </row>
    <row r="70" spans="2:23" s="68" customFormat="1" ht="16.5">
      <c r="B70" s="181" t="s">
        <v>31</v>
      </c>
      <c r="C70" s="76" t="s">
        <v>259</v>
      </c>
      <c r="D70" s="102"/>
      <c r="E70" s="84">
        <f>+SUM(E71:E72)</f>
        <v>0</v>
      </c>
      <c r="F70" s="84">
        <f aca="true" t="shared" si="7" ref="F70:S70">+SUM(F71:F72)</f>
        <v>0</v>
      </c>
      <c r="G70" s="84">
        <f t="shared" si="7"/>
        <v>0</v>
      </c>
      <c r="H70" s="84">
        <f t="shared" si="7"/>
        <v>0</v>
      </c>
      <c r="I70" s="84">
        <f t="shared" si="7"/>
        <v>0</v>
      </c>
      <c r="J70" s="84">
        <f t="shared" si="7"/>
        <v>0</v>
      </c>
      <c r="K70" s="84">
        <f t="shared" si="7"/>
        <v>0</v>
      </c>
      <c r="L70" s="84">
        <f t="shared" si="7"/>
        <v>0</v>
      </c>
      <c r="M70" s="84">
        <f t="shared" si="7"/>
        <v>0</v>
      </c>
      <c r="N70" s="84">
        <f t="shared" si="7"/>
        <v>0</v>
      </c>
      <c r="O70" s="84">
        <f t="shared" si="7"/>
        <v>0</v>
      </c>
      <c r="P70" s="84">
        <f t="shared" si="7"/>
        <v>0</v>
      </c>
      <c r="Q70" s="84">
        <f t="shared" si="7"/>
        <v>0</v>
      </c>
      <c r="R70" s="84">
        <f t="shared" si="7"/>
        <v>0</v>
      </c>
      <c r="S70" s="84">
        <f t="shared" si="7"/>
        <v>0</v>
      </c>
      <c r="T70" s="97">
        <f t="shared" si="6"/>
        <v>0</v>
      </c>
      <c r="W70" s="20"/>
    </row>
    <row r="71" spans="2:23" s="68" customFormat="1" ht="16.5">
      <c r="B71" s="181" t="s">
        <v>121</v>
      </c>
      <c r="C71" s="76" t="s">
        <v>260</v>
      </c>
      <c r="D71" s="77"/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</v>
      </c>
      <c r="S71" s="84">
        <v>0</v>
      </c>
      <c r="T71" s="97">
        <f t="shared" si="6"/>
        <v>0</v>
      </c>
      <c r="W71" s="20"/>
    </row>
    <row r="72" spans="2:23" s="68" customFormat="1" ht="16.5">
      <c r="B72" s="181" t="s">
        <v>123</v>
      </c>
      <c r="C72" s="76" t="s">
        <v>540</v>
      </c>
      <c r="D72" s="77"/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0</v>
      </c>
      <c r="Q72" s="84">
        <v>0</v>
      </c>
      <c r="R72" s="84">
        <v>0</v>
      </c>
      <c r="S72" s="84">
        <v>0</v>
      </c>
      <c r="T72" s="97">
        <f t="shared" si="6"/>
        <v>0</v>
      </c>
      <c r="W72" s="20"/>
    </row>
    <row r="73" spans="2:23" s="68" customFormat="1" ht="33">
      <c r="B73" s="181" t="s">
        <v>32</v>
      </c>
      <c r="C73" s="76" t="s">
        <v>545</v>
      </c>
      <c r="D73" s="77"/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97">
        <f t="shared" si="6"/>
        <v>0</v>
      </c>
      <c r="W73" s="20"/>
    </row>
    <row r="74" spans="2:23" s="68" customFormat="1" ht="16.5">
      <c r="B74" s="181" t="s">
        <v>33</v>
      </c>
      <c r="C74" s="76" t="s">
        <v>366</v>
      </c>
      <c r="D74" s="77"/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0</v>
      </c>
      <c r="Q74" s="84">
        <v>0</v>
      </c>
      <c r="R74" s="84">
        <v>0</v>
      </c>
      <c r="S74" s="84">
        <v>0</v>
      </c>
      <c r="T74" s="97">
        <f t="shared" si="6"/>
        <v>0</v>
      </c>
      <c r="W74" s="20"/>
    </row>
    <row r="75" spans="2:23" s="68" customFormat="1" ht="16.5">
      <c r="B75" s="181" t="s">
        <v>34</v>
      </c>
      <c r="C75" s="76" t="s">
        <v>172</v>
      </c>
      <c r="D75" s="77"/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97">
        <f t="shared" si="6"/>
        <v>0</v>
      </c>
      <c r="W75" s="20"/>
    </row>
    <row r="76" spans="2:23" s="68" customFormat="1" ht="16.5">
      <c r="B76" s="181" t="s">
        <v>35</v>
      </c>
      <c r="C76" s="76" t="s">
        <v>13</v>
      </c>
      <c r="D76" s="77"/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-1275</v>
      </c>
      <c r="M76" s="84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</v>
      </c>
      <c r="S76" s="84">
        <v>0</v>
      </c>
      <c r="T76" s="97">
        <f t="shared" si="6"/>
        <v>-1275</v>
      </c>
      <c r="W76" s="20"/>
    </row>
    <row r="77" spans="2:23" s="68" customFormat="1" ht="33">
      <c r="B77" s="181" t="s">
        <v>36</v>
      </c>
      <c r="C77" s="76" t="s">
        <v>436</v>
      </c>
      <c r="D77" s="77"/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2">
        <v>2942042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97">
        <f t="shared" si="6"/>
        <v>2942042</v>
      </c>
      <c r="W77" s="20"/>
    </row>
    <row r="78" spans="2:23" s="68" customFormat="1" ht="33">
      <c r="B78" s="181" t="s">
        <v>39</v>
      </c>
      <c r="C78" s="76" t="s">
        <v>437</v>
      </c>
      <c r="D78" s="110" t="s">
        <v>709</v>
      </c>
      <c r="E78" s="84">
        <f>+SUM(E79:E81)</f>
        <v>0</v>
      </c>
      <c r="F78" s="84">
        <f aca="true" t="shared" si="8" ref="F78:S78">+SUM(F79:F81)</f>
        <v>0</v>
      </c>
      <c r="G78" s="84">
        <f t="shared" si="8"/>
        <v>0</v>
      </c>
      <c r="H78" s="84">
        <f t="shared" si="8"/>
        <v>0</v>
      </c>
      <c r="I78" s="84">
        <f t="shared" si="8"/>
        <v>37067</v>
      </c>
      <c r="J78" s="84">
        <f t="shared" si="8"/>
        <v>0</v>
      </c>
      <c r="K78" s="84">
        <f t="shared" si="8"/>
        <v>2333984</v>
      </c>
      <c r="L78" s="84">
        <f t="shared" si="8"/>
        <v>8141</v>
      </c>
      <c r="M78" s="84">
        <f t="shared" si="8"/>
        <v>-2949862</v>
      </c>
      <c r="N78" s="84">
        <f t="shared" si="8"/>
        <v>0</v>
      </c>
      <c r="O78" s="84">
        <f t="shared" si="8"/>
        <v>0</v>
      </c>
      <c r="P78" s="84">
        <f t="shared" si="8"/>
        <v>0</v>
      </c>
      <c r="Q78" s="84">
        <f t="shared" si="8"/>
        <v>0</v>
      </c>
      <c r="R78" s="84">
        <f t="shared" si="8"/>
        <v>0</v>
      </c>
      <c r="S78" s="84">
        <f t="shared" si="8"/>
        <v>0</v>
      </c>
      <c r="T78" s="97">
        <f t="shared" si="6"/>
        <v>-570670</v>
      </c>
      <c r="W78" s="20"/>
    </row>
    <row r="79" spans="2:23" s="68" customFormat="1" ht="16.5">
      <c r="B79" s="181" t="s">
        <v>479</v>
      </c>
      <c r="C79" s="76" t="s">
        <v>256</v>
      </c>
      <c r="D79" s="77"/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3">
        <v>-570670</v>
      </c>
      <c r="N79" s="84">
        <v>0</v>
      </c>
      <c r="O79" s="84">
        <v>0</v>
      </c>
      <c r="P79" s="84">
        <v>0</v>
      </c>
      <c r="Q79" s="84">
        <v>0</v>
      </c>
      <c r="R79" s="84">
        <v>0</v>
      </c>
      <c r="S79" s="84">
        <v>0</v>
      </c>
      <c r="T79" s="97">
        <f t="shared" si="6"/>
        <v>-570670</v>
      </c>
      <c r="W79" s="20"/>
    </row>
    <row r="80" spans="2:23" s="68" customFormat="1" ht="16.5">
      <c r="B80" s="181" t="s">
        <v>481</v>
      </c>
      <c r="C80" s="76" t="s">
        <v>257</v>
      </c>
      <c r="D80" s="77"/>
      <c r="E80" s="84">
        <v>0</v>
      </c>
      <c r="F80" s="84">
        <v>0</v>
      </c>
      <c r="G80" s="84">
        <v>0</v>
      </c>
      <c r="H80" s="84">
        <v>0</v>
      </c>
      <c r="I80" s="84">
        <v>37067</v>
      </c>
      <c r="J80" s="84">
        <v>0</v>
      </c>
      <c r="K80" s="84">
        <v>2333984</v>
      </c>
      <c r="L80" s="84">
        <v>8141</v>
      </c>
      <c r="M80" s="83">
        <v>-2379192</v>
      </c>
      <c r="N80" s="84">
        <v>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97">
        <f t="shared" si="6"/>
        <v>0</v>
      </c>
      <c r="W80" s="20"/>
    </row>
    <row r="81" spans="2:23" s="68" customFormat="1" ht="16.5">
      <c r="B81" s="181" t="s">
        <v>505</v>
      </c>
      <c r="C81" s="76" t="s">
        <v>255</v>
      </c>
      <c r="D81" s="77"/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97">
        <f t="shared" si="6"/>
        <v>0</v>
      </c>
      <c r="W81" s="20"/>
    </row>
    <row r="82" spans="2:20" s="20" customFormat="1" ht="16.5">
      <c r="B82" s="167"/>
      <c r="C82" s="61"/>
      <c r="D82" s="101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98"/>
    </row>
    <row r="83" spans="2:20" s="20" customFormat="1" ht="16.5">
      <c r="B83" s="181"/>
      <c r="C83" s="103"/>
      <c r="D83" s="101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98"/>
    </row>
    <row r="84" spans="2:23" s="144" customFormat="1" ht="16.5">
      <c r="B84" s="184"/>
      <c r="C84" s="185" t="s">
        <v>546</v>
      </c>
      <c r="D84" s="186"/>
      <c r="E84" s="187">
        <f>+E55+E58+E59+E60+E63+E64+E65+E66+E67+E68+E69+E73+E74+E75+E76+E78+E70+E77</f>
        <v>4000000</v>
      </c>
      <c r="F84" s="187">
        <f aca="true" t="shared" si="9" ref="F84:T84">+F55+F58+F59+F60+F63+F64+F65+F66+F67+F68+F69+F73+F74+F75+F76+F78+F70+F77</f>
        <v>1405892</v>
      </c>
      <c r="G84" s="187">
        <f t="shared" si="9"/>
        <v>1700000</v>
      </c>
      <c r="H84" s="187">
        <f t="shared" si="9"/>
        <v>0</v>
      </c>
      <c r="I84" s="187">
        <f t="shared" si="9"/>
        <v>1218319</v>
      </c>
      <c r="J84" s="187">
        <f t="shared" si="9"/>
        <v>0</v>
      </c>
      <c r="K84" s="187">
        <f t="shared" si="9"/>
        <v>11378405</v>
      </c>
      <c r="L84" s="187">
        <f t="shared" si="9"/>
        <v>103867</v>
      </c>
      <c r="M84" s="187">
        <f t="shared" si="9"/>
        <v>2942042</v>
      </c>
      <c r="N84" s="187">
        <f t="shared" si="9"/>
        <v>0</v>
      </c>
      <c r="O84" s="187">
        <f t="shared" si="9"/>
        <v>-1355414</v>
      </c>
      <c r="P84" s="187">
        <f t="shared" si="9"/>
        <v>47106</v>
      </c>
      <c r="Q84" s="187">
        <f t="shared" si="9"/>
        <v>2729</v>
      </c>
      <c r="R84" s="187">
        <f t="shared" si="9"/>
        <v>-103768</v>
      </c>
      <c r="S84" s="187">
        <f t="shared" si="9"/>
        <v>0</v>
      </c>
      <c r="T84" s="188">
        <f t="shared" si="9"/>
        <v>21339178</v>
      </c>
      <c r="W84" s="20"/>
    </row>
    <row r="85" spans="2:20" s="20" customFormat="1" ht="16.5">
      <c r="B85" s="167"/>
      <c r="C85" s="63"/>
      <c r="D85" s="59"/>
      <c r="E85" s="65"/>
      <c r="F85" s="65"/>
      <c r="G85" s="65"/>
      <c r="H85" s="65"/>
      <c r="I85" s="65"/>
      <c r="J85" s="65"/>
      <c r="K85" s="66"/>
      <c r="L85" s="66"/>
      <c r="M85" s="66"/>
      <c r="N85" s="66"/>
      <c r="O85" s="65"/>
      <c r="P85" s="65"/>
      <c r="Q85" s="65"/>
      <c r="R85" s="65"/>
      <c r="S85" s="65"/>
      <c r="T85" s="65"/>
    </row>
    <row r="86" s="20" customFormat="1" ht="15.75" customHeight="1">
      <c r="B86" s="70"/>
    </row>
    <row r="87" spans="2:23" s="70" customFormat="1" ht="19.5" customHeight="1">
      <c r="B87" s="68" t="s">
        <v>466</v>
      </c>
      <c r="W87" s="20"/>
    </row>
    <row r="88" s="20" customFormat="1" ht="19.5" customHeight="1">
      <c r="B88" s="170"/>
    </row>
    <row r="89" spans="2:23" s="70" customFormat="1" ht="29.25" customHeight="1">
      <c r="B89" s="308" t="s">
        <v>465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W89" s="20"/>
    </row>
    <row r="90" spans="1:20" ht="3" customHeight="1">
      <c r="A90" s="67"/>
      <c r="B90" s="196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3:20" ht="21.75" customHeight="1">
      <c r="C91" s="20"/>
      <c r="D91" s="20"/>
      <c r="E91" s="20"/>
      <c r="F91" s="20"/>
      <c r="G91" s="20"/>
      <c r="H91" s="20"/>
      <c r="I91" s="20"/>
      <c r="K91" s="20"/>
      <c r="L91" s="20"/>
      <c r="M91" s="20"/>
      <c r="N91" s="20"/>
      <c r="P91" s="20"/>
      <c r="Q91" s="20"/>
      <c r="R91" s="20"/>
      <c r="S91" s="20"/>
      <c r="T91" s="20"/>
    </row>
  </sheetData>
  <sheetProtection/>
  <mergeCells count="1">
    <mergeCell ref="B89:T89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8&amp;R&amp;"DINPro-Medium,Italic"&amp;12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A1" sqref="A1"/>
    </sheetView>
  </sheetViews>
  <sheetFormatPr defaultColWidth="9.140625" defaultRowHeight="12.75"/>
  <cols>
    <col min="1" max="1" width="1.421875" style="19" customWidth="1"/>
    <col min="2" max="2" width="9.140625" style="161" customWidth="1"/>
    <col min="3" max="3" width="93.140625" style="19" customWidth="1"/>
    <col min="4" max="4" width="16.7109375" style="162" customWidth="1"/>
    <col min="5" max="5" width="21.7109375" style="20" customWidth="1"/>
    <col min="6" max="6" width="21.57421875" style="19" customWidth="1"/>
    <col min="7" max="8" width="9.140625" style="19" customWidth="1"/>
    <col min="9" max="9" width="12.28125" style="19" bestFit="1" customWidth="1"/>
    <col min="10" max="16384" width="9.140625" style="19" customWidth="1"/>
  </cols>
  <sheetData>
    <row r="1" spans="1:6" s="15" customFormat="1" ht="18.75" customHeight="1">
      <c r="A1" s="2"/>
      <c r="B1" s="23"/>
      <c r="C1" s="30"/>
      <c r="D1" s="47"/>
      <c r="E1" s="2"/>
      <c r="F1" s="12"/>
    </row>
    <row r="2" spans="2:6" s="44" customFormat="1" ht="18.75" customHeight="1">
      <c r="B2" s="111" t="s">
        <v>0</v>
      </c>
      <c r="C2" s="145"/>
      <c r="D2" s="146"/>
      <c r="E2" s="145"/>
      <c r="F2" s="145"/>
    </row>
    <row r="3" spans="2:6" s="44" customFormat="1" ht="18.75" customHeight="1">
      <c r="B3" s="242" t="s">
        <v>698</v>
      </c>
      <c r="D3" s="147"/>
      <c r="F3" s="72"/>
    </row>
    <row r="4" spans="2:6" s="44" customFormat="1" ht="18.75" customHeight="1">
      <c r="B4" s="115" t="s">
        <v>601</v>
      </c>
      <c r="D4" s="147"/>
      <c r="F4" s="72"/>
    </row>
    <row r="5" spans="1:6" s="15" customFormat="1" ht="18.75" customHeight="1">
      <c r="A5" s="2"/>
      <c r="B5" s="23"/>
      <c r="C5" s="2"/>
      <c r="D5" s="148"/>
      <c r="E5" s="8"/>
      <c r="F5" s="8"/>
    </row>
    <row r="6" spans="2:6" s="114" customFormat="1" ht="18.75" customHeight="1">
      <c r="B6" s="149"/>
      <c r="C6" s="149"/>
      <c r="D6" s="114" t="s">
        <v>1</v>
      </c>
      <c r="E6" s="240" t="s">
        <v>44</v>
      </c>
      <c r="F6" s="149" t="s">
        <v>45</v>
      </c>
    </row>
    <row r="7" spans="2:6" s="114" customFormat="1" ht="18.75" customHeight="1">
      <c r="B7" s="127"/>
      <c r="C7" s="127"/>
      <c r="D7" s="127" t="s">
        <v>85</v>
      </c>
      <c r="E7" s="150" t="s">
        <v>692</v>
      </c>
      <c r="F7" s="150" t="s">
        <v>622</v>
      </c>
    </row>
    <row r="8" spans="1:6" s="20" customFormat="1" ht="18.75" customHeight="1">
      <c r="A8" s="21"/>
      <c r="B8" s="70"/>
      <c r="C8" s="21"/>
      <c r="D8" s="151"/>
      <c r="E8" s="21"/>
      <c r="F8" s="21"/>
    </row>
    <row r="9" spans="2:6" s="70" customFormat="1" ht="16.5">
      <c r="B9" s="144" t="s">
        <v>262</v>
      </c>
      <c r="C9" s="144" t="s">
        <v>263</v>
      </c>
      <c r="D9" s="152"/>
      <c r="E9" s="239"/>
      <c r="F9" s="238"/>
    </row>
    <row r="10" spans="1:6" s="20" customFormat="1" ht="12.75" customHeight="1">
      <c r="A10" s="21"/>
      <c r="B10" s="144"/>
      <c r="C10" s="71"/>
      <c r="D10" s="153"/>
      <c r="E10" s="236"/>
      <c r="F10" s="237"/>
    </row>
    <row r="11" spans="2:9" s="68" customFormat="1" ht="16.5">
      <c r="B11" s="154" t="s">
        <v>5</v>
      </c>
      <c r="C11" s="68" t="s">
        <v>264</v>
      </c>
      <c r="D11" s="155"/>
      <c r="E11" s="82">
        <f>SUM(E13:E21)</f>
        <v>1920308</v>
      </c>
      <c r="F11" s="82">
        <f>SUM(F13:F21)</f>
        <v>5063438</v>
      </c>
      <c r="I11" s="100"/>
    </row>
    <row r="12" spans="2:9" s="68" customFormat="1" ht="12.75" customHeight="1">
      <c r="B12" s="144"/>
      <c r="D12" s="155"/>
      <c r="E12" s="83"/>
      <c r="F12" s="83"/>
      <c r="I12" s="100"/>
    </row>
    <row r="13" spans="2:9" s="68" customFormat="1" ht="16.5">
      <c r="B13" s="154" t="s">
        <v>49</v>
      </c>
      <c r="C13" s="68" t="s">
        <v>265</v>
      </c>
      <c r="D13" s="155"/>
      <c r="E13" s="83">
        <v>10902089</v>
      </c>
      <c r="F13" s="83">
        <v>11790545</v>
      </c>
      <c r="I13" s="100"/>
    </row>
    <row r="14" spans="2:9" s="68" customFormat="1" ht="16.5">
      <c r="B14" s="154" t="s">
        <v>50</v>
      </c>
      <c r="C14" s="68" t="s">
        <v>266</v>
      </c>
      <c r="D14" s="155"/>
      <c r="E14" s="83">
        <v>-5146146</v>
      </c>
      <c r="F14" s="83">
        <v>-6090782</v>
      </c>
      <c r="I14" s="100"/>
    </row>
    <row r="15" spans="2:9" s="68" customFormat="1" ht="16.5">
      <c r="B15" s="154" t="s">
        <v>51</v>
      </c>
      <c r="C15" s="68" t="s">
        <v>267</v>
      </c>
      <c r="D15" s="155"/>
      <c r="E15" s="83">
        <v>29227</v>
      </c>
      <c r="F15" s="83">
        <v>55743</v>
      </c>
      <c r="I15" s="100"/>
    </row>
    <row r="16" spans="2:9" s="68" customFormat="1" ht="16.5">
      <c r="B16" s="154" t="s">
        <v>52</v>
      </c>
      <c r="C16" s="68" t="s">
        <v>68</v>
      </c>
      <c r="D16" s="155"/>
      <c r="E16" s="83">
        <v>2476454</v>
      </c>
      <c r="F16" s="83">
        <v>2172897</v>
      </c>
      <c r="I16" s="100"/>
    </row>
    <row r="17" spans="2:9" s="68" customFormat="1" ht="16.5">
      <c r="B17" s="154" t="s">
        <v>268</v>
      </c>
      <c r="C17" s="68" t="s">
        <v>269</v>
      </c>
      <c r="D17" s="155"/>
      <c r="E17" s="83">
        <v>-291584</v>
      </c>
      <c r="F17" s="83">
        <v>398763</v>
      </c>
      <c r="I17" s="100"/>
    </row>
    <row r="18" spans="2:9" s="68" customFormat="1" ht="16.5">
      <c r="B18" s="154" t="s">
        <v>270</v>
      </c>
      <c r="C18" s="68" t="s">
        <v>271</v>
      </c>
      <c r="D18" s="155"/>
      <c r="E18" s="83">
        <v>441919</v>
      </c>
      <c r="F18" s="83">
        <v>277549</v>
      </c>
      <c r="I18" s="100"/>
    </row>
    <row r="19" spans="2:9" s="68" customFormat="1" ht="16.5">
      <c r="B19" s="154" t="s">
        <v>272</v>
      </c>
      <c r="C19" s="68" t="s">
        <v>273</v>
      </c>
      <c r="D19" s="155"/>
      <c r="E19" s="83">
        <v>-3097182</v>
      </c>
      <c r="F19" s="83">
        <v>-2589653</v>
      </c>
      <c r="I19" s="100"/>
    </row>
    <row r="20" spans="2:9" s="68" customFormat="1" ht="16.5">
      <c r="B20" s="154" t="s">
        <v>274</v>
      </c>
      <c r="C20" s="68" t="s">
        <v>275</v>
      </c>
      <c r="D20" s="155"/>
      <c r="E20" s="83">
        <v>-682452</v>
      </c>
      <c r="F20" s="83">
        <v>-1150652</v>
      </c>
      <c r="I20" s="100"/>
    </row>
    <row r="21" spans="2:9" s="68" customFormat="1" ht="16.5">
      <c r="B21" s="154" t="s">
        <v>276</v>
      </c>
      <c r="C21" s="68" t="s">
        <v>255</v>
      </c>
      <c r="D21" s="110" t="s">
        <v>710</v>
      </c>
      <c r="E21" s="83">
        <v>-2712017</v>
      </c>
      <c r="F21" s="83">
        <v>199028</v>
      </c>
      <c r="I21" s="100"/>
    </row>
    <row r="22" spans="2:9" s="68" customFormat="1" ht="12.75" customHeight="1">
      <c r="B22" s="70"/>
      <c r="D22" s="155"/>
      <c r="E22" s="83"/>
      <c r="F22" s="83"/>
      <c r="I22" s="100"/>
    </row>
    <row r="23" spans="2:9" s="68" customFormat="1" ht="16.5">
      <c r="B23" s="154" t="s">
        <v>6</v>
      </c>
      <c r="C23" s="68" t="s">
        <v>277</v>
      </c>
      <c r="D23" s="155"/>
      <c r="E23" s="82">
        <f>SUM(E25:E34)</f>
        <v>609844</v>
      </c>
      <c r="F23" s="82">
        <f>SUM(F25:F34)</f>
        <v>-5590765</v>
      </c>
      <c r="I23" s="100"/>
    </row>
    <row r="24" spans="1:9" s="20" customFormat="1" ht="12.75" customHeight="1">
      <c r="A24" s="21"/>
      <c r="B24" s="70"/>
      <c r="C24" s="21"/>
      <c r="D24" s="153"/>
      <c r="E24" s="236"/>
      <c r="F24" s="236"/>
      <c r="I24" s="100"/>
    </row>
    <row r="25" spans="2:9" s="68" customFormat="1" ht="16.5">
      <c r="B25" s="154" t="s">
        <v>278</v>
      </c>
      <c r="C25" s="68" t="s">
        <v>452</v>
      </c>
      <c r="D25" s="155"/>
      <c r="E25" s="83">
        <v>-42649</v>
      </c>
      <c r="F25" s="83">
        <v>111572</v>
      </c>
      <c r="I25" s="100"/>
    </row>
    <row r="26" spans="2:9" s="68" customFormat="1" ht="16.5">
      <c r="B26" s="154" t="s">
        <v>279</v>
      </c>
      <c r="C26" s="68" t="s">
        <v>547</v>
      </c>
      <c r="D26" s="155"/>
      <c r="E26" s="83">
        <v>0</v>
      </c>
      <c r="F26" s="83">
        <v>0</v>
      </c>
      <c r="I26" s="100"/>
    </row>
    <row r="27" spans="2:9" s="68" customFormat="1" ht="16.5">
      <c r="B27" s="154" t="s">
        <v>280</v>
      </c>
      <c r="C27" s="68" t="s">
        <v>453</v>
      </c>
      <c r="D27" s="155"/>
      <c r="E27" s="83">
        <v>-1559268</v>
      </c>
      <c r="F27" s="83">
        <v>-187532</v>
      </c>
      <c r="I27" s="100"/>
    </row>
    <row r="28" spans="2:9" s="68" customFormat="1" ht="16.5">
      <c r="B28" s="154" t="s">
        <v>281</v>
      </c>
      <c r="C28" s="68" t="s">
        <v>454</v>
      </c>
      <c r="D28" s="155"/>
      <c r="E28" s="83">
        <v>-23756093</v>
      </c>
      <c r="F28" s="83">
        <v>-17394774</v>
      </c>
      <c r="I28" s="100"/>
    </row>
    <row r="29" spans="2:9" s="68" customFormat="1" ht="16.5">
      <c r="B29" s="156" t="s">
        <v>282</v>
      </c>
      <c r="C29" s="68" t="s">
        <v>455</v>
      </c>
      <c r="D29" s="155"/>
      <c r="E29" s="83">
        <v>-1151065</v>
      </c>
      <c r="F29" s="83">
        <v>-2796527</v>
      </c>
      <c r="I29" s="100"/>
    </row>
    <row r="30" spans="2:9" s="68" customFormat="1" ht="16.5">
      <c r="B30" s="154" t="s">
        <v>283</v>
      </c>
      <c r="C30" s="68" t="s">
        <v>456</v>
      </c>
      <c r="D30" s="155"/>
      <c r="E30" s="83">
        <v>8656540</v>
      </c>
      <c r="F30" s="83">
        <v>4951691</v>
      </c>
      <c r="I30" s="100"/>
    </row>
    <row r="31" spans="2:9" s="68" customFormat="1" ht="16.5">
      <c r="B31" s="154" t="s">
        <v>284</v>
      </c>
      <c r="C31" s="68" t="s">
        <v>457</v>
      </c>
      <c r="D31" s="155"/>
      <c r="E31" s="83">
        <v>13079762</v>
      </c>
      <c r="F31" s="83">
        <v>11814428</v>
      </c>
      <c r="I31" s="100"/>
    </row>
    <row r="32" spans="2:9" s="68" customFormat="1" ht="16.5">
      <c r="B32" s="154" t="s">
        <v>285</v>
      </c>
      <c r="C32" s="68" t="s">
        <v>458</v>
      </c>
      <c r="D32" s="155"/>
      <c r="E32" s="83">
        <v>4097319</v>
      </c>
      <c r="F32" s="83">
        <v>-3276512</v>
      </c>
      <c r="I32" s="100"/>
    </row>
    <row r="33" spans="2:9" s="68" customFormat="1" ht="16.5">
      <c r="B33" s="154" t="s">
        <v>286</v>
      </c>
      <c r="C33" s="68" t="s">
        <v>459</v>
      </c>
      <c r="D33" s="155"/>
      <c r="E33" s="83">
        <v>0</v>
      </c>
      <c r="F33" s="83">
        <v>0</v>
      </c>
      <c r="I33" s="100"/>
    </row>
    <row r="34" spans="2:9" s="68" customFormat="1" ht="16.5">
      <c r="B34" s="154" t="s">
        <v>441</v>
      </c>
      <c r="C34" s="68" t="s">
        <v>460</v>
      </c>
      <c r="D34" s="110" t="s">
        <v>710</v>
      </c>
      <c r="E34" s="83">
        <v>1285298</v>
      </c>
      <c r="F34" s="83">
        <v>1186889</v>
      </c>
      <c r="I34" s="100"/>
    </row>
    <row r="35" spans="2:9" s="68" customFormat="1" ht="12.75" customHeight="1">
      <c r="B35" s="144"/>
      <c r="D35" s="155"/>
      <c r="E35" s="100"/>
      <c r="F35" s="100"/>
      <c r="I35" s="100"/>
    </row>
    <row r="36" spans="2:9" s="68" customFormat="1" ht="16.5">
      <c r="B36" s="144" t="s">
        <v>4</v>
      </c>
      <c r="C36" s="68" t="s">
        <v>287</v>
      </c>
      <c r="D36" s="155"/>
      <c r="E36" s="82">
        <f>E11+E23</f>
        <v>2530152</v>
      </c>
      <c r="F36" s="82">
        <f>F11+F23</f>
        <v>-527327</v>
      </c>
      <c r="I36" s="100"/>
    </row>
    <row r="37" spans="1:9" s="20" customFormat="1" ht="12.75" customHeight="1">
      <c r="A37" s="21"/>
      <c r="B37" s="144"/>
      <c r="C37" s="21"/>
      <c r="D37" s="153"/>
      <c r="E37" s="237"/>
      <c r="F37" s="237"/>
      <c r="I37" s="100"/>
    </row>
    <row r="38" spans="2:9" s="70" customFormat="1" ht="16.5">
      <c r="B38" s="144" t="s">
        <v>288</v>
      </c>
      <c r="C38" s="144" t="s">
        <v>289</v>
      </c>
      <c r="D38" s="152"/>
      <c r="E38" s="238"/>
      <c r="F38" s="238"/>
      <c r="I38" s="100"/>
    </row>
    <row r="39" spans="1:9" s="20" customFormat="1" ht="12.75" customHeight="1">
      <c r="A39" s="21"/>
      <c r="B39" s="70"/>
      <c r="C39" s="21"/>
      <c r="D39" s="153"/>
      <c r="E39" s="237"/>
      <c r="F39" s="237"/>
      <c r="I39" s="100"/>
    </row>
    <row r="40" spans="2:9" s="68" customFormat="1" ht="16.5">
      <c r="B40" s="144" t="s">
        <v>8</v>
      </c>
      <c r="C40" s="68" t="s">
        <v>290</v>
      </c>
      <c r="D40" s="155"/>
      <c r="E40" s="83">
        <f>SUM(E42:E50)</f>
        <v>-3465160</v>
      </c>
      <c r="F40" s="83">
        <f>SUM(F42:F50)</f>
        <v>-341146</v>
      </c>
      <c r="I40" s="100"/>
    </row>
    <row r="41" spans="2:9" s="68" customFormat="1" ht="12.75" customHeight="1">
      <c r="B41" s="70"/>
      <c r="D41" s="155"/>
      <c r="E41" s="100"/>
      <c r="F41" s="100"/>
      <c r="I41" s="100"/>
    </row>
    <row r="42" spans="2:9" s="68" customFormat="1" ht="16.5">
      <c r="B42" s="154" t="s">
        <v>9</v>
      </c>
      <c r="C42" s="68" t="s">
        <v>548</v>
      </c>
      <c r="D42" s="155"/>
      <c r="E42" s="82">
        <v>-190933</v>
      </c>
      <c r="F42" s="82">
        <v>0</v>
      </c>
      <c r="I42" s="100"/>
    </row>
    <row r="43" spans="2:9" s="68" customFormat="1" ht="16.5">
      <c r="B43" s="154" t="s">
        <v>14</v>
      </c>
      <c r="C43" s="68" t="s">
        <v>549</v>
      </c>
      <c r="D43" s="155"/>
      <c r="E43" s="83">
        <v>0</v>
      </c>
      <c r="F43" s="83">
        <v>397383</v>
      </c>
      <c r="I43" s="100"/>
    </row>
    <row r="44" spans="2:9" s="68" customFormat="1" ht="16.5">
      <c r="B44" s="154" t="s">
        <v>15</v>
      </c>
      <c r="C44" s="68" t="s">
        <v>291</v>
      </c>
      <c r="D44" s="155"/>
      <c r="E44" s="83">
        <v>-190161</v>
      </c>
      <c r="F44" s="83">
        <v>-66227</v>
      </c>
      <c r="I44" s="100"/>
    </row>
    <row r="45" spans="2:9" s="68" customFormat="1" ht="16.5">
      <c r="B45" s="154" t="s">
        <v>65</v>
      </c>
      <c r="C45" s="68" t="s">
        <v>292</v>
      </c>
      <c r="D45" s="155"/>
      <c r="E45" s="83">
        <v>3370</v>
      </c>
      <c r="F45" s="83">
        <v>14296</v>
      </c>
      <c r="I45" s="100"/>
    </row>
    <row r="46" spans="2:9" s="68" customFormat="1" ht="16.5">
      <c r="B46" s="154" t="s">
        <v>66</v>
      </c>
      <c r="C46" s="68" t="s">
        <v>442</v>
      </c>
      <c r="D46" s="155"/>
      <c r="E46" s="83">
        <v>-22654425</v>
      </c>
      <c r="F46" s="83">
        <v>-22763594</v>
      </c>
      <c r="I46" s="100"/>
    </row>
    <row r="47" spans="2:9" s="68" customFormat="1" ht="16.5">
      <c r="B47" s="154" t="s">
        <v>293</v>
      </c>
      <c r="C47" s="68" t="s">
        <v>443</v>
      </c>
      <c r="D47" s="155"/>
      <c r="E47" s="83">
        <v>18226026</v>
      </c>
      <c r="F47" s="83">
        <v>20982425</v>
      </c>
      <c r="I47" s="100"/>
    </row>
    <row r="48" spans="2:9" s="68" customFormat="1" ht="16.5">
      <c r="B48" s="154" t="s">
        <v>294</v>
      </c>
      <c r="C48" s="68" t="s">
        <v>295</v>
      </c>
      <c r="D48" s="155"/>
      <c r="E48" s="83">
        <v>0</v>
      </c>
      <c r="F48" s="83">
        <v>0</v>
      </c>
      <c r="I48" s="100"/>
    </row>
    <row r="49" spans="2:9" s="68" customFormat="1" ht="16.5">
      <c r="B49" s="154" t="s">
        <v>296</v>
      </c>
      <c r="C49" s="68" t="s">
        <v>464</v>
      </c>
      <c r="D49" s="155"/>
      <c r="E49" s="83">
        <v>1788154</v>
      </c>
      <c r="F49" s="83">
        <v>1096193</v>
      </c>
      <c r="I49" s="100"/>
    </row>
    <row r="50" spans="2:9" s="68" customFormat="1" ht="16.5">
      <c r="B50" s="154" t="s">
        <v>297</v>
      </c>
      <c r="C50" s="68" t="s">
        <v>255</v>
      </c>
      <c r="D50" s="155"/>
      <c r="E50" s="83">
        <v>-447191</v>
      </c>
      <c r="F50" s="83">
        <v>-1622</v>
      </c>
      <c r="I50" s="100"/>
    </row>
    <row r="51" spans="1:9" s="20" customFormat="1" ht="16.5">
      <c r="A51" s="21"/>
      <c r="B51" s="154"/>
      <c r="C51" s="21"/>
      <c r="D51" s="153"/>
      <c r="E51" s="236"/>
      <c r="F51" s="236"/>
      <c r="I51" s="100"/>
    </row>
    <row r="52" spans="2:9" s="70" customFormat="1" ht="16.5">
      <c r="B52" s="144" t="s">
        <v>298</v>
      </c>
      <c r="C52" s="144" t="s">
        <v>299</v>
      </c>
      <c r="D52" s="152"/>
      <c r="E52" s="239"/>
      <c r="F52" s="239"/>
      <c r="I52" s="100"/>
    </row>
    <row r="53" spans="1:9" s="20" customFormat="1" ht="12.75" customHeight="1">
      <c r="A53" s="21"/>
      <c r="B53" s="70"/>
      <c r="C53" s="21"/>
      <c r="D53" s="153"/>
      <c r="E53" s="236"/>
      <c r="F53" s="236"/>
      <c r="I53" s="100"/>
    </row>
    <row r="54" spans="2:9" s="68" customFormat="1" ht="16.5">
      <c r="B54" s="144" t="s">
        <v>16</v>
      </c>
      <c r="C54" s="68" t="s">
        <v>300</v>
      </c>
      <c r="D54" s="155"/>
      <c r="E54" s="83">
        <f>SUM(E56:E61)</f>
        <v>885901</v>
      </c>
      <c r="F54" s="83">
        <f>SUM(F56:F61)</f>
        <v>1457062</v>
      </c>
      <c r="I54" s="100"/>
    </row>
    <row r="55" spans="2:9" s="68" customFormat="1" ht="12.75" customHeight="1">
      <c r="B55" s="144"/>
      <c r="D55" s="155"/>
      <c r="E55" s="83"/>
      <c r="F55" s="83"/>
      <c r="I55" s="100"/>
    </row>
    <row r="56" spans="2:9" s="68" customFormat="1" ht="15.75" customHeight="1">
      <c r="B56" s="154" t="s">
        <v>92</v>
      </c>
      <c r="C56" s="68" t="s">
        <v>301</v>
      </c>
      <c r="D56" s="155"/>
      <c r="E56" s="83">
        <v>4676512</v>
      </c>
      <c r="F56" s="83">
        <v>4590691</v>
      </c>
      <c r="I56" s="100"/>
    </row>
    <row r="57" spans="2:9" s="68" customFormat="1" ht="15.75" customHeight="1">
      <c r="B57" s="154" t="s">
        <v>96</v>
      </c>
      <c r="C57" s="68" t="s">
        <v>302</v>
      </c>
      <c r="D57" s="155"/>
      <c r="E57" s="83">
        <v>-3145093</v>
      </c>
      <c r="F57" s="83">
        <v>-2643000</v>
      </c>
      <c r="I57" s="100"/>
    </row>
    <row r="58" spans="2:9" s="68" customFormat="1" ht="15.75" customHeight="1">
      <c r="B58" s="154" t="s">
        <v>303</v>
      </c>
      <c r="C58" s="68" t="s">
        <v>444</v>
      </c>
      <c r="D58" s="155"/>
      <c r="E58" s="83">
        <v>0</v>
      </c>
      <c r="F58" s="83">
        <v>0</v>
      </c>
      <c r="I58" s="100"/>
    </row>
    <row r="59" spans="2:9" s="68" customFormat="1" ht="15.75" customHeight="1">
      <c r="B59" s="154" t="s">
        <v>304</v>
      </c>
      <c r="C59" s="68" t="s">
        <v>445</v>
      </c>
      <c r="D59" s="155"/>
      <c r="E59" s="82">
        <v>-570670</v>
      </c>
      <c r="F59" s="83">
        <v>-418595</v>
      </c>
      <c r="I59" s="100"/>
    </row>
    <row r="60" spans="2:9" s="68" customFormat="1" ht="15.75" customHeight="1">
      <c r="B60" s="154" t="s">
        <v>305</v>
      </c>
      <c r="C60" s="68" t="s">
        <v>306</v>
      </c>
      <c r="D60" s="155"/>
      <c r="E60" s="83">
        <v>-74848</v>
      </c>
      <c r="F60" s="83">
        <v>-72034</v>
      </c>
      <c r="I60" s="100"/>
    </row>
    <row r="61" spans="2:9" s="68" customFormat="1" ht="15.75" customHeight="1">
      <c r="B61" s="154" t="s">
        <v>307</v>
      </c>
      <c r="C61" s="68" t="s">
        <v>255</v>
      </c>
      <c r="D61" s="155"/>
      <c r="E61" s="83">
        <v>0</v>
      </c>
      <c r="F61" s="83">
        <v>0</v>
      </c>
      <c r="I61" s="100"/>
    </row>
    <row r="62" spans="2:9" s="68" customFormat="1" ht="12.75" customHeight="1">
      <c r="B62" s="154"/>
      <c r="D62" s="155"/>
      <c r="E62" s="83"/>
      <c r="F62" s="83"/>
      <c r="I62" s="100"/>
    </row>
    <row r="63" spans="2:9" s="68" customFormat="1" ht="16.5">
      <c r="B63" s="144" t="s">
        <v>17</v>
      </c>
      <c r="C63" s="68" t="s">
        <v>308</v>
      </c>
      <c r="D63" s="110"/>
      <c r="E63" s="83">
        <v>570565</v>
      </c>
      <c r="F63" s="83">
        <v>-127662</v>
      </c>
      <c r="I63" s="100"/>
    </row>
    <row r="64" spans="2:9" s="68" customFormat="1" ht="12.75" customHeight="1">
      <c r="B64" s="70"/>
      <c r="D64" s="155"/>
      <c r="E64" s="100"/>
      <c r="F64" s="100"/>
      <c r="I64" s="100"/>
    </row>
    <row r="65" spans="2:9" s="68" customFormat="1" ht="16.5">
      <c r="B65" s="144" t="s">
        <v>20</v>
      </c>
      <c r="C65" s="68" t="s">
        <v>461</v>
      </c>
      <c r="D65" s="155"/>
      <c r="E65" s="83">
        <f>E36+E40+E54+E63</f>
        <v>521458</v>
      </c>
      <c r="F65" s="83">
        <f>F36+F40+F54+F63</f>
        <v>460927</v>
      </c>
      <c r="I65" s="100"/>
    </row>
    <row r="66" spans="2:9" s="68" customFormat="1" ht="12.75" customHeight="1">
      <c r="B66" s="144"/>
      <c r="C66" s="73"/>
      <c r="D66" s="155"/>
      <c r="E66" s="83"/>
      <c r="F66" s="83"/>
      <c r="I66" s="100"/>
    </row>
    <row r="67" spans="2:9" s="68" customFormat="1" ht="20.25">
      <c r="B67" s="144" t="s">
        <v>23</v>
      </c>
      <c r="C67" s="68" t="s">
        <v>603</v>
      </c>
      <c r="D67" s="110" t="s">
        <v>711</v>
      </c>
      <c r="E67" s="83">
        <v>3517477</v>
      </c>
      <c r="F67" s="83">
        <v>3056550</v>
      </c>
      <c r="I67" s="100"/>
    </row>
    <row r="68" spans="2:9" s="68" customFormat="1" ht="12.75" customHeight="1">
      <c r="B68" s="144"/>
      <c r="D68" s="110"/>
      <c r="E68" s="83"/>
      <c r="F68" s="83"/>
      <c r="I68" s="100"/>
    </row>
    <row r="69" spans="2:9" s="68" customFormat="1" ht="16.5">
      <c r="B69" s="144" t="s">
        <v>26</v>
      </c>
      <c r="C69" s="68" t="s">
        <v>309</v>
      </c>
      <c r="D69" s="110" t="s">
        <v>711</v>
      </c>
      <c r="E69" s="83">
        <f>E65+E67</f>
        <v>4038935</v>
      </c>
      <c r="F69" s="83">
        <f>F65+F67</f>
        <v>3517477</v>
      </c>
      <c r="I69" s="100"/>
    </row>
    <row r="70" spans="1:6" s="16" customFormat="1" ht="15.75">
      <c r="A70" s="12"/>
      <c r="B70" s="157"/>
      <c r="C70" s="96"/>
      <c r="D70" s="158"/>
      <c r="E70" s="3"/>
      <c r="F70" s="3"/>
    </row>
    <row r="71" spans="1:6" s="16" customFormat="1" ht="15.75">
      <c r="A71" s="12"/>
      <c r="B71" s="159"/>
      <c r="C71" s="13"/>
      <c r="D71" s="160"/>
      <c r="E71" s="15"/>
      <c r="F71" s="104"/>
    </row>
    <row r="72" spans="1:6" s="16" customFormat="1" ht="15.75">
      <c r="A72" s="12"/>
      <c r="B72" s="159"/>
      <c r="C72" s="13"/>
      <c r="D72" s="160"/>
      <c r="E72" s="83"/>
      <c r="F72" s="83"/>
    </row>
    <row r="73" spans="1:6" s="16" customFormat="1" ht="15.75">
      <c r="A73" s="12"/>
      <c r="B73" s="159"/>
      <c r="C73" s="13"/>
      <c r="D73" s="160"/>
      <c r="E73" s="46"/>
      <c r="F73" s="46"/>
    </row>
    <row r="74" spans="1:6" s="16" customFormat="1" ht="15.75">
      <c r="A74" s="12"/>
      <c r="B74" s="159"/>
      <c r="C74" s="13"/>
      <c r="D74" s="160"/>
      <c r="E74" s="46"/>
      <c r="F74" s="15"/>
    </row>
    <row r="75" spans="1:6" s="16" customFormat="1" ht="15.75">
      <c r="A75" s="12"/>
      <c r="B75" s="159"/>
      <c r="C75" s="13"/>
      <c r="D75" s="160"/>
      <c r="E75" s="15"/>
      <c r="F75" s="15"/>
    </row>
    <row r="76" spans="1:6" s="16" customFormat="1" ht="15.75">
      <c r="A76" s="12"/>
      <c r="B76" s="159"/>
      <c r="C76" s="13"/>
      <c r="D76" s="160"/>
      <c r="E76" s="15"/>
      <c r="F76" s="15"/>
    </row>
    <row r="77" spans="1:6" s="70" customFormat="1" ht="15.75">
      <c r="A77" s="308" t="s">
        <v>465</v>
      </c>
      <c r="B77" s="307"/>
      <c r="C77" s="307"/>
      <c r="D77" s="307"/>
      <c r="E77" s="307"/>
      <c r="F77" s="307"/>
    </row>
    <row r="78" spans="1:6" s="16" customFormat="1" ht="15.75">
      <c r="A78" s="12"/>
      <c r="B78" s="159"/>
      <c r="C78" s="13"/>
      <c r="D78" s="160"/>
      <c r="E78" s="15"/>
      <c r="F78" s="15"/>
    </row>
    <row r="79" spans="1:6" s="16" customFormat="1" ht="15.75">
      <c r="A79" s="12"/>
      <c r="B79" s="159"/>
      <c r="C79" s="13"/>
      <c r="D79" s="160"/>
      <c r="E79" s="15"/>
      <c r="F79" s="15"/>
    </row>
    <row r="80" spans="1:6" s="16" customFormat="1" ht="15.75">
      <c r="A80" s="12"/>
      <c r="B80" s="159"/>
      <c r="C80" s="13"/>
      <c r="D80" s="160"/>
      <c r="E80" s="15"/>
      <c r="F80" s="15"/>
    </row>
    <row r="81" spans="1:6" s="16" customFormat="1" ht="15.75">
      <c r="A81" s="12"/>
      <c r="B81" s="159"/>
      <c r="C81" s="13"/>
      <c r="D81" s="160"/>
      <c r="E81" s="15"/>
      <c r="F81" s="15"/>
    </row>
    <row r="82" spans="1:6" s="16" customFormat="1" ht="15.75">
      <c r="A82" s="12"/>
      <c r="B82" s="159"/>
      <c r="C82" s="13"/>
      <c r="D82" s="160"/>
      <c r="E82" s="15"/>
      <c r="F82" s="15"/>
    </row>
    <row r="83" spans="1:6" s="16" customFormat="1" ht="15.75">
      <c r="A83" s="12"/>
      <c r="B83" s="159"/>
      <c r="C83" s="13"/>
      <c r="D83" s="160"/>
      <c r="E83" s="15"/>
      <c r="F83" s="15"/>
    </row>
    <row r="84" spans="1:6" s="16" customFormat="1" ht="15.75">
      <c r="A84" s="12"/>
      <c r="B84" s="159"/>
      <c r="C84" s="13"/>
      <c r="D84" s="160"/>
      <c r="E84" s="15"/>
      <c r="F84" s="15"/>
    </row>
    <row r="85" spans="1:6" s="16" customFormat="1" ht="15.75">
      <c r="A85" s="95"/>
      <c r="B85" s="157"/>
      <c r="C85" s="96"/>
      <c r="D85" s="158"/>
      <c r="E85" s="3"/>
      <c r="F85" s="3"/>
    </row>
    <row r="86" s="16" customFormat="1" ht="12.75"/>
  </sheetData>
  <sheetProtection/>
  <mergeCells count="1">
    <mergeCell ref="A77:F77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9&amp;R&amp;"DINPro-Light,Italic"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="75" zoomScaleSheetLayoutView="75" zoomScalePageLayoutView="0" workbookViewId="0" topLeftCell="B1">
      <selection activeCell="B1" sqref="B1"/>
    </sheetView>
  </sheetViews>
  <sheetFormatPr defaultColWidth="9.140625" defaultRowHeight="18" customHeight="1"/>
  <cols>
    <col min="1" max="1" width="0.13671875" style="291" hidden="1" customWidth="1"/>
    <col min="2" max="2" width="6.7109375" style="294" customWidth="1"/>
    <col min="3" max="3" width="95.7109375" style="296" customWidth="1"/>
    <col min="4" max="5" width="31.57421875" style="291" customWidth="1"/>
    <col min="6" max="16384" width="9.140625" style="291" customWidth="1"/>
  </cols>
  <sheetData>
    <row r="1" spans="2:3" s="245" customFormat="1" ht="18" customHeight="1">
      <c r="B1" s="246"/>
      <c r="C1" s="247"/>
    </row>
    <row r="2" spans="2:3" s="248" customFormat="1" ht="18" customHeight="1">
      <c r="B2" s="249" t="s">
        <v>0</v>
      </c>
      <c r="C2" s="249"/>
    </row>
    <row r="3" spans="2:8" s="248" customFormat="1" ht="18" customHeight="1">
      <c r="B3" s="250" t="s">
        <v>623</v>
      </c>
      <c r="C3" s="250"/>
      <c r="D3" s="251"/>
      <c r="E3" s="251"/>
      <c r="H3" s="252"/>
    </row>
    <row r="4" spans="2:8" s="253" customFormat="1" ht="18" customHeight="1">
      <c r="B4" s="254" t="s">
        <v>601</v>
      </c>
      <c r="C4" s="254"/>
      <c r="D4" s="255"/>
      <c r="E4" s="255"/>
      <c r="H4" s="256"/>
    </row>
    <row r="5" spans="2:5" s="245" customFormat="1" ht="18" customHeight="1">
      <c r="B5" s="257"/>
      <c r="C5" s="257"/>
      <c r="D5" s="258"/>
      <c r="E5" s="258"/>
    </row>
    <row r="6" spans="2:5" s="259" customFormat="1" ht="18" customHeight="1">
      <c r="B6" s="260"/>
      <c r="C6" s="261"/>
      <c r="D6" s="262" t="s">
        <v>44</v>
      </c>
      <c r="E6" s="262" t="s">
        <v>45</v>
      </c>
    </row>
    <row r="7" spans="2:5" s="259" customFormat="1" ht="18" customHeight="1">
      <c r="B7" s="260"/>
      <c r="C7" s="261"/>
      <c r="D7" s="262" t="s">
        <v>692</v>
      </c>
      <c r="E7" s="262" t="s">
        <v>622</v>
      </c>
    </row>
    <row r="8" spans="1:6" s="257" customFormat="1" ht="18" customHeight="1">
      <c r="A8" s="245"/>
      <c r="B8" s="263"/>
      <c r="C8" s="264"/>
      <c r="D8" s="265"/>
      <c r="E8" s="265"/>
      <c r="F8" s="245"/>
    </row>
    <row r="9" spans="2:7" s="253" customFormat="1" ht="18" customHeight="1">
      <c r="B9" s="144" t="s">
        <v>624</v>
      </c>
      <c r="C9" s="144" t="s">
        <v>625</v>
      </c>
      <c r="D9" s="266"/>
      <c r="E9" s="266"/>
      <c r="G9" s="267"/>
    </row>
    <row r="10" spans="2:7" s="257" customFormat="1" ht="18" customHeight="1">
      <c r="B10" s="268"/>
      <c r="C10" s="269"/>
      <c r="D10" s="270"/>
      <c r="E10" s="270"/>
      <c r="G10" s="271"/>
    </row>
    <row r="11" spans="2:7" s="272" customFormat="1" ht="18" customHeight="1">
      <c r="B11" s="68" t="s">
        <v>5</v>
      </c>
      <c r="C11" s="68" t="s">
        <v>626</v>
      </c>
      <c r="D11" s="82">
        <v>3853607</v>
      </c>
      <c r="E11" s="82">
        <v>3803069</v>
      </c>
      <c r="G11" s="273"/>
    </row>
    <row r="12" spans="2:5" s="272" customFormat="1" ht="18" customHeight="1">
      <c r="B12" s="68" t="s">
        <v>6</v>
      </c>
      <c r="C12" s="68" t="s">
        <v>627</v>
      </c>
      <c r="D12" s="82">
        <f>SUM(D13:D15)</f>
        <v>911565</v>
      </c>
      <c r="E12" s="82">
        <v>853207</v>
      </c>
    </row>
    <row r="13" spans="2:5" s="272" customFormat="1" ht="18" customHeight="1">
      <c r="B13" s="68" t="s">
        <v>278</v>
      </c>
      <c r="C13" s="68" t="s">
        <v>628</v>
      </c>
      <c r="D13" s="82">
        <v>625107</v>
      </c>
      <c r="E13" s="82">
        <v>849135</v>
      </c>
    </row>
    <row r="14" spans="2:5" s="272" customFormat="1" ht="18" customHeight="1">
      <c r="B14" s="68" t="s">
        <v>279</v>
      </c>
      <c r="C14" s="68" t="s">
        <v>629</v>
      </c>
      <c r="D14" s="305">
        <v>0</v>
      </c>
      <c r="E14" s="82">
        <v>0</v>
      </c>
    </row>
    <row r="15" spans="2:7" s="272" customFormat="1" ht="18" customHeight="1">
      <c r="B15" s="68" t="s">
        <v>280</v>
      </c>
      <c r="C15" s="68" t="s">
        <v>630</v>
      </c>
      <c r="D15" s="305">
        <v>286458</v>
      </c>
      <c r="E15" s="82">
        <v>4072</v>
      </c>
      <c r="G15" s="273"/>
    </row>
    <row r="16" spans="2:5" s="257" customFormat="1" ht="18" customHeight="1">
      <c r="B16" s="274"/>
      <c r="C16" s="275"/>
      <c r="D16" s="276"/>
      <c r="E16" s="276"/>
    </row>
    <row r="17" spans="2:5" s="253" customFormat="1" ht="18" customHeight="1">
      <c r="B17" s="144" t="s">
        <v>262</v>
      </c>
      <c r="C17" s="144" t="s">
        <v>631</v>
      </c>
      <c r="D17" s="277">
        <f>D11-D12</f>
        <v>2942042</v>
      </c>
      <c r="E17" s="277">
        <f>E11-E12</f>
        <v>2949862</v>
      </c>
    </row>
    <row r="18" spans="2:5" s="257" customFormat="1" ht="20.25" customHeight="1">
      <c r="B18" s="268"/>
      <c r="C18" s="269"/>
      <c r="D18" s="276"/>
      <c r="E18" s="276"/>
    </row>
    <row r="19" spans="2:5" s="272" customFormat="1" ht="18" customHeight="1">
      <c r="B19" s="68" t="s">
        <v>7</v>
      </c>
      <c r="C19" s="68" t="s">
        <v>632</v>
      </c>
      <c r="D19" s="82">
        <v>0</v>
      </c>
      <c r="E19" s="82">
        <v>0</v>
      </c>
    </row>
    <row r="20" spans="2:5" s="272" customFormat="1" ht="18" customHeight="1">
      <c r="B20" s="68" t="s">
        <v>40</v>
      </c>
      <c r="C20" s="68" t="s">
        <v>633</v>
      </c>
      <c r="D20" s="82">
        <v>0</v>
      </c>
      <c r="E20" s="82">
        <v>57173</v>
      </c>
    </row>
    <row r="21" spans="2:7" s="272" customFormat="1" ht="18" customHeight="1">
      <c r="B21" s="68" t="s">
        <v>41</v>
      </c>
      <c r="C21" s="68" t="s">
        <v>634</v>
      </c>
      <c r="D21" s="82">
        <v>0</v>
      </c>
      <c r="E21" s="82">
        <v>0</v>
      </c>
      <c r="G21" s="273"/>
    </row>
    <row r="22" spans="2:5" s="257" customFormat="1" ht="18" customHeight="1">
      <c r="B22" s="268"/>
      <c r="C22" s="268"/>
      <c r="D22" s="278"/>
      <c r="E22" s="278"/>
    </row>
    <row r="23" spans="2:5" s="253" customFormat="1" ht="18" customHeight="1">
      <c r="B23" s="144" t="s">
        <v>288</v>
      </c>
      <c r="C23" s="144" t="s">
        <v>635</v>
      </c>
      <c r="D23" s="277">
        <f>D17-D19-D20-D21</f>
        <v>2942042</v>
      </c>
      <c r="E23" s="277">
        <f>E17-E19-E20-E21</f>
        <v>2892689</v>
      </c>
    </row>
    <row r="24" spans="2:5" s="257" customFormat="1" ht="18" customHeight="1">
      <c r="B24" s="268"/>
      <c r="C24" s="269"/>
      <c r="D24" s="276"/>
      <c r="E24" s="276"/>
    </row>
    <row r="25" spans="2:5" s="257" customFormat="1" ht="18" customHeight="1">
      <c r="B25" s="68" t="s">
        <v>636</v>
      </c>
      <c r="C25" s="68" t="s">
        <v>637</v>
      </c>
      <c r="D25" s="82">
        <f>+SUM(D26:D30)</f>
        <v>0</v>
      </c>
      <c r="E25" s="82">
        <f>+SUM(E26:E30)</f>
        <v>200000</v>
      </c>
    </row>
    <row r="26" spans="2:5" s="257" customFormat="1" ht="18" customHeight="1">
      <c r="B26" s="68" t="s">
        <v>638</v>
      </c>
      <c r="C26" s="68" t="s">
        <v>639</v>
      </c>
      <c r="D26" s="82">
        <v>0</v>
      </c>
      <c r="E26" s="82">
        <v>200000</v>
      </c>
    </row>
    <row r="27" spans="2:5" s="257" customFormat="1" ht="18" customHeight="1">
      <c r="B27" s="68" t="s">
        <v>640</v>
      </c>
      <c r="C27" s="68" t="s">
        <v>641</v>
      </c>
      <c r="D27" s="82">
        <v>0</v>
      </c>
      <c r="E27" s="82">
        <v>0</v>
      </c>
    </row>
    <row r="28" spans="2:5" s="257" customFormat="1" ht="18" customHeight="1">
      <c r="B28" s="68" t="s">
        <v>642</v>
      </c>
      <c r="C28" s="68" t="s">
        <v>643</v>
      </c>
      <c r="D28" s="82">
        <v>0</v>
      </c>
      <c r="E28" s="82">
        <v>0</v>
      </c>
    </row>
    <row r="29" spans="2:5" s="257" customFormat="1" ht="18" customHeight="1">
      <c r="B29" s="68" t="s">
        <v>644</v>
      </c>
      <c r="C29" s="68" t="s">
        <v>645</v>
      </c>
      <c r="D29" s="82">
        <v>0</v>
      </c>
      <c r="E29" s="82">
        <v>0</v>
      </c>
    </row>
    <row r="30" spans="2:5" s="257" customFormat="1" ht="18" customHeight="1">
      <c r="B30" s="68" t="s">
        <v>646</v>
      </c>
      <c r="C30" s="68" t="s">
        <v>647</v>
      </c>
      <c r="D30" s="82">
        <v>0</v>
      </c>
      <c r="E30" s="82">
        <v>0</v>
      </c>
    </row>
    <row r="31" spans="2:5" s="257" customFormat="1" ht="18" customHeight="1">
      <c r="B31" s="68" t="s">
        <v>648</v>
      </c>
      <c r="C31" s="68" t="s">
        <v>649</v>
      </c>
      <c r="D31" s="82">
        <v>0</v>
      </c>
      <c r="E31" s="82">
        <v>0</v>
      </c>
    </row>
    <row r="32" spans="2:5" s="257" customFormat="1" ht="18" customHeight="1">
      <c r="B32" s="68" t="s">
        <v>578</v>
      </c>
      <c r="C32" s="68" t="s">
        <v>650</v>
      </c>
      <c r="D32" s="82">
        <v>0</v>
      </c>
      <c r="E32" s="82">
        <v>670</v>
      </c>
    </row>
    <row r="33" spans="2:5" s="257" customFormat="1" ht="18" customHeight="1">
      <c r="B33" s="68" t="s">
        <v>579</v>
      </c>
      <c r="C33" s="68" t="s">
        <v>651</v>
      </c>
      <c r="D33" s="82">
        <f>+SUM(D34:D38)</f>
        <v>0</v>
      </c>
      <c r="E33" s="82">
        <f>+SUM(E34:E38)</f>
        <v>370000</v>
      </c>
    </row>
    <row r="34" spans="2:5" s="257" customFormat="1" ht="18" customHeight="1">
      <c r="B34" s="68" t="s">
        <v>652</v>
      </c>
      <c r="C34" s="68" t="s">
        <v>639</v>
      </c>
      <c r="D34" s="82">
        <v>0</v>
      </c>
      <c r="E34" s="82">
        <v>370000</v>
      </c>
    </row>
    <row r="35" spans="2:5" s="257" customFormat="1" ht="18" customHeight="1">
      <c r="B35" s="68" t="s">
        <v>653</v>
      </c>
      <c r="C35" s="68" t="s">
        <v>641</v>
      </c>
      <c r="D35" s="82">
        <v>0</v>
      </c>
      <c r="E35" s="82">
        <v>0</v>
      </c>
    </row>
    <row r="36" spans="2:5" s="257" customFormat="1" ht="18" customHeight="1">
      <c r="B36" s="68" t="s">
        <v>654</v>
      </c>
      <c r="C36" s="68" t="s">
        <v>643</v>
      </c>
      <c r="D36" s="82">
        <v>0</v>
      </c>
      <c r="E36" s="82">
        <v>0</v>
      </c>
    </row>
    <row r="37" spans="2:5" s="257" customFormat="1" ht="18" customHeight="1">
      <c r="B37" s="68" t="s">
        <v>655</v>
      </c>
      <c r="C37" s="68" t="s">
        <v>645</v>
      </c>
      <c r="D37" s="82">
        <v>0</v>
      </c>
      <c r="E37" s="82">
        <v>0</v>
      </c>
    </row>
    <row r="38" spans="2:5" s="257" customFormat="1" ht="18" customHeight="1">
      <c r="B38" s="68" t="s">
        <v>656</v>
      </c>
      <c r="C38" s="68" t="s">
        <v>647</v>
      </c>
      <c r="D38" s="82">
        <v>0</v>
      </c>
      <c r="E38" s="82">
        <v>0</v>
      </c>
    </row>
    <row r="39" spans="2:5" s="257" customFormat="1" ht="18" customHeight="1">
      <c r="B39" s="68" t="s">
        <v>657</v>
      </c>
      <c r="C39" s="68" t="s">
        <v>658</v>
      </c>
      <c r="D39" s="82">
        <v>0</v>
      </c>
      <c r="E39" s="82">
        <v>37067</v>
      </c>
    </row>
    <row r="40" spans="2:5" s="257" customFormat="1" ht="18" customHeight="1">
      <c r="B40" s="68" t="s">
        <v>659</v>
      </c>
      <c r="C40" s="68" t="s">
        <v>660</v>
      </c>
      <c r="D40" s="82">
        <v>0</v>
      </c>
      <c r="E40" s="82">
        <v>0</v>
      </c>
    </row>
    <row r="41" spans="2:5" s="257" customFormat="1" ht="18" customHeight="1">
      <c r="B41" s="68" t="s">
        <v>661</v>
      </c>
      <c r="C41" s="68" t="s">
        <v>662</v>
      </c>
      <c r="D41" s="82">
        <v>0</v>
      </c>
      <c r="E41" s="82">
        <v>2333984</v>
      </c>
    </row>
    <row r="42" spans="2:5" s="257" customFormat="1" ht="18" customHeight="1">
      <c r="B42" s="68" t="s">
        <v>663</v>
      </c>
      <c r="C42" s="68" t="s">
        <v>664</v>
      </c>
      <c r="D42" s="82">
        <v>0</v>
      </c>
      <c r="E42" s="82">
        <v>0</v>
      </c>
    </row>
    <row r="43" spans="2:5" s="257" customFormat="1" ht="18" customHeight="1">
      <c r="B43" s="68" t="s">
        <v>665</v>
      </c>
      <c r="C43" s="68" t="s">
        <v>666</v>
      </c>
      <c r="D43" s="82">
        <v>0</v>
      </c>
      <c r="E43" s="82">
        <v>8141</v>
      </c>
    </row>
    <row r="44" spans="2:5" s="257" customFormat="1" ht="18" customHeight="1">
      <c r="B44" s="268"/>
      <c r="C44" s="279"/>
      <c r="D44" s="280"/>
      <c r="E44" s="280"/>
    </row>
    <row r="45" spans="2:5" s="253" customFormat="1" ht="18" customHeight="1">
      <c r="B45" s="144" t="s">
        <v>8</v>
      </c>
      <c r="C45" s="144" t="s">
        <v>667</v>
      </c>
      <c r="D45" s="281"/>
      <c r="E45" s="281"/>
    </row>
    <row r="46" spans="2:5" s="257" customFormat="1" ht="18" customHeight="1">
      <c r="B46" s="268"/>
      <c r="C46" s="269"/>
      <c r="D46" s="280"/>
      <c r="E46" s="280"/>
    </row>
    <row r="47" spans="2:5" s="257" customFormat="1" ht="18" customHeight="1">
      <c r="B47" s="68" t="s">
        <v>9</v>
      </c>
      <c r="C47" s="68" t="s">
        <v>668</v>
      </c>
      <c r="D47" s="82">
        <v>0</v>
      </c>
      <c r="E47" s="82">
        <v>0</v>
      </c>
    </row>
    <row r="48" spans="2:5" s="257" customFormat="1" ht="18" customHeight="1">
      <c r="B48" s="68" t="s">
        <v>14</v>
      </c>
      <c r="C48" s="68" t="s">
        <v>669</v>
      </c>
      <c r="D48" s="82">
        <v>0</v>
      </c>
      <c r="E48" s="82">
        <v>0</v>
      </c>
    </row>
    <row r="49" spans="2:5" s="257" customFormat="1" ht="18" customHeight="1">
      <c r="B49" s="68" t="s">
        <v>15</v>
      </c>
      <c r="C49" s="68" t="s">
        <v>670</v>
      </c>
      <c r="D49" s="82">
        <f>+SUM(D50:D54)</f>
        <v>0</v>
      </c>
      <c r="E49" s="82">
        <f>+SUM(E50:E54)</f>
        <v>0</v>
      </c>
    </row>
    <row r="50" spans="2:5" s="257" customFormat="1" ht="18" customHeight="1">
      <c r="B50" s="68" t="s">
        <v>671</v>
      </c>
      <c r="C50" s="68" t="s">
        <v>639</v>
      </c>
      <c r="D50" s="82">
        <v>0</v>
      </c>
      <c r="E50" s="82">
        <v>0</v>
      </c>
    </row>
    <row r="51" spans="2:5" s="257" customFormat="1" ht="18" customHeight="1">
      <c r="B51" s="68" t="s">
        <v>672</v>
      </c>
      <c r="C51" s="68" t="s">
        <v>641</v>
      </c>
      <c r="D51" s="82">
        <v>0</v>
      </c>
      <c r="E51" s="82">
        <v>0</v>
      </c>
    </row>
    <row r="52" spans="2:5" s="257" customFormat="1" ht="18" customHeight="1">
      <c r="B52" s="68" t="s">
        <v>673</v>
      </c>
      <c r="C52" s="68" t="s">
        <v>643</v>
      </c>
      <c r="D52" s="82">
        <v>0</v>
      </c>
      <c r="E52" s="82">
        <v>0</v>
      </c>
    </row>
    <row r="53" spans="2:5" s="257" customFormat="1" ht="18" customHeight="1">
      <c r="B53" s="68" t="s">
        <v>674</v>
      </c>
      <c r="C53" s="68" t="s">
        <v>645</v>
      </c>
      <c r="D53" s="82">
        <v>0</v>
      </c>
      <c r="E53" s="82">
        <v>0</v>
      </c>
    </row>
    <row r="54" spans="2:5" s="257" customFormat="1" ht="18" customHeight="1">
      <c r="B54" s="68" t="s">
        <v>675</v>
      </c>
      <c r="C54" s="68" t="s">
        <v>647</v>
      </c>
      <c r="D54" s="82">
        <v>0</v>
      </c>
      <c r="E54" s="82">
        <v>0</v>
      </c>
    </row>
    <row r="55" spans="2:5" s="257" customFormat="1" ht="18" customHeight="1">
      <c r="B55" s="68" t="s">
        <v>65</v>
      </c>
      <c r="C55" s="68" t="s">
        <v>676</v>
      </c>
      <c r="D55" s="82">
        <v>0</v>
      </c>
      <c r="E55" s="82">
        <v>0</v>
      </c>
    </row>
    <row r="56" spans="2:5" s="257" customFormat="1" ht="18" customHeight="1">
      <c r="B56" s="68" t="s">
        <v>66</v>
      </c>
      <c r="C56" s="68" t="s">
        <v>677</v>
      </c>
      <c r="D56" s="82">
        <v>0</v>
      </c>
      <c r="E56" s="82">
        <v>0</v>
      </c>
    </row>
    <row r="57" spans="2:5" s="257" customFormat="1" ht="18" customHeight="1">
      <c r="B57" s="282"/>
      <c r="C57" s="282"/>
      <c r="D57" s="280"/>
      <c r="E57" s="280"/>
    </row>
    <row r="58" spans="2:5" s="253" customFormat="1" ht="18" customHeight="1">
      <c r="B58" s="144" t="s">
        <v>678</v>
      </c>
      <c r="C58" s="144" t="s">
        <v>679</v>
      </c>
      <c r="D58" s="283"/>
      <c r="E58" s="283"/>
    </row>
    <row r="59" spans="2:5" s="257" customFormat="1" ht="18" customHeight="1">
      <c r="B59" s="268"/>
      <c r="C59" s="269"/>
      <c r="D59" s="276"/>
      <c r="E59" s="276"/>
    </row>
    <row r="60" spans="1:5" s="272" customFormat="1" ht="18" customHeight="1">
      <c r="A60" s="68"/>
      <c r="B60" s="68" t="s">
        <v>92</v>
      </c>
      <c r="C60" s="68" t="s">
        <v>680</v>
      </c>
      <c r="D60" s="302">
        <f>+D17/400000000</f>
        <v>0.007355105</v>
      </c>
      <c r="E60" s="302">
        <v>0.007374655</v>
      </c>
    </row>
    <row r="61" spans="1:5" s="272" customFormat="1" ht="18" customHeight="1">
      <c r="A61" s="68"/>
      <c r="B61" s="68" t="s">
        <v>96</v>
      </c>
      <c r="C61" s="68" t="s">
        <v>681</v>
      </c>
      <c r="D61" s="303">
        <f>D60*100</f>
        <v>0.7355105</v>
      </c>
      <c r="E61" s="303">
        <v>0.7374655</v>
      </c>
    </row>
    <row r="62" spans="1:5" s="272" customFormat="1" ht="18" customHeight="1">
      <c r="A62" s="68"/>
      <c r="B62" s="68" t="s">
        <v>303</v>
      </c>
      <c r="C62" s="68" t="s">
        <v>682</v>
      </c>
      <c r="D62" s="82">
        <v>0</v>
      </c>
      <c r="E62" s="82">
        <v>0</v>
      </c>
    </row>
    <row r="63" spans="1:5" s="272" customFormat="1" ht="18" customHeight="1">
      <c r="A63" s="68"/>
      <c r="B63" s="68" t="s">
        <v>304</v>
      </c>
      <c r="C63" s="68" t="s">
        <v>683</v>
      </c>
      <c r="D63" s="82">
        <v>0</v>
      </c>
      <c r="E63" s="82">
        <v>0</v>
      </c>
    </row>
    <row r="64" spans="1:5" s="257" customFormat="1" ht="18" customHeight="1">
      <c r="A64" s="282"/>
      <c r="B64" s="282"/>
      <c r="C64" s="282"/>
      <c r="D64" s="280"/>
      <c r="E64" s="280"/>
    </row>
    <row r="65" spans="2:5" s="253" customFormat="1" ht="18" customHeight="1">
      <c r="B65" s="144" t="s">
        <v>684</v>
      </c>
      <c r="C65" s="144" t="s">
        <v>685</v>
      </c>
      <c r="D65" s="283"/>
      <c r="E65" s="283"/>
    </row>
    <row r="66" spans="2:5" s="257" customFormat="1" ht="18" customHeight="1">
      <c r="B66" s="268"/>
      <c r="C66" s="269"/>
      <c r="D66" s="276"/>
      <c r="E66" s="276"/>
    </row>
    <row r="67" spans="2:5" s="272" customFormat="1" ht="18" customHeight="1">
      <c r="B67" s="68" t="s">
        <v>686</v>
      </c>
      <c r="C67" s="68" t="s">
        <v>680</v>
      </c>
      <c r="D67" s="82">
        <v>0</v>
      </c>
      <c r="E67" s="302">
        <f>SUM(E25,E32,E33)/400000000</f>
        <v>0.001426675</v>
      </c>
    </row>
    <row r="68" spans="2:5" s="272" customFormat="1" ht="18" customHeight="1">
      <c r="B68" s="68" t="s">
        <v>19</v>
      </c>
      <c r="C68" s="68" t="s">
        <v>681</v>
      </c>
      <c r="D68" s="82">
        <v>0</v>
      </c>
      <c r="E68" s="303">
        <f>SUM(E25,E32,E33)/400000000*100</f>
        <v>0.1426675</v>
      </c>
    </row>
    <row r="69" spans="2:5" s="272" customFormat="1" ht="18" customHeight="1">
      <c r="B69" s="68" t="s">
        <v>99</v>
      </c>
      <c r="C69" s="68" t="s">
        <v>682</v>
      </c>
      <c r="D69" s="82">
        <v>0</v>
      </c>
      <c r="E69" s="82">
        <v>0</v>
      </c>
    </row>
    <row r="70" spans="2:5" s="272" customFormat="1" ht="18" customHeight="1">
      <c r="B70" s="284" t="s">
        <v>596</v>
      </c>
      <c r="C70" s="284" t="s">
        <v>683</v>
      </c>
      <c r="D70" s="304">
        <v>0</v>
      </c>
      <c r="E70" s="304">
        <v>0</v>
      </c>
    </row>
    <row r="71" spans="2:5" s="272" customFormat="1" ht="17.25" customHeight="1">
      <c r="B71" s="285"/>
      <c r="C71" s="286"/>
      <c r="D71" s="287"/>
      <c r="E71" s="288"/>
    </row>
    <row r="72" spans="2:5" s="272" customFormat="1" ht="16.5" customHeight="1">
      <c r="B72" s="272" t="s">
        <v>687</v>
      </c>
      <c r="C72" s="286"/>
      <c r="D72" s="289"/>
      <c r="E72" s="289"/>
    </row>
    <row r="73" spans="1:6" ht="15.75" customHeight="1">
      <c r="A73" s="272"/>
      <c r="B73" s="290"/>
      <c r="C73" s="286"/>
      <c r="D73" s="289"/>
      <c r="E73" s="289"/>
      <c r="F73" s="272"/>
    </row>
    <row r="74" spans="1:6" ht="15.75" customHeight="1">
      <c r="A74" s="272"/>
      <c r="B74" s="292" t="s">
        <v>688</v>
      </c>
      <c r="C74" s="286"/>
      <c r="D74" s="289"/>
      <c r="E74" s="289"/>
      <c r="F74" s="272"/>
    </row>
    <row r="75" spans="1:6" ht="35.25" customHeight="1">
      <c r="A75" s="272"/>
      <c r="B75" s="309" t="s">
        <v>689</v>
      </c>
      <c r="C75" s="309"/>
      <c r="D75" s="309"/>
      <c r="E75" s="309"/>
      <c r="F75" s="272"/>
    </row>
    <row r="76" spans="2:3" ht="18" customHeight="1">
      <c r="B76" s="293" t="s">
        <v>690</v>
      </c>
      <c r="C76" s="293"/>
    </row>
    <row r="77" ht="18" customHeight="1">
      <c r="C77" s="295"/>
    </row>
    <row r="78" ht="18" customHeight="1">
      <c r="C78" s="295"/>
    </row>
    <row r="79" spans="2:5" ht="18" customHeight="1">
      <c r="B79" s="310" t="s">
        <v>465</v>
      </c>
      <c r="C79" s="310"/>
      <c r="D79" s="310"/>
      <c r="E79" s="310"/>
    </row>
    <row r="80" spans="2:5" ht="18" customHeight="1">
      <c r="B80" s="311" t="s">
        <v>691</v>
      </c>
      <c r="C80" s="311"/>
      <c r="D80" s="311"/>
      <c r="E80" s="311"/>
    </row>
    <row r="81" spans="2:5" ht="18" customHeight="1">
      <c r="B81" s="312"/>
      <c r="C81" s="312"/>
      <c r="D81" s="312"/>
      <c r="E81" s="312"/>
    </row>
    <row r="82" spans="4:5" ht="18" customHeight="1">
      <c r="D82" s="297"/>
      <c r="E82" s="297"/>
    </row>
    <row r="83" spans="1:5" ht="18" customHeight="1">
      <c r="A83" s="298"/>
      <c r="D83" s="297"/>
      <c r="E83" s="297"/>
    </row>
    <row r="84" spans="4:5" ht="18" customHeight="1">
      <c r="D84" s="297"/>
      <c r="E84" s="297"/>
    </row>
    <row r="85" spans="4:5" ht="18" customHeight="1">
      <c r="D85" s="297"/>
      <c r="E85" s="297"/>
    </row>
    <row r="86" spans="2:5" ht="18" customHeight="1">
      <c r="B86" s="299"/>
      <c r="C86" s="300"/>
      <c r="D86" s="301"/>
      <c r="E86" s="301"/>
    </row>
    <row r="87" spans="4:5" ht="18" customHeight="1">
      <c r="D87" s="297"/>
      <c r="E87" s="297"/>
    </row>
    <row r="88" spans="4:5" ht="18" customHeight="1">
      <c r="D88" s="297"/>
      <c r="E88" s="297"/>
    </row>
    <row r="89" spans="4:5" ht="18" customHeight="1">
      <c r="D89" s="297"/>
      <c r="E89" s="297"/>
    </row>
    <row r="90" spans="4:5" ht="18" customHeight="1">
      <c r="D90" s="297"/>
      <c r="E90" s="297"/>
    </row>
    <row r="91" spans="4:5" ht="18" customHeight="1">
      <c r="D91" s="297"/>
      <c r="E91" s="297"/>
    </row>
    <row r="92" spans="4:5" ht="18" customHeight="1">
      <c r="D92" s="297"/>
      <c r="E92" s="297"/>
    </row>
    <row r="93" spans="4:5" ht="18" customHeight="1">
      <c r="D93" s="297"/>
      <c r="E93" s="297"/>
    </row>
    <row r="94" spans="4:5" ht="18" customHeight="1">
      <c r="D94" s="297"/>
      <c r="E94" s="297"/>
    </row>
    <row r="95" spans="4:5" ht="18" customHeight="1">
      <c r="D95" s="297"/>
      <c r="E95" s="297"/>
    </row>
    <row r="109" spans="1:5" ht="18" customHeight="1">
      <c r="A109" s="298"/>
      <c r="B109" s="299"/>
      <c r="C109" s="300"/>
      <c r="D109" s="298"/>
      <c r="E109" s="298"/>
    </row>
  </sheetData>
  <sheetProtection/>
  <mergeCells count="4">
    <mergeCell ref="B75:E75"/>
    <mergeCell ref="B79:E79"/>
    <mergeCell ref="B80:E80"/>
    <mergeCell ref="B81:E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2013-07-05T07:31:19Z</cp:lastPrinted>
  <dcterms:created xsi:type="dcterms:W3CDTF">2003-03-28T08:44:38Z</dcterms:created>
  <dcterms:modified xsi:type="dcterms:W3CDTF">2019-12-24T12:43:44Z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