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9440" windowHeight="12390" tabRatio="708" activeTab="0"/>
  </bookViews>
  <sheets>
    <sheet name="Aktif" sheetId="1" r:id="rId1"/>
    <sheet name="Pasif" sheetId="2" r:id="rId2"/>
    <sheet name="Gelir Tablosu" sheetId="3" r:id="rId3"/>
    <sheet name="Nazım Hesaplar" sheetId="4" r:id="rId4"/>
    <sheet name="ÖMGG" sheetId="5" r:id="rId5"/>
    <sheet name="Özkaynak " sheetId="6" r:id="rId6"/>
    <sheet name="Nakit Akım " sheetId="7" r:id="rId7"/>
    <sheet name="Kar Dağıtım" sheetId="8" r:id="rId8"/>
  </sheets>
  <definedNames>
    <definedName name="_xlnm.Print_Area" localSheetId="0">'Aktif'!$A$1:$K$102</definedName>
    <definedName name="_xlnm.Print_Area" localSheetId="2">'Gelir Tablosu'!$A$1:$F$83</definedName>
    <definedName name="_xlnm.Print_Area" localSheetId="7">'Kar Dağıtım'!$A$1:$E$87</definedName>
    <definedName name="_xlnm.Print_Area" localSheetId="6">'Nakit Akım '!$A$1:$F$88</definedName>
    <definedName name="_xlnm.Print_Area" localSheetId="3">'Nazım Hesaplar'!$A$1:$K$105</definedName>
    <definedName name="_xlnm.Print_Area" localSheetId="4">'ÖMGG'!$B$1:$E$92</definedName>
    <definedName name="_xlnm.Print_Area" localSheetId="5">'Özkaynak '!$B$1:$U$91</definedName>
    <definedName name="_xlnm.Print_Area" localSheetId="1">'Pasif'!$A$1:$K$100</definedName>
  </definedNames>
  <calcPr fullCalcOnLoad="1"/>
</workbook>
</file>

<file path=xl/sharedStrings.xml><?xml version="1.0" encoding="utf-8"?>
<sst xmlns="http://schemas.openxmlformats.org/spreadsheetml/2006/main" count="1064" uniqueCount="713">
  <si>
    <t>AKBANK T.A.Ş.</t>
  </si>
  <si>
    <t>Dipnot</t>
  </si>
  <si>
    <t>TP</t>
  </si>
  <si>
    <t>YP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</si>
  <si>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</si>
  <si>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</si>
  <si>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</si>
  <si>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</si>
  <si>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</si>
  <si>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</si>
  <si>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</si>
  <si>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</si>
  <si>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</si>
  <si>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Diğer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</si>
  <si>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</si>
  <si>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</si>
  <si>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</si>
  <si>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</si>
  <si>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</si>
  <si>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</si>
  <si>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</si>
  <si>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</si>
  <si>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</si>
  <si>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</si>
  <si>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</si>
  <si>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</si>
  <si>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</si>
  <si>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</si>
  <si>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</si>
  <si>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</si>
  <si>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</si>
  <si>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</si>
  <si>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</si>
  <si>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</si>
  <si>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</si>
  <si>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</si>
  <si>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</si>
  <si>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17.1</t>
  </si>
  <si>
    <t>17.2</t>
  </si>
  <si>
    <t>XVIII.</t>
  </si>
  <si>
    <t>1.4</t>
  </si>
  <si>
    <t>1.5</t>
  </si>
  <si>
    <t>1.6</t>
  </si>
  <si>
    <t>GELİR VE GİDER KALEMLERİ</t>
  </si>
  <si>
    <t>CARİ DÖNEM</t>
  </si>
  <si>
    <t>ÖNCEKİ DÖNEM</t>
  </si>
  <si>
    <t xml:space="preserve">FAİZ GELİRLERİ  </t>
  </si>
  <si>
    <t>(III-a)</t>
  </si>
  <si>
    <t>Kredilerden Alınan Faizler</t>
  </si>
  <si>
    <t>1.1.1</t>
  </si>
  <si>
    <t>1.1.2</t>
  </si>
  <si>
    <t>1.1.3</t>
  </si>
  <si>
    <t>1.1.4</t>
  </si>
  <si>
    <t>Zorunlu Karşılıklardan Alınan Faizler</t>
  </si>
  <si>
    <t>Bankalardan Alınan Faizler</t>
  </si>
  <si>
    <t>Para Piyasası İşlemlerinden Alınan Faizler</t>
  </si>
  <si>
    <t>Menkul Değerlerden Alınan Faizler</t>
  </si>
  <si>
    <t>1.5.1</t>
  </si>
  <si>
    <t>1.5.2</t>
  </si>
  <si>
    <t>1.5.3</t>
  </si>
  <si>
    <t xml:space="preserve">Diğer Faiz Gelirleri  </t>
  </si>
  <si>
    <t xml:space="preserve">FAİZ GİDERLERİ  </t>
  </si>
  <si>
    <t>(III-b)</t>
  </si>
  <si>
    <t>Mevduata Verilen Faizler</t>
  </si>
  <si>
    <t xml:space="preserve">Kullanılan Kredilere Verilen Faizler </t>
  </si>
  <si>
    <t>2.4</t>
  </si>
  <si>
    <t>2.5</t>
  </si>
  <si>
    <t xml:space="preserve">Diğer Faiz Giderleri  </t>
  </si>
  <si>
    <t>Alınan Ücret ve Komisyonlar</t>
  </si>
  <si>
    <t>4.1.1</t>
  </si>
  <si>
    <t>4.1.2</t>
  </si>
  <si>
    <t>Gayri Nakdi Kredilerden</t>
  </si>
  <si>
    <t>Verilen Ücret ve Komisyonlar</t>
  </si>
  <si>
    <t>4.2.1</t>
  </si>
  <si>
    <t>4.2.2</t>
  </si>
  <si>
    <t>TEMETTÜ GELİRLERİ</t>
  </si>
  <si>
    <t>DİĞER FAALİYET GELİRLERİ</t>
  </si>
  <si>
    <t>(III-d)</t>
  </si>
  <si>
    <t>DİĞER FAALİYET GİDERLERİ (-)</t>
  </si>
  <si>
    <t xml:space="preserve">(Beşinci Bölüm) </t>
  </si>
  <si>
    <t>İhraç Edilen Menkul Kıymetlere Verilen Faizler</t>
  </si>
  <si>
    <t>(III-b-3)</t>
  </si>
  <si>
    <t xml:space="preserve">CARİ DÖNEM </t>
  </si>
  <si>
    <t xml:space="preserve">ÖNCEKİ DÖNEM </t>
  </si>
  <si>
    <t>AKTİF KALEMLER</t>
  </si>
  <si>
    <t>(Beşinci Bölüm)</t>
  </si>
  <si>
    <t xml:space="preserve">Toplam </t>
  </si>
  <si>
    <t xml:space="preserve">NAKİT DEĞERLER VE MERKEZ BANKASI </t>
  </si>
  <si>
    <t>(I-a)</t>
  </si>
  <si>
    <t>(I-b)</t>
  </si>
  <si>
    <t>Devlet Borçlanma Senetleri</t>
  </si>
  <si>
    <t>Diğer Menkul Değerler</t>
  </si>
  <si>
    <t>3.1</t>
  </si>
  <si>
    <t>3.1.1</t>
  </si>
  <si>
    <t>3.1.2</t>
  </si>
  <si>
    <t>3.1.3</t>
  </si>
  <si>
    <t>3.2</t>
  </si>
  <si>
    <t>Bankalararası Para Piyasasından Alacaklar</t>
  </si>
  <si>
    <t>İMKB Takasbank Piyasasından Alacaklar</t>
  </si>
  <si>
    <t>4.3</t>
  </si>
  <si>
    <t>Ters Repo İşlemlerinden Alacaklar</t>
  </si>
  <si>
    <t>(I-c)</t>
  </si>
  <si>
    <t xml:space="preserve">Diğer Menkul Değerler </t>
  </si>
  <si>
    <t>(I-d)</t>
  </si>
  <si>
    <t>6.3</t>
  </si>
  <si>
    <t>Takipteki Krediler</t>
  </si>
  <si>
    <t>Özel Karşılıklar (-)</t>
  </si>
  <si>
    <t>FAKTORİNG ALACAKLARI</t>
  </si>
  <si>
    <t>(I-e)</t>
  </si>
  <si>
    <t>8.1</t>
  </si>
  <si>
    <t>8.2</t>
  </si>
  <si>
    <t xml:space="preserve">İŞTİRAKLER (Net)  </t>
  </si>
  <si>
    <t>(I-f)</t>
  </si>
  <si>
    <t>9.1</t>
  </si>
  <si>
    <t>9.2</t>
  </si>
  <si>
    <t>(I-g)</t>
  </si>
  <si>
    <t>10.1</t>
  </si>
  <si>
    <t>Mali Ortaklıklar</t>
  </si>
  <si>
    <t>10.2</t>
  </si>
  <si>
    <t>Mali Olmayan Ortaklıklar</t>
  </si>
  <si>
    <t>(I-h)</t>
  </si>
  <si>
    <t>12.1</t>
  </si>
  <si>
    <t>Finansal Kiralama Alacakları</t>
  </si>
  <si>
    <t>12.2</t>
  </si>
  <si>
    <t>(I-i)</t>
  </si>
  <si>
    <t xml:space="preserve">MADDİ DURAN VARLIKLAR (Net) </t>
  </si>
  <si>
    <t>16.1</t>
  </si>
  <si>
    <t>16.2</t>
  </si>
  <si>
    <t>MADDİ OLMAYAN DURAN VARLIKLAR (Net)</t>
  </si>
  <si>
    <t>Şerefiye</t>
  </si>
  <si>
    <t xml:space="preserve">DİĞER AKTİFLER  </t>
  </si>
  <si>
    <t>(I-j)</t>
  </si>
  <si>
    <t>AKTİF TOPLAMI</t>
  </si>
  <si>
    <t>PASİF KALEMLER</t>
  </si>
  <si>
    <t xml:space="preserve">MEVDUAT  </t>
  </si>
  <si>
    <t>(II-a)</t>
  </si>
  <si>
    <t>1.7</t>
  </si>
  <si>
    <t xml:space="preserve">(II-b) </t>
  </si>
  <si>
    <t>Repo İşlemlerinden Sağlanan Fonlar</t>
  </si>
  <si>
    <t>ALINAN KREDİLER</t>
  </si>
  <si>
    <t>3.2.1</t>
  </si>
  <si>
    <t>3.2.2</t>
  </si>
  <si>
    <t xml:space="preserve">İHRAÇ EDİLEN MENKUL KIYMETLER (Net)  </t>
  </si>
  <si>
    <t>Bonolar</t>
  </si>
  <si>
    <t>Varlığa Dayalı Menkul Kıymetler</t>
  </si>
  <si>
    <t>Tahviller</t>
  </si>
  <si>
    <t>FONLAR</t>
  </si>
  <si>
    <t>(II-e)</t>
  </si>
  <si>
    <t xml:space="preserve">MUHTELİF BORÇLAR  </t>
  </si>
  <si>
    <t>(II-f)</t>
  </si>
  <si>
    <t>DİĞER YABANCI KAYNAKLAR</t>
  </si>
  <si>
    <t>(II-g)</t>
  </si>
  <si>
    <t>FAKTORİNG BORÇLARI</t>
  </si>
  <si>
    <t>(II-h)</t>
  </si>
  <si>
    <t>Finansal Kiralama Borçları</t>
  </si>
  <si>
    <t xml:space="preserve">XI. </t>
  </si>
  <si>
    <t>(II-i)</t>
  </si>
  <si>
    <t>11.1</t>
  </si>
  <si>
    <t>11.2</t>
  </si>
  <si>
    <t>11.3</t>
  </si>
  <si>
    <t xml:space="preserve">XII. </t>
  </si>
  <si>
    <t>KARŞILIKLAR</t>
  </si>
  <si>
    <t>Genel Karşılıklar</t>
  </si>
  <si>
    <t>12.3</t>
  </si>
  <si>
    <t>12.4</t>
  </si>
  <si>
    <t>Sigorta Teknik Karşılıkları (Net)</t>
  </si>
  <si>
    <t>12.5</t>
  </si>
  <si>
    <t>Diğer Karşılıklar</t>
  </si>
  <si>
    <t>SERMAYE BENZERİ KREDİLER</t>
  </si>
  <si>
    <t>Sermaye Yedekleri</t>
  </si>
  <si>
    <t>Hisse Senedi İhraç Primleri</t>
  </si>
  <si>
    <t>Diğer Sermaye Yedekleri</t>
  </si>
  <si>
    <t>Ödenmiş Sermaye Enflasyon Düzeltme Farkı</t>
  </si>
  <si>
    <t>Yasal Yedekler</t>
  </si>
  <si>
    <t>Statü Yedekleri</t>
  </si>
  <si>
    <t>Olağanüstü Yedekler</t>
  </si>
  <si>
    <t>PASİF TOPLAMI</t>
  </si>
  <si>
    <t>TOPLAM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</si>
  <si>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</si>
  <si>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</si>
  <si>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</si>
  <si>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</si>
  <si>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</si>
  <si>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</si>
  <si>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</si>
  <si>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</si>
  <si>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</si>
  <si>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</si>
  <si>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</si>
  <si>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</si>
  <si>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</si>
  <si>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</si>
  <si>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</si>
  <si>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</si>
  <si>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</si>
  <si>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</si>
  <si>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</si>
  <si>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</si>
  <si>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</si>
  <si>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</si>
  <si>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</si>
  <si>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</si>
  <si>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</si>
  <si>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</si>
  <si>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</si>
  <si>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</si>
  <si>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</si>
  <si>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</si>
  <si>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</si>
  <si>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</si>
  <si>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</si>
  <si>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</si>
  <si>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</si>
  <si>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Vadeli Döviz Alım İşlemleri</t>
  </si>
  <si>
    <t>Vadeli Döviz Satım İşlemleri</t>
  </si>
  <si>
    <t>Para ve Faiz Swap İşlemleri</t>
  </si>
  <si>
    <t>Swap Para Alım İşlemleri</t>
  </si>
  <si>
    <t>Swap Para Satım İşlemleri</t>
  </si>
  <si>
    <t>Swap Faiz Alım İşlemleri</t>
  </si>
  <si>
    <t>Swap Faiz Satım İşlemleri</t>
  </si>
  <si>
    <t>Para, Faiz ve Menkul Değer Opsiyonları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</si>
  <si>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</si>
  <si>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</si>
  <si>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</si>
  <si>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</si>
  <si>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</si>
  <si>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</si>
  <si>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İşlemleri</t>
  </si>
  <si>
    <t>Futures Para Alım İşlemleri</t>
  </si>
  <si>
    <t>Futures Para Satım İşlemleri</t>
  </si>
  <si>
    <t>Futures Faiz Alım-Satım İşlemleri</t>
  </si>
  <si>
    <t>Futures Faiz Alım İşlemleri</t>
  </si>
  <si>
    <t>Futures Faiz 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</si>
  <si>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</si>
  <si>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</si>
  <si>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</si>
  <si>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</si>
  <si>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</si>
  <si>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</si>
  <si>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</si>
  <si>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</si>
  <si>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</si>
  <si>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</si>
  <si>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</si>
  <si>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</si>
  <si>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</si>
  <si>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</si>
  <si>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</si>
  <si>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</si>
  <si>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</si>
  <si>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</si>
  <si>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</si>
  <si>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</si>
  <si>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Cari Vergi Karşılığı</t>
  </si>
  <si>
    <t>Ertelenmiş Vergi Karşılığı</t>
  </si>
  <si>
    <t xml:space="preserve">Diğer </t>
  </si>
  <si>
    <t>Dağıtılan Temettü</t>
  </si>
  <si>
    <t>Yedeklere Aktarılan Tutarlar</t>
  </si>
  <si>
    <t>5.3</t>
  </si>
  <si>
    <t>Sermaye Artırımı</t>
  </si>
  <si>
    <t>Nakden</t>
  </si>
  <si>
    <t xml:space="preserve">Kur Farkları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</si>
  <si>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</si>
  <si>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</si>
  <si>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</si>
  <si>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</si>
  <si>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</si>
  <si>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</si>
  <si>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</si>
  <si>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</si>
  <si>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</si>
  <si>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</si>
  <si>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</si>
  <si>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</si>
  <si>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</si>
  <si>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</si>
  <si>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</si>
  <si>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Aktif ve Pasiflerdeki Değişim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</si>
  <si>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</si>
  <si>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</si>
  <si>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</si>
  <si>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</si>
  <si>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</si>
  <si>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</si>
  <si>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</si>
  <si>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</si>
  <si>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</si>
  <si>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</si>
  <si>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</si>
  <si>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</si>
  <si>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</si>
  <si>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</si>
  <si>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</si>
  <si>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</si>
  <si>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</si>
  <si>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</si>
  <si>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</si>
  <si>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>2.9</t>
  </si>
  <si>
    <t>C.</t>
  </si>
  <si>
    <t>FİNANSMAN FAALİYETLERİNE İLİŞKİN NAKİT AKIMLARI</t>
  </si>
  <si>
    <t xml:space="preserve">Finansman Faaliyetlerinden Sağlanan  / (Kullanılan) Net Nakit </t>
  </si>
  <si>
    <t>Krediler ve İhraç Edilen Menkul Değerlerden Sağlanan Nakit</t>
  </si>
  <si>
    <t>Krediler ve İhraç Edilen Menkul Değerlerden Kaynaklanan Nakit Çıkışı</t>
  </si>
  <si>
    <t>3.3</t>
  </si>
  <si>
    <t>3.4</t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</si>
  <si>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</si>
  <si>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</si>
  <si>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</si>
  <si>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</si>
  <si>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</si>
  <si>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(III-f)</t>
  </si>
  <si>
    <t>Önceki Dönem Sonu Bakiyesi</t>
  </si>
  <si>
    <t>(III-g)</t>
  </si>
  <si>
    <t>Ödenmiş Sermaye</t>
  </si>
  <si>
    <t>10.3</t>
  </si>
  <si>
    <t>10.4</t>
  </si>
  <si>
    <t>Dipnot
(Beşinci Bölüm)</t>
  </si>
  <si>
    <t>Ödenmiş
Sermaye</t>
  </si>
  <si>
    <t>Ödenmiş Sermaye
Enflasyon Düzeltme
Farkı (*)</t>
  </si>
  <si>
    <t>Hisse Senedi
İhraç Primleri</t>
  </si>
  <si>
    <t>Yasal Yedek
Akçeler</t>
  </si>
  <si>
    <t>Statü
Yedekleri</t>
  </si>
  <si>
    <t>Olağanüstü
Yedek Akçe</t>
  </si>
  <si>
    <t>Diğer
Yedekler</t>
  </si>
  <si>
    <t>Kazanılmamış Gelirler (-)</t>
  </si>
  <si>
    <t>Alım Satım Amaçlı Finansal Varlıklar</t>
  </si>
  <si>
    <t>Sermayede Payı Temsil Eden Menkul Değerler</t>
  </si>
  <si>
    <t>2.2.1</t>
  </si>
  <si>
    <t>2.2.2</t>
  </si>
  <si>
    <t>2.2.3</t>
  </si>
  <si>
    <t>Alım Satım Amaçlı Türev Finansal Varlıklar</t>
  </si>
  <si>
    <t>PARA PİYASALARINDAN ALACAKLAR</t>
  </si>
  <si>
    <t xml:space="preserve">SATILMAYA HAZIR FİNANSAL VARLIKLAR (Net)  </t>
  </si>
  <si>
    <t>Krediler</t>
  </si>
  <si>
    <t>VADEYE KADAR ELDE TUTULACAK YATIRIMLAR (Net)</t>
  </si>
  <si>
    <t xml:space="preserve">Konsolide Edilmeyenler </t>
  </si>
  <si>
    <t>9.2.1</t>
  </si>
  <si>
    <t>Mali İştirakler</t>
  </si>
  <si>
    <t>9.2.2</t>
  </si>
  <si>
    <t>Mali Olmayan İştirakler</t>
  </si>
  <si>
    <t xml:space="preserve">BAĞLI ORTAKLIKLAR  (Net) </t>
  </si>
  <si>
    <t>11.2.1</t>
  </si>
  <si>
    <t>11.2.2</t>
  </si>
  <si>
    <t>KİRALAMA İŞLEMLERİNDEN ALACAKLAR (Net)</t>
  </si>
  <si>
    <t>Faaliyet Kiralaması Alacakları</t>
  </si>
  <si>
    <t>RİSKTEN KORUNMA AMAÇLI TÜREV FİNANSAL VARLIKLAR</t>
  </si>
  <si>
    <t>13.1</t>
  </si>
  <si>
    <t>Gerçeğe Uygun Değer Riskinden Korunma Amaçlılar</t>
  </si>
  <si>
    <t>13.2</t>
  </si>
  <si>
    <t>Nakit Akış Riskinden Korunma Amaçlılar</t>
  </si>
  <si>
    <t>13.3</t>
  </si>
  <si>
    <t>Yurtdışındaki Net Yatırım Riskinden Korunma Amaçlılar</t>
  </si>
  <si>
    <t xml:space="preserve">VERGİ VARLIĞI </t>
  </si>
  <si>
    <t>Cari Vergi Varlığı</t>
  </si>
  <si>
    <t>Ertelenmiş Vergi Varlığı</t>
  </si>
  <si>
    <t>ALIM SATIM AMAÇLI TÜREV FİNANSAL BORÇLAR</t>
  </si>
  <si>
    <t>PARA PİYASALARINA BORÇLAR</t>
  </si>
  <si>
    <t>Faaliyet Kiralaması Borçları</t>
  </si>
  <si>
    <t>RİSKTEN KORUNMA AMAÇLI TÜREV FİNANSAL BORÇLAR</t>
  </si>
  <si>
    <t>Yeniden Yapılanma Karşılığı</t>
  </si>
  <si>
    <t>Çalışan Hakları Karşılığı</t>
  </si>
  <si>
    <t>VERGİ BORCU</t>
  </si>
  <si>
    <t>Cari Vergi Borcu</t>
  </si>
  <si>
    <t>Ertelenmiş Vergi Borcu</t>
  </si>
  <si>
    <t>16.2.1</t>
  </si>
  <si>
    <t>16.2.2</t>
  </si>
  <si>
    <t>Hisse Senedi İptal Kârları</t>
  </si>
  <si>
    <t>16.2.3</t>
  </si>
  <si>
    <t>16.2.4</t>
  </si>
  <si>
    <t>16.2.5</t>
  </si>
  <si>
    <t>16.2.6</t>
  </si>
  <si>
    <t>16.2.7</t>
  </si>
  <si>
    <t>Riskten Korunma Fonları (Etkin kısım)</t>
  </si>
  <si>
    <t>16.2.8</t>
  </si>
  <si>
    <t>16.2.9</t>
  </si>
  <si>
    <t>16.3</t>
  </si>
  <si>
    <t>Kâr Yedekleri</t>
  </si>
  <si>
    <t>16.3.1</t>
  </si>
  <si>
    <t>16.3.2</t>
  </si>
  <si>
    <t>16.3.3</t>
  </si>
  <si>
    <t>16.3.4</t>
  </si>
  <si>
    <t>Diğer Kâr Yedekleri</t>
  </si>
  <si>
    <t>16.4</t>
  </si>
  <si>
    <t>Kâr veya Zarar</t>
  </si>
  <si>
    <t>16.4.1</t>
  </si>
  <si>
    <t>16.4.2</t>
  </si>
  <si>
    <t xml:space="preserve">Alım Satım Amaçlı  Finansal Varlıklardan </t>
  </si>
  <si>
    <t xml:space="preserve">Satılmaya Hazır Finansal Varlıklardan </t>
  </si>
  <si>
    <t>1.5.4</t>
  </si>
  <si>
    <t>Vadeye Kadar Elde Tutulacak Yatırımlardan</t>
  </si>
  <si>
    <t>Finansal Kiralama Gelirleri</t>
  </si>
  <si>
    <t xml:space="preserve">Para Piyasası İşlemlerine Verilen Faizler 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</si>
  <si>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</si>
  <si>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</si>
  <si>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</si>
  <si>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</si>
  <si>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NET FAALİYET KÂRI/ZARARI (VIII-IX-X)</t>
  </si>
  <si>
    <t xml:space="preserve">BİRLEŞME İŞLEMİ SONRASINDA GELİR OLARAK </t>
  </si>
  <si>
    <t>KAYDEDİLEN FAZLALIK TUTARI</t>
  </si>
  <si>
    <t>ÖZKAYNAK YÖNTEMİ UYGULANAN ORTAKLIKLARDAN KÂR/ZARAR</t>
  </si>
  <si>
    <t>NET PARASAL POZİSYON KÂRI/ZARARI</t>
  </si>
  <si>
    <t xml:space="preserve">Faktoring Garantilerinden 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</si>
  <si>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</si>
  <si>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</si>
  <si>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</si>
  <si>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</si>
  <si>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</si>
  <si>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</si>
  <si>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</si>
  <si>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</si>
  <si>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</si>
  <si>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</si>
  <si>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</si>
  <si>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</si>
  <si>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</si>
  <si>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</si>
  <si>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</si>
  <si>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</si>
  <si>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</si>
  <si>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</si>
  <si>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</si>
  <si>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</si>
  <si>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</si>
  <si>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</si>
  <si>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</si>
  <si>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</si>
  <si>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</si>
  <si>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15.1</t>
  </si>
  <si>
    <t>15.2</t>
  </si>
  <si>
    <t xml:space="preserve">XV. 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</si>
  <si>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</si>
  <si>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</si>
  <si>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</si>
  <si>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</si>
  <si>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Dönem İçindeki Değişimler</t>
  </si>
  <si>
    <t>Birleşmeden Kaynaklanan Artış/Azalış</t>
  </si>
  <si>
    <t>Dönem Net Kârı veya Zararı</t>
  </si>
  <si>
    <t>Kâr Dağıtımı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</si>
  <si>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</si>
  <si>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</si>
  <si>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</si>
  <si>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1.2.10</t>
  </si>
  <si>
    <t>Elde Edilen Satılmaya Hazır Finansal Varlıklar</t>
  </si>
  <si>
    <t>Elden Çıkarılan Satılmaya Hazır Finansal Varlıklar</t>
  </si>
  <si>
    <t xml:space="preserve">İhraç Edilen Sermaye Araçları   </t>
  </si>
  <si>
    <t xml:space="preserve">Temettü Ödemeleri </t>
  </si>
  <si>
    <t>ÖZKAYNAKLAR</t>
  </si>
  <si>
    <t xml:space="preserve">(II-c) </t>
  </si>
  <si>
    <t>(III-a-1)</t>
  </si>
  <si>
    <t>(III-a-2)</t>
  </si>
  <si>
    <t>(III-b-1)</t>
  </si>
  <si>
    <t>(III-e)</t>
  </si>
  <si>
    <t>Alım Satım Amaçlı Finansal Varlıklarda Net (Artış)/Azalış</t>
  </si>
  <si>
    <t>Bankalar Hesabındaki Net (Artış)/Azalış</t>
  </si>
  <si>
    <t>Kredilerdeki Net (Artış)/Azalış</t>
  </si>
  <si>
    <t>Diğer Aktiflerde Net (Artış)/Azalış</t>
  </si>
  <si>
    <t>Bankaların Mevduatlarında Net Artış/(Azalış)</t>
  </si>
  <si>
    <t>Diğer Mevduatlarda Net Artış/(Azalış)</t>
  </si>
  <si>
    <t>Alınan Kredilerdeki Net Artış/(Azalış)</t>
  </si>
  <si>
    <t>Vadesi Gelmiş Borçlarda Net Artış/(Azalış)</t>
  </si>
  <si>
    <t xml:space="preserve">Diğer Borçlarda Net Artış/(Azalış) </t>
  </si>
  <si>
    <t>Nakit ve Nakde Eşdeğer Varlıklardaki Net Artış (I+II+III+IV)</t>
  </si>
  <si>
    <t>Yeni Bakiye (I+II)</t>
  </si>
  <si>
    <t>KİRALAMA İŞLEMLERİNDEN BORÇLAR (Net)</t>
  </si>
  <si>
    <t xml:space="preserve">Satılan / İtfa Olan Yatırım Amaçlı Menkul Değerler </t>
  </si>
  <si>
    <t>İlişikteki açıklama ve dipnotlar bu finansal tabloların tamamlayıcı bir parçasıdır.</t>
  </si>
  <si>
    <t xml:space="preserve">
Toplam Özkaynak</t>
  </si>
  <si>
    <t>Dönem Net
Kârı / (Zararı)</t>
  </si>
  <si>
    <t>Geçmiş Dönem
Kârı / (Zararı)</t>
  </si>
  <si>
    <t>Hisse Senedi
İptal Kârları</t>
  </si>
  <si>
    <t xml:space="preserve">BANKALAR </t>
  </si>
  <si>
    <t xml:space="preserve">Bankanın Dahil Olduğu Risk Grubuna Kullandırılan Krediler </t>
  </si>
  <si>
    <t>6.1.1</t>
  </si>
  <si>
    <t>6.1.2</t>
  </si>
  <si>
    <t>YATIRIM AMAÇLI GAYRİMENKULLER (Net)</t>
  </si>
  <si>
    <t xml:space="preserve">SATIŞ AMAÇLI ELDE TUTULAN VE DURDURULAN FAALİYETLERE </t>
  </si>
  <si>
    <t>İLİŞKİN DURAN VARLIKLAR (Net)</t>
  </si>
  <si>
    <t>XIX.</t>
  </si>
  <si>
    <t>18.1</t>
  </si>
  <si>
    <t xml:space="preserve">Satış Amaçlı </t>
  </si>
  <si>
    <t>18.2</t>
  </si>
  <si>
    <t>Durdurulan Faaliyetlere İlişkin</t>
  </si>
  <si>
    <t>Bankanın Dahil Olduğu Risk Grubunun Mevduatı</t>
  </si>
  <si>
    <t>Müstakriz Fonları</t>
  </si>
  <si>
    <t xml:space="preserve">SATIŞ AMAÇLI ELDE TUTULAN VE DURDURULAN </t>
  </si>
  <si>
    <t>FAALİYETLERE İLİŞKİN DURAN VARLIK BORÇLARI (Net)</t>
  </si>
  <si>
    <t>14.1</t>
  </si>
  <si>
    <t>14.2</t>
  </si>
  <si>
    <t>Menkul Değerler Değerleme Farkları</t>
  </si>
  <si>
    <t xml:space="preserve">Maddi Duran Varlıklar Yeniden Değerleme Farkları </t>
  </si>
  <si>
    <t>Maddi Olmayan Duran Varlıklar Yeniden Değerleme Farkları</t>
  </si>
  <si>
    <t>Yatırım Amaçlı Gayrimenkuller Yeniden Değerleme Farkları</t>
  </si>
  <si>
    <t>İştirakler, Bağlı Ort. ve Birlikte Kontrol Edilen Ort. (İş Ort.) Bedelsiz Hisse Senetleri</t>
  </si>
  <si>
    <t>16.2.10</t>
  </si>
  <si>
    <t xml:space="preserve">Satış Amaçlı Elde Tutulan ve Durdurulan Faaliyetlere İlişkin Duran </t>
  </si>
  <si>
    <t>Varlıkların Birikmiş Değerleme Farkları</t>
  </si>
  <si>
    <t>NET FAİZ GELİRİ/GİDERİ (I - II)</t>
  </si>
  <si>
    <t>NET ÜCRET VE KOMİSYON GELİRLERİ/GİDERLERİ</t>
  </si>
  <si>
    <t xml:space="preserve">FAALİYET GELİRLERİ/GİDERLERİ TOPLAMI (III+IV+V+VI+VII) </t>
  </si>
  <si>
    <t>SÜRDÜRÜLEN FAALİYETLER VERGİ ÖNCESİ K/Z (XI+...+XIV)</t>
  </si>
  <si>
    <t>SÜRDÜRÜLEN FAALİYETLER VERGİ KARŞILIĞI (±)</t>
  </si>
  <si>
    <t>SÜRDÜRÜLEN FAALİYETLER DÖNEM NET K/Z (XV±XVI)</t>
  </si>
  <si>
    <t>DURDURULAN FAALİYETLERDEN GELİRLER</t>
  </si>
  <si>
    <t>Satış Amaçlı Elde Tutulan Duran Varlık Gelirleri</t>
  </si>
  <si>
    <t>18.3</t>
  </si>
  <si>
    <t>Diğer Durdurulan Faaliyet Gelirleri</t>
  </si>
  <si>
    <t>DURDURULAN FAALİYETLERDEN GİDERLER (-)</t>
  </si>
  <si>
    <t>19.1</t>
  </si>
  <si>
    <t>Satış Amaçlı Elde Tutulan Duran Varlık Giderleri</t>
  </si>
  <si>
    <t>19.2</t>
  </si>
  <si>
    <t>İştirak, Bağlı Ortaklık ve Birlikte Kontrol Edilen Ortaklıklar (İş Ort.) Satış Zararları</t>
  </si>
  <si>
    <t>19.3</t>
  </si>
  <si>
    <t>Diğer Durdurulan Faaliyet Giderleri</t>
  </si>
  <si>
    <t>XX.</t>
  </si>
  <si>
    <t>DURDURULAN FAALİYETLER VERGİ ÖNCESİ K/Z (XVIII-XIX)</t>
  </si>
  <si>
    <t>XXI.</t>
  </si>
  <si>
    <t>DURDURULAN FAALİYETLER VERGİ KARŞILIĞI (±)</t>
  </si>
  <si>
    <t>21.1</t>
  </si>
  <si>
    <t>21.2</t>
  </si>
  <si>
    <t>XXII.</t>
  </si>
  <si>
    <t>DURDURULAN FAALİYETLER DÖNEM NET K/Z (XX±XXI)</t>
  </si>
  <si>
    <t>XXIII.</t>
  </si>
  <si>
    <t>Vadeli Aktif Değerler Alım Satım Taahhütleri</t>
  </si>
  <si>
    <t>Vadeli Mevduat Alım Satım Taahhütleri</t>
  </si>
  <si>
    <t>Kredi Kartları ve Bankacılık Hizmetlerine İlişkin Promosyon Uyg. Taah.</t>
  </si>
  <si>
    <t>ÖZKAYNAKLARDA MUHASEBELEŞTİRİLEN GELİR GİDER KALEMLERİ</t>
  </si>
  <si>
    <t xml:space="preserve">MADDİ DURAN VARLIKLAR YENİDEN DEĞERLEME FARKLARI </t>
  </si>
  <si>
    <t xml:space="preserve">MADDİ OLMAYAN DURAN VARLIKLAR YENİDEN DEĞERLEME FARKLARI 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</si>
  <si>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</si>
  <si>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</si>
  <si>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</si>
  <si>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DOĞRUDAN ÖZKAYNAK ALTINDA MUHASEBELEŞTİRİLEN NET GELİR/GİDER (I+II+…+IX)</t>
  </si>
  <si>
    <t>DÖNEM KÂRI/ZARARI</t>
  </si>
  <si>
    <t xml:space="preserve">Yurtdışındaki Net Yatırım Riskinden Korunma Amaçlı Yeniden Sınıflandırılan ve Gelir Tablosunda Gösterilen Kısım </t>
  </si>
  <si>
    <t>DÖNEME İLİŞKİN MUHASEBELEŞTİRİLEN TOPLAM KÂR/ZARAR (X±XI)</t>
  </si>
  <si>
    <t>Nakit Akış Riskinden Korunma Amaçlı</t>
  </si>
  <si>
    <t>Yurtdışındaki Net Yatırım Riskinden Korunma Amaçlı</t>
  </si>
  <si>
    <t>Maddi Duran Varlıklar Yeniden Değerleme Farkları</t>
  </si>
  <si>
    <t>İştirakler, Bağlı Ort. ve Birlikte Kontrol Edilen Ort.(İş Ort.) Bedelsiz HS</t>
  </si>
  <si>
    <t>İç Kaynaklardan</t>
  </si>
  <si>
    <t>20.1</t>
  </si>
  <si>
    <t>20.2</t>
  </si>
  <si>
    <t>20.3</t>
  </si>
  <si>
    <t>Dönem Sonu Bakiyesi  (III+IV+V+……+XVIII+XIX+XX)</t>
  </si>
  <si>
    <t>Hisse Senedi İhraç Primi</t>
  </si>
  <si>
    <t>Dönem Sonu Bakiyesi  (I+II+III+…+XVI+XVII+XVIII)</t>
  </si>
  <si>
    <t>Gerçeğe Uygun Değer Farkı K/Z'a Yansıtılan Olarak Sınıflandırılan FV'larda Net (Artış) Azalış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</si>
  <si>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</si>
  <si>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</si>
  <si>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 xml:space="preserve">MENKUL DEĞERLER DEĞERLEME FARKLARINA SATILMAYA HAZIR </t>
  </si>
  <si>
    <t>FİNANSAL VARLIKLARDAN EKLENEN</t>
  </si>
  <si>
    <t xml:space="preserve">NAKİT AKIŞ RİSKİNDEN KORUNMA AMAÇLI TÜREV FİNANSAL </t>
  </si>
  <si>
    <t>VARLIKLARA İLİŞKİN KÂR/ZARAR (Gerçeğe Uygun Değer Değişikliklerinin Etkin Kısmı)</t>
  </si>
  <si>
    <t xml:space="preserve">YURTDIŞINDAKİ NET YATIRIM RİSKİNDEN KORUNMA AMAÇLI TÜREV FİNANSAL </t>
  </si>
  <si>
    <t xml:space="preserve">Nakit Akış Riskinden Korunma Amaçlı Türev Finansal Varlıklardan Yeniden Sınıflandırılan ve  </t>
  </si>
  <si>
    <t>Gelir Tablosunda Gösterilen Kısım</t>
  </si>
  <si>
    <t>Menkul Değer.
Değerleme Farkı</t>
  </si>
  <si>
    <t>Maddi ve Maddi Olmayan
Duran Varlık YDF</t>
  </si>
  <si>
    <t>Ortaklıklardan Bedelsiz 
Hisse Senetleri</t>
  </si>
  <si>
    <t>Riskten Korunma 
Fonları</t>
  </si>
  <si>
    <t xml:space="preserve">BİRLİKTE KONTROL EDİLEN ORTAKLIKLAR (İŞ ORTAKLIKLARI) (Net)  </t>
  </si>
  <si>
    <t xml:space="preserve">Gayri Nakdi Kredilere </t>
  </si>
  <si>
    <t>Özkaynak Yöntemine Göre Muhasebeleştirilenler</t>
  </si>
  <si>
    <t>Çekler İçin Ödeme Taahhütleri</t>
  </si>
  <si>
    <t>DEĞERLEME FARKLARINA AİT VERGİ</t>
  </si>
  <si>
    <t>GERÇEĞE UYGUN DEĞER FARKI KÂR/ZARARA YANSITILAN FV (Net)</t>
  </si>
  <si>
    <t>(I-l)</t>
  </si>
  <si>
    <t>(I-m)</t>
  </si>
  <si>
    <t>Ertelenmiş Finansal Kiralama Giderleri (-)</t>
  </si>
  <si>
    <t>İştirak, Bağlı Ortaklık ve Birlikte Kontrol Edilen Ortaklıklar (İş Ort.) Satış Kârları</t>
  </si>
  <si>
    <t>NET DÖNEM KÂRI/ZARARI (XVII+XXII)</t>
  </si>
  <si>
    <t xml:space="preserve">Menkul Değerlerin Gerçeğe Uygun Değerindeki Net Değişme (Kâr-Zarara Transfer) </t>
  </si>
  <si>
    <t>Gerçeğe Uygun Değer Farkı Kâr / Zarara Yansıtılan Olarak Sınıflandırılan FV</t>
  </si>
  <si>
    <t>(I-k)</t>
  </si>
  <si>
    <t>(II-j)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</si>
  <si>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</si>
  <si>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</si>
  <si>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</si>
  <si>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</si>
  <si>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</si>
  <si>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</si>
  <si>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</si>
  <si>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</si>
  <si>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</si>
  <si>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</si>
  <si>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</si>
  <si>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</si>
  <si>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</si>
  <si>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</si>
  <si>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5.4</t>
  </si>
  <si>
    <t>5.5</t>
  </si>
  <si>
    <t>5.6</t>
  </si>
  <si>
    <t>5.7</t>
  </si>
  <si>
    <t>(I-n)</t>
  </si>
  <si>
    <t>(III-a-3)</t>
  </si>
  <si>
    <t>4.4</t>
  </si>
  <si>
    <t>4.5</t>
  </si>
  <si>
    <t>4.6</t>
  </si>
  <si>
    <t>4.7</t>
  </si>
  <si>
    <t>4.8</t>
  </si>
  <si>
    <t>(Tutarlar Bin TL olarak ifade edilmiştir.)</t>
  </si>
  <si>
    <t>Hisse Başına Kâr / Zarar (Tam TL tutarı ile gösterilmiştir)</t>
  </si>
  <si>
    <r>
      <t>Dönem Başındaki Nakit ve Nakde Eşdeğer Varlıklar</t>
    </r>
    <r>
      <rPr>
        <vertAlign val="superscript"/>
        <sz val="12"/>
        <rFont val="DINPro-Light"/>
        <family val="3"/>
      </rPr>
      <t xml:space="preserve"> </t>
    </r>
  </si>
  <si>
    <t>Satış A./Durdurulan 
F.İlişkin Dur. V. Bir. Değ. F.</t>
  </si>
  <si>
    <t>2.2.4</t>
  </si>
  <si>
    <t>KREDİLER VE ALACAKLAR</t>
  </si>
  <si>
    <t>Krediler ve Alacaklar</t>
  </si>
  <si>
    <t>6.1.3</t>
  </si>
  <si>
    <t>Türev Finansal İşlemlerden Kâr/Zarar</t>
  </si>
  <si>
    <t>Bankalararası Para Piyasalarına Borçlar</t>
  </si>
  <si>
    <t>İMKB Takasbank Piyasasına Borçlar</t>
  </si>
  <si>
    <t>(III-c)</t>
  </si>
  <si>
    <t>Gerçeğe Uygun Değer Farkı Kâr/Zarara Yansıtılan Olarak Sınıflandırılan FV</t>
  </si>
  <si>
    <t>Geçmiş Yıllar Kârı / Zararı</t>
  </si>
  <si>
    <t>Dönem Net Kârı / Zararı</t>
  </si>
  <si>
    <t>ÖZKAYNAKLARDA MUHASEBELEŞTİRİLEN GELİR GİDER KALEMLERİNE İLİŞKİN TABLO</t>
  </si>
  <si>
    <t>(III-b-4)</t>
  </si>
  <si>
    <t xml:space="preserve">(II-d) </t>
  </si>
  <si>
    <t>Hisse Senedi İhracı</t>
  </si>
  <si>
    <t>11.4</t>
  </si>
  <si>
    <t>(*) "Ödenmiş Sermaye Enflasyon Düzeltme Farkı" kolonunda gösterilen tutarlar ile "Diğer Yedekler" kolonunda gösterilen tutarın "Aktüeryal Kayıp / Kazanç" a ilişkin kısmı finansal tablolarda "Diğer Sermaye Yedekleri" altında gösterilmektedir.</t>
  </si>
  <si>
    <t>(31/12/2015)</t>
  </si>
  <si>
    <t>I. 31 ARALIK 2016 TARİHİ İTİBARIYLA KONSOLİDE OLMAYAN BİLANÇO (FİNANSAL DURUM TABLOSU)</t>
  </si>
  <si>
    <t>(31/12/2016)</t>
  </si>
  <si>
    <t>(01/01-31/12/2016)</t>
  </si>
  <si>
    <t>IV. 31 ARALIK 2016 TARİHİNDE SONA EREN DÖNEME İLİŞKİN KONSOLİDE OLMAYAN</t>
  </si>
  <si>
    <t>II. 31 ARALIK 2016 TARİHİNDE SONA EREN DÖNEME İLİŞKİN KONSOLİDE OLMAYAN GELİR TABLOSU</t>
  </si>
  <si>
    <t>III. 31 ARALIK  2016 TARİHİ İTİBARIYLA KONSOLİDE OLMAYAN NAZIM HESAPLAR TABLOSU</t>
  </si>
  <si>
    <t>VI. 31 ARALIK 2016 TARİHİNDE SONA EREN DÖNEME İLİŞKİN KONSOLİDE OLMAYAN NAKİT AKIŞ TABLOSU</t>
  </si>
  <si>
    <t>(VI-b)</t>
  </si>
  <si>
    <t>(VI-a)</t>
  </si>
  <si>
    <t>(III-i)</t>
  </si>
  <si>
    <t>(III-k)</t>
  </si>
  <si>
    <t>(IV-a-2, 3)</t>
  </si>
  <si>
    <t>(IV-a-1)</t>
  </si>
  <si>
    <t>(IV-b)</t>
  </si>
  <si>
    <t>(VII)</t>
  </si>
  <si>
    <t>(I-o)</t>
  </si>
  <si>
    <t>(I-p)</t>
  </si>
  <si>
    <t>VII. KÂR DAĞITIM TABLOSU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</si>
  <si>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</si>
  <si>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</si>
  <si>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</si>
  <si>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</si>
  <si>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</si>
  <si>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</si>
  <si>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</si>
  <si>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</si>
  <si>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</si>
  <si>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</si>
  <si>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</si>
  <si>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</si>
  <si>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</si>
  <si>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</si>
  <si>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</si>
  <si>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</si>
  <si>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</si>
  <si>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</si>
  <si>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</si>
  <si>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</si>
  <si>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</si>
  <si>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</si>
  <si>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</si>
  <si>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</si>
  <si>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</si>
  <si>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</si>
  <si>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YÖNETİM KURULUNA TEMETTÜ (-)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</si>
  <si>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</si>
  <si>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</si>
  <si>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</si>
  <si>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</si>
  <si>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</si>
  <si>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</si>
  <si>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</si>
  <si>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İKİNCİ TERTİP YASAL YEDEK AKÇE (-)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</si>
  <si>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</si>
  <si>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</si>
  <si>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</si>
  <si>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</si>
  <si>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</si>
  <si>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</si>
  <si>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1.14</t>
  </si>
  <si>
    <t>ÖZEL FONLAR</t>
  </si>
  <si>
    <t xml:space="preserve"> YEDEKLERDEN DAĞITIM</t>
  </si>
  <si>
    <t>DAĞITILAN YEDEKLER</t>
  </si>
  <si>
    <t xml:space="preserve">İKİNCİ TERTİP YASAL YEDEKLER (-) </t>
  </si>
  <si>
    <t>ORTAKLARA PAY (-)</t>
  </si>
  <si>
    <t>2.3.1</t>
  </si>
  <si>
    <t>2.3.2</t>
  </si>
  <si>
    <t>2.3.3</t>
  </si>
  <si>
    <t>2.3.4</t>
  </si>
  <si>
    <t>2.3.5</t>
  </si>
  <si>
    <t>PERSONELE PAY (-)</t>
  </si>
  <si>
    <t>YÖNETİM KURULUNA PAY (-)</t>
  </si>
  <si>
    <t xml:space="preserve">III. </t>
  </si>
  <si>
    <t>HİSSE BAŞINA KÂR (*)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</si>
  <si>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</si>
  <si>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</si>
  <si>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</si>
  <si>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</si>
  <si>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</si>
  <si>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</si>
  <si>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</si>
  <si>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(*) Tam TL tutarı ile gösterilmiştir.</t>
  </si>
  <si>
    <t>NOT:</t>
  </si>
  <si>
    <r>
      <t xml:space="preserve">(1) </t>
    </r>
    <r>
      <rPr>
        <sz val="12"/>
        <rFont val="DINPro-Light"/>
        <family val="3"/>
      </rPr>
      <t>Cari döneme ait kârın dağıtımı hakkında Banka'nın yetkili organı Genel Kurul'dur. Bu finansal tabloların düzenlendiği tarih itibarıyla Banka'nın yıllık Olağan Genel Kurul toplantısı henüz yapılmamıştır.</t>
    </r>
  </si>
  <si>
    <r>
      <t>(2)</t>
    </r>
    <r>
      <rPr>
        <sz val="12"/>
        <rFont val="DINPro-Light"/>
        <family val="3"/>
      </rPr>
      <t xml:space="preserve"> Kâr dağıtımı Ana Ortaklık Banka'nın konsolide olmayan finansal tablolarına göre yapılmaktadır.</t>
    </r>
  </si>
  <si>
    <t xml:space="preserve">
</t>
  </si>
  <si>
    <t>(V-b)</t>
  </si>
  <si>
    <t>(V-a)</t>
  </si>
  <si>
    <t>V. 31 ARALIK 2016 TARİHİNDE SONA EREN DÖNEME İLİŞKİN KONSOLİDE OLMAYAN ÖZKAYNAK DEĞİŞİM TABLOSU</t>
  </si>
  <si>
    <t>(II-j-8)</t>
  </si>
  <si>
    <t>(01/01-31/12/2015)</t>
  </si>
</sst>
</file>

<file path=xl/styles.xml><?xml version="1.0" encoding="utf-8"?>
<styleSheet xmlns="http://schemas.openxmlformats.org/spreadsheetml/2006/main">
  <numFmts count="7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_);\(#,##0\ &quot;TL&quot;\)"/>
    <numFmt numFmtId="181" formatCode="#,##0\ &quot;TL&quot;_);[Red]\(#,##0\ &quot;TL&quot;\)"/>
    <numFmt numFmtId="182" formatCode="#,##0.00\ &quot;TL&quot;_);\(#,##0.00\ &quot;TL&quot;\)"/>
    <numFmt numFmtId="183" formatCode="#,##0.00\ &quot;TL&quot;_);[Red]\(#,##0.00\ &quot;TL&quot;\)"/>
    <numFmt numFmtId="184" formatCode="_ * #,##0_)\ &quot;TL&quot;_ ;_ * \(#,##0\)\ &quot;TL&quot;_ ;_ * &quot;-&quot;_)\ &quot;TL&quot;_ ;_ @_ "/>
    <numFmt numFmtId="185" formatCode="_ * #,##0_)\ _T_L_ ;_ * \(#,##0\)\ _T_L_ ;_ * &quot;-&quot;_)\ _T_L_ ;_ @_ "/>
    <numFmt numFmtId="186" formatCode="_ * #,##0.00_)\ &quot;TL&quot;_ ;_ * \(#,##0.00\)\ &quot;TL&quot;_ ;_ * &quot;-&quot;??_)\ &quot;TL&quot;_ ;_ @_ "/>
    <numFmt numFmtId="187" formatCode="_ * #,##0.00_)\ _T_L_ ;_ * \(#,##0.00\)\ _T_L_ ;_ * &quot;-&quot;??_)\ _T_L_ ;_ @_ "/>
    <numFmt numFmtId="188" formatCode="#,##0\ &quot;YTL&quot;_-;#,##0\ &quot;YTL&quot;\-"/>
    <numFmt numFmtId="189" formatCode="#,##0\ &quot;YTL&quot;_-;[Red]#,##0\ &quot;YTL&quot;\-"/>
    <numFmt numFmtId="190" formatCode="#,##0.00\ &quot;YTL&quot;_-;#,##0.00\ &quot;YTL&quot;\-"/>
    <numFmt numFmtId="191" formatCode="#,##0.00\ &quot;YTL&quot;_-;[Red]#,##0.00\ &quot;YTL&quot;\-"/>
    <numFmt numFmtId="192" formatCode="_-* #,##0\ &quot;YTL&quot;_-;_-* #,##0\ &quot;YTL&quot;\-;_-* &quot;-&quot;\ &quot;YTL&quot;_-;_-@_-"/>
    <numFmt numFmtId="193" formatCode="_-* #,##0\ _Y_T_L_-;_-* #,##0\ _Y_T_L\-;_-* &quot;-&quot;\ _Y_T_L_-;_-@_-"/>
    <numFmt numFmtId="194" formatCode="_-* #,##0.00\ &quot;YTL&quot;_-;_-* #,##0.00\ &quot;YTL&quot;\-;_-* &quot;-&quot;??\ &quot;YTL&quot;_-;_-@_-"/>
    <numFmt numFmtId="195" formatCode="_-* #,##0.00\ _Y_T_L_-;_-* #,##0.00\ _Y_T_L\-;_-* &quot;-&quot;??\ _Y_T_L_-;_-@_-"/>
    <numFmt numFmtId="196" formatCode="_-* #,##0;\-* #,##0;_-* &quot;-&quot;;_-@_-"/>
    <numFmt numFmtId="197" formatCode="_(* #,##0_);_(* \(#,##0\);_(* &quot;-&quot;_);_(@_)"/>
    <numFmt numFmtId="198" formatCode="0.000000"/>
    <numFmt numFmtId="199" formatCode="_(* #,##0.00_);_(* \(#,##0.00\);_(* &quot;-&quot;??_);_(@_)"/>
    <numFmt numFmtId="200" formatCode="_(* #,##0_);_(* \(#,##0\);_(* &quot;-&quot;??_);_(@_)"/>
    <numFmt numFmtId="201" formatCode="_(* #,##0.0_);_(* \(#,##0\);_(* &quot;-&quot;??_);_(@_)"/>
    <numFmt numFmtId="202" formatCode="_(* #,##0.0_);_(* \(#,##0.0\);_(* &quot;-&quot;??_);_(@_)"/>
    <numFmt numFmtId="203" formatCode="0.0000"/>
    <numFmt numFmtId="204" formatCode="_-* #,##0\ _T_L_-;\-* #,##0\ _T_L_-;_-* &quot;-&quot;??\ _T_L_-;_-@_-"/>
    <numFmt numFmtId="205" formatCode="#,##0_ ;\-#,##0\ 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\);_(* \(#,##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\ ;\(#,##0\);_-* &quot;-&quot;_-;_-@_-"/>
    <numFmt numFmtId="217" formatCode="_-* #,##0.0;\-* #,##0.0;_-* &quot;-&quot;;_-@_-"/>
    <numFmt numFmtId="218" formatCode="_(* #,##0.000_);_(* \(#,##0.000\);_(* &quot;-&quot;??_);_(@_)"/>
    <numFmt numFmtId="219" formatCode="_-* #,##0.000\ _Y_T_L_-;\-* #,##0.000\ _Y_T_L_-;_-* &quot;-&quot;???\ _Y_T_L_-;_-@_-"/>
    <numFmt numFmtId="220" formatCode="_-* #,##0.00;\-* #,##0.00;_-* &quot;-&quot;;_-@_-"/>
    <numFmt numFmtId="221" formatCode="[$-41F]dd\ mmmm\ yyyy\ dddd"/>
    <numFmt numFmtId="222" formatCode="_-* #,##0.000;\-* #,##0.000;_-* &quot;-&quot;;_-@_-"/>
    <numFmt numFmtId="223" formatCode="_-* #,##0.0\ _T_L_-;\-* #,##0.0\ _T_L_-;_-* &quot;-&quot;??\ _T_L_-;_-@_-"/>
    <numFmt numFmtId="224" formatCode="#,##0.0"/>
    <numFmt numFmtId="225" formatCode="_-* #,##0\ _₺_-;\-* #,##0\ _₺_-;_-* &quot;-&quot;??\ _₺_-;_-@_-"/>
  </numFmts>
  <fonts count="7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0"/>
      <name val="MS Sans Serif"/>
      <family val="2"/>
    </font>
    <font>
      <sz val="10"/>
      <name val="Times New Roman Tur"/>
      <family val="1"/>
    </font>
    <font>
      <b/>
      <sz val="10"/>
      <name val="Times New Roman Tur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sz val="10"/>
      <name val="DINPro-Medium"/>
      <family val="3"/>
    </font>
    <font>
      <sz val="12"/>
      <name val="DINPro-Black"/>
      <family val="3"/>
    </font>
    <font>
      <sz val="11"/>
      <name val="Times New Roman"/>
      <family val="1"/>
    </font>
    <font>
      <sz val="12"/>
      <name val="DINPro-Light"/>
      <family val="3"/>
    </font>
    <font>
      <b/>
      <sz val="12"/>
      <name val="DINPro-Light"/>
      <family val="3"/>
    </font>
    <font>
      <b/>
      <sz val="12"/>
      <name val="DINPro-Black"/>
      <family val="3"/>
    </font>
    <font>
      <b/>
      <sz val="12"/>
      <name val="DINPro-Medium"/>
      <family val="3"/>
    </font>
    <font>
      <sz val="12"/>
      <name val="DINPro-Medium"/>
      <family val="3"/>
    </font>
    <font>
      <sz val="14"/>
      <name val="DINPro-Black"/>
      <family val="3"/>
    </font>
    <font>
      <sz val="12"/>
      <name val="Arial"/>
      <family val="2"/>
    </font>
    <font>
      <vertAlign val="superscript"/>
      <sz val="12"/>
      <name val="DINPro-Light"/>
      <family val="3"/>
    </font>
    <font>
      <b/>
      <sz val="14"/>
      <name val="DINPro-Black"/>
      <family val="3"/>
    </font>
    <font>
      <b/>
      <sz val="10"/>
      <name val="DINPro-Medium"/>
      <family val="3"/>
    </font>
    <font>
      <sz val="14"/>
      <name val="DINPro-Medium"/>
      <family val="3"/>
    </font>
    <font>
      <b/>
      <sz val="13"/>
      <name val="DINPro-Black"/>
      <family val="3"/>
    </font>
    <font>
      <sz val="13"/>
      <name val="DINPro-Black"/>
      <family val="3"/>
    </font>
    <font>
      <sz val="10"/>
      <name val="DINPro-Black"/>
      <family val="3"/>
    </font>
    <font>
      <b/>
      <u val="single"/>
      <sz val="12"/>
      <name val="DINPro-Medium"/>
      <family val="3"/>
    </font>
    <font>
      <sz val="11"/>
      <name val="DINPro-Light"/>
      <family val="3"/>
    </font>
    <font>
      <sz val="14"/>
      <name val="DINPro-Light"/>
      <family val="3"/>
    </font>
    <font>
      <sz val="10"/>
      <name val="DINPro-Light"/>
      <family val="3"/>
    </font>
    <font>
      <b/>
      <sz val="14"/>
      <name val="DINPro-Light"/>
      <family val="3"/>
    </font>
    <font>
      <b/>
      <sz val="10"/>
      <name val="DINPro-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3" fillId="0" borderId="0" xfId="59" applyFont="1" applyFill="1" applyBorder="1">
      <alignment/>
      <protection/>
    </xf>
    <xf numFmtId="0" fontId="1" fillId="0" borderId="0" xfId="59" applyFont="1" applyFill="1" applyBorder="1">
      <alignment/>
      <protection/>
    </xf>
    <xf numFmtId="0" fontId="5" fillId="0" borderId="0" xfId="59" applyFont="1" applyFill="1" applyBorder="1">
      <alignment/>
      <protection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59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/>
    </xf>
    <xf numFmtId="2" fontId="18" fillId="0" borderId="0" xfId="0" applyNumberFormat="1" applyFont="1" applyFill="1" applyBorder="1" applyAlignment="1" quotePrefix="1">
      <alignment/>
    </xf>
    <xf numFmtId="0" fontId="18" fillId="0" borderId="0" xfId="0" applyFont="1" applyFill="1" applyBorder="1" applyAlignment="1">
      <alignment horizontal="left"/>
    </xf>
    <xf numFmtId="16" fontId="18" fillId="0" borderId="0" xfId="0" applyNumberFormat="1" applyFont="1" applyFill="1" applyBorder="1" applyAlignment="1" quotePrefix="1">
      <alignment/>
    </xf>
    <xf numFmtId="0" fontId="18" fillId="0" borderId="0" xfId="0" applyFont="1" applyFill="1" applyBorder="1" applyAlignment="1" quotePrefix="1">
      <alignment horizontal="left"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 quotePrefix="1">
      <alignment vertical="top"/>
    </xf>
    <xf numFmtId="0" fontId="23" fillId="0" borderId="0" xfId="0" applyFont="1" applyFill="1" applyBorder="1" applyAlignment="1">
      <alignment/>
    </xf>
    <xf numFmtId="197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 vertical="justify"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/>
    </xf>
    <xf numFmtId="196" fontId="18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 quotePrefix="1">
      <alignment/>
    </xf>
    <xf numFmtId="49" fontId="1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59" applyFont="1" applyFill="1" applyBorder="1" applyAlignment="1">
      <alignment horizontal="center" vertical="center"/>
      <protection/>
    </xf>
    <xf numFmtId="0" fontId="2" fillId="0" borderId="0" xfId="59" applyFont="1" applyFill="1" applyBorder="1" applyAlignment="1">
      <alignment horizontal="center" vertical="justify"/>
      <protection/>
    </xf>
    <xf numFmtId="0" fontId="1" fillId="0" borderId="0" xfId="59" applyFont="1" applyFill="1" applyBorder="1" applyAlignment="1">
      <alignment horizontal="justify" vertical="justify"/>
      <protection/>
    </xf>
    <xf numFmtId="0" fontId="2" fillId="0" borderId="0" xfId="59" applyFont="1" applyFill="1" applyBorder="1" applyAlignment="1" quotePrefix="1">
      <alignment vertical="justify"/>
      <protection/>
    </xf>
    <xf numFmtId="3" fontId="1" fillId="0" borderId="0" xfId="59" applyNumberFormat="1" applyFont="1" applyFill="1" applyBorder="1" applyAlignment="1" quotePrefix="1">
      <alignment horizontal="center" vertical="justify"/>
      <protection/>
    </xf>
    <xf numFmtId="3" fontId="1" fillId="0" borderId="0" xfId="59" applyNumberFormat="1" applyFont="1" applyFill="1" applyBorder="1" applyAlignment="1">
      <alignment horizontal="center" vertical="justify"/>
      <protection/>
    </xf>
    <xf numFmtId="0" fontId="3" fillId="0" borderId="0" xfId="59" applyFont="1" applyFill="1" applyBorder="1" applyAlignment="1">
      <alignment horizontal="centerContinuous"/>
      <protection/>
    </xf>
    <xf numFmtId="0" fontId="18" fillId="0" borderId="0" xfId="59" applyFont="1" applyFill="1" applyBorder="1">
      <alignment/>
      <protection/>
    </xf>
    <xf numFmtId="0" fontId="22" fillId="0" borderId="0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0" fontId="23" fillId="0" borderId="0" xfId="59" applyFont="1" applyFill="1" applyBorder="1">
      <alignment/>
      <protection/>
    </xf>
    <xf numFmtId="0" fontId="19" fillId="0" borderId="0" xfId="59" applyFont="1" applyFill="1" applyBorder="1">
      <alignment/>
      <protection/>
    </xf>
    <xf numFmtId="0" fontId="20" fillId="0" borderId="0" xfId="59" applyFont="1" applyFill="1" applyBorder="1" applyAlignment="1">
      <alignment horizontal="center" vertical="center"/>
      <protection/>
    </xf>
    <xf numFmtId="0" fontId="18" fillId="0" borderId="0" xfId="59" applyFont="1" applyFill="1" applyBorder="1" applyAlignment="1">
      <alignment horizontal="justify" vertical="justify"/>
      <protection/>
    </xf>
    <xf numFmtId="197" fontId="18" fillId="0" borderId="0" xfId="0" applyNumberFormat="1" applyFont="1" applyFill="1" applyBorder="1" applyAlignment="1">
      <alignment/>
    </xf>
    <xf numFmtId="197" fontId="19" fillId="0" borderId="0" xfId="0" applyNumberFormat="1" applyFont="1" applyFill="1" applyBorder="1" applyAlignment="1">
      <alignment/>
    </xf>
    <xf numFmtId="197" fontId="18" fillId="0" borderId="0" xfId="0" applyNumberFormat="1" applyFont="1" applyFill="1" applyBorder="1" applyAlignment="1">
      <alignment horizontal="center" vertical="center"/>
    </xf>
    <xf numFmtId="197" fontId="18" fillId="0" borderId="0" xfId="59" applyNumberFormat="1" applyFont="1" applyFill="1" applyBorder="1" applyAlignment="1">
      <alignment horizontal="center"/>
      <protection/>
    </xf>
    <xf numFmtId="0" fontId="1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right" vertical="justify"/>
    </xf>
    <xf numFmtId="3" fontId="1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59" applyFont="1" applyFill="1" applyBorder="1" applyAlignment="1">
      <alignment horizontal="center"/>
      <protection/>
    </xf>
    <xf numFmtId="197" fontId="18" fillId="0" borderId="0" xfId="59" applyNumberFormat="1" applyFont="1" applyFill="1" applyBorder="1">
      <alignment/>
      <protection/>
    </xf>
    <xf numFmtId="0" fontId="1" fillId="0" borderId="0" xfId="59" applyFont="1" applyFill="1" applyBorder="1" applyAlignment="1">
      <alignment horizontal="justify" vertical="justify" wrapText="1"/>
      <protection/>
    </xf>
    <xf numFmtId="0" fontId="0" fillId="0" borderId="0" xfId="0" applyFont="1" applyFill="1" applyAlignment="1">
      <alignment/>
    </xf>
    <xf numFmtId="196" fontId="17" fillId="0" borderId="0" xfId="0" applyNumberFormat="1" applyFont="1" applyFill="1" applyBorder="1" applyAlignment="1">
      <alignment horizontal="right"/>
    </xf>
    <xf numFmtId="197" fontId="2" fillId="0" borderId="0" xfId="0" applyNumberFormat="1" applyFont="1" applyFill="1" applyBorder="1" applyAlignment="1">
      <alignment/>
    </xf>
    <xf numFmtId="0" fontId="21" fillId="0" borderId="0" xfId="0" applyFont="1" applyFill="1" applyBorder="1" applyAlignment="1" quotePrefix="1">
      <alignment horizontal="right"/>
    </xf>
    <xf numFmtId="0" fontId="2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197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197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 horizontal="right"/>
    </xf>
    <xf numFmtId="0" fontId="18" fillId="0" borderId="0" xfId="0" applyFont="1" applyFill="1" applyBorder="1" applyAlignment="1" quotePrefix="1">
      <alignment horizontal="right"/>
    </xf>
    <xf numFmtId="0" fontId="21" fillId="0" borderId="0" xfId="0" applyFont="1" applyFill="1" applyBorder="1" applyAlignment="1" quotePrefix="1">
      <alignment horizontal="left"/>
    </xf>
    <xf numFmtId="0" fontId="18" fillId="0" borderId="0" xfId="0" applyFont="1" applyFill="1" applyBorder="1" applyAlignment="1">
      <alignment horizontal="right" vertical="justify"/>
    </xf>
    <xf numFmtId="0" fontId="21" fillId="0" borderId="0" xfId="0" applyFont="1" applyFill="1" applyBorder="1" applyAlignment="1">
      <alignment horizontal="right"/>
    </xf>
    <xf numFmtId="197" fontId="22" fillId="0" borderId="0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right"/>
    </xf>
    <xf numFmtId="197" fontId="21" fillId="0" borderId="11" xfId="0" applyNumberFormat="1" applyFont="1" applyFill="1" applyBorder="1" applyAlignment="1">
      <alignment/>
    </xf>
    <xf numFmtId="0" fontId="18" fillId="0" borderId="0" xfId="0" applyFont="1" applyFill="1" applyBorder="1" applyAlignment="1" quotePrefix="1">
      <alignment horizontal="right" vertical="justify"/>
    </xf>
    <xf numFmtId="0" fontId="18" fillId="0" borderId="10" xfId="0" applyFont="1" applyFill="1" applyBorder="1" applyAlignment="1">
      <alignment horizontal="right"/>
    </xf>
    <xf numFmtId="0" fontId="21" fillId="0" borderId="0" xfId="59" applyFont="1" applyFill="1" applyBorder="1">
      <alignment/>
      <protection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justify"/>
    </xf>
    <xf numFmtId="0" fontId="20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 vertical="center"/>
    </xf>
    <xf numFmtId="0" fontId="21" fillId="0" borderId="0" xfId="59" applyFont="1" applyFill="1" applyBorder="1" quotePrefix="1">
      <alignment/>
      <protection/>
    </xf>
    <xf numFmtId="14" fontId="21" fillId="0" borderId="0" xfId="59" applyNumberFormat="1" applyFont="1" applyFill="1" applyBorder="1" quotePrefix="1">
      <alignment/>
      <protection/>
    </xf>
    <xf numFmtId="0" fontId="1" fillId="0" borderId="10" xfId="0" applyFont="1" applyFill="1" applyBorder="1" applyAlignment="1" quotePrefix="1">
      <alignment horizontal="right" vertical="justify"/>
    </xf>
    <xf numFmtId="0" fontId="1" fillId="0" borderId="0" xfId="0" applyFont="1" applyFill="1" applyBorder="1" applyAlignment="1" quotePrefix="1">
      <alignment horizontal="right" vertical="justify"/>
    </xf>
    <xf numFmtId="0" fontId="15" fillId="0" borderId="0" xfId="59" applyFont="1" applyFill="1" applyBorder="1">
      <alignment/>
      <protection/>
    </xf>
    <xf numFmtId="0" fontId="3" fillId="0" borderId="0" xfId="59" applyFont="1" applyFill="1" applyBorder="1" applyAlignment="1">
      <alignment horizontal="right"/>
      <protection/>
    </xf>
    <xf numFmtId="0" fontId="28" fillId="0" borderId="0" xfId="59" applyFont="1" applyFill="1" applyBorder="1" applyAlignment="1">
      <alignment horizontal="left" vertical="justify"/>
      <protection/>
    </xf>
    <xf numFmtId="0" fontId="29" fillId="0" borderId="0" xfId="0" applyFont="1" applyFill="1" applyBorder="1" applyAlignment="1">
      <alignment horizontal="left"/>
    </xf>
    <xf numFmtId="0" fontId="30" fillId="0" borderId="0" xfId="59" applyFont="1" applyFill="1" applyBorder="1" applyAlignment="1">
      <alignment vertical="justify"/>
      <protection/>
    </xf>
    <xf numFmtId="0" fontId="30" fillId="0" borderId="0" xfId="59" applyFont="1" applyFill="1" applyBorder="1">
      <alignment/>
      <protection/>
    </xf>
    <xf numFmtId="0" fontId="29" fillId="0" borderId="0" xfId="59" applyFont="1" applyFill="1" applyBorder="1" applyAlignment="1">
      <alignment vertical="justify"/>
      <protection/>
    </xf>
    <xf numFmtId="0" fontId="29" fillId="0" borderId="0" xfId="59" applyFont="1" applyFill="1" applyBorder="1" applyAlignment="1">
      <alignment/>
      <protection/>
    </xf>
    <xf numFmtId="0" fontId="21" fillId="0" borderId="0" xfId="59" applyFont="1" applyFill="1" applyBorder="1" applyAlignment="1">
      <alignment horizontal="left" vertical="justify"/>
      <protection/>
    </xf>
    <xf numFmtId="0" fontId="22" fillId="0" borderId="0" xfId="59" applyFont="1" applyFill="1" applyBorder="1" applyAlignment="1">
      <alignment vertical="justify"/>
      <protection/>
    </xf>
    <xf numFmtId="0" fontId="22" fillId="0" borderId="0" xfId="59" applyFont="1" applyFill="1" applyBorder="1" applyAlignment="1">
      <alignment/>
      <protection/>
    </xf>
    <xf numFmtId="0" fontId="22" fillId="0" borderId="0" xfId="59" applyFont="1" applyFill="1" applyBorder="1" applyAlignment="1">
      <alignment horizontal="left" vertical="justify"/>
      <protection/>
    </xf>
    <xf numFmtId="0" fontId="21" fillId="0" borderId="0" xfId="59" applyFont="1" applyFill="1" applyBorder="1" applyAlignment="1">
      <alignment horizontal="right" vertical="justify"/>
      <protection/>
    </xf>
    <xf numFmtId="0" fontId="16" fillId="0" borderId="0" xfId="59" applyFont="1" applyFill="1" applyBorder="1" applyAlignment="1">
      <alignment horizontal="right"/>
      <protection/>
    </xf>
    <xf numFmtId="0" fontId="16" fillId="0" borderId="0" xfId="59" applyFont="1" applyFill="1" applyBorder="1" applyAlignment="1">
      <alignment horizontal="right" wrapText="1"/>
      <protection/>
    </xf>
    <xf numFmtId="0" fontId="21" fillId="0" borderId="10" xfId="59" applyFont="1" applyFill="1" applyBorder="1" applyAlignment="1">
      <alignment horizontal="left" vertical="justify"/>
      <protection/>
    </xf>
    <xf numFmtId="0" fontId="16" fillId="0" borderId="10" xfId="59" applyFont="1" applyFill="1" applyBorder="1" applyAlignment="1">
      <alignment/>
      <protection/>
    </xf>
    <xf numFmtId="0" fontId="16" fillId="0" borderId="10" xfId="59" applyFont="1" applyFill="1" applyBorder="1" applyAlignment="1">
      <alignment horizontal="center" wrapText="1"/>
      <protection/>
    </xf>
    <xf numFmtId="0" fontId="16" fillId="0" borderId="10" xfId="59" applyFont="1" applyFill="1" applyBorder="1" applyAlignment="1">
      <alignment horizontal="center"/>
      <protection/>
    </xf>
    <xf numFmtId="0" fontId="16" fillId="0" borderId="10" xfId="0" applyFont="1" applyFill="1" applyBorder="1" applyAlignment="1">
      <alignment horizontal="center" wrapText="1"/>
    </xf>
    <xf numFmtId="0" fontId="20" fillId="0" borderId="0" xfId="59" applyFont="1" applyFill="1" applyBorder="1" applyAlignment="1">
      <alignment horizontal="center"/>
      <protection/>
    </xf>
    <xf numFmtId="0" fontId="20" fillId="0" borderId="0" xfId="59" applyFont="1" applyFill="1" applyBorder="1" applyAlignment="1">
      <alignment horizontal="left"/>
      <protection/>
    </xf>
    <xf numFmtId="0" fontId="21" fillId="0" borderId="0" xfId="59" applyFont="1" applyFill="1" applyBorder="1" applyAlignment="1" quotePrefix="1">
      <alignment horizontal="left" vertical="justify"/>
      <protection/>
    </xf>
    <xf numFmtId="0" fontId="21" fillId="0" borderId="0" xfId="59" applyFont="1" applyFill="1" applyBorder="1" applyAlignment="1">
      <alignment horizontal="justify" vertical="justify"/>
      <protection/>
    </xf>
    <xf numFmtId="0" fontId="21" fillId="0" borderId="11" xfId="59" applyFont="1" applyFill="1" applyBorder="1" applyAlignment="1">
      <alignment horizontal="left" vertical="justify"/>
      <protection/>
    </xf>
    <xf numFmtId="0" fontId="21" fillId="0" borderId="11" xfId="59" applyFont="1" applyFill="1" applyBorder="1" applyAlignment="1">
      <alignment vertical="justify"/>
      <protection/>
    </xf>
    <xf numFmtId="0" fontId="22" fillId="0" borderId="0" xfId="59" applyFont="1" applyFill="1" applyBorder="1" applyAlignment="1" quotePrefix="1">
      <alignment horizontal="left" vertical="justify"/>
      <protection/>
    </xf>
    <xf numFmtId="0" fontId="28" fillId="0" borderId="10" xfId="59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/>
    </xf>
    <xf numFmtId="0" fontId="22" fillId="0" borderId="0" xfId="0" applyFont="1" applyFill="1" applyBorder="1" applyAlignment="1" quotePrefix="1">
      <alignment horizontal="right" vertical="justify"/>
    </xf>
    <xf numFmtId="196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 quotePrefix="1">
      <alignment horizontal="right" vertical="justify"/>
    </xf>
    <xf numFmtId="196" fontId="21" fillId="0" borderId="11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31" fillId="0" borderId="0" xfId="0" applyFont="1" applyFill="1" applyBorder="1" applyAlignment="1">
      <alignment horizontal="right" vertical="justify"/>
    </xf>
    <xf numFmtId="197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9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justify"/>
    </xf>
    <xf numFmtId="0" fontId="22" fillId="0" borderId="11" xfId="0" applyFont="1" applyFill="1" applyBorder="1" applyAlignment="1">
      <alignment horizontal="right" vertical="justify"/>
    </xf>
    <xf numFmtId="0" fontId="3" fillId="0" borderId="0" xfId="0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97" fontId="21" fillId="0" borderId="0" xfId="0" applyNumberFormat="1" applyFont="1" applyFill="1" applyBorder="1" applyAlignment="1">
      <alignment horizontal="right"/>
    </xf>
    <xf numFmtId="197" fontId="18" fillId="0" borderId="0" xfId="0" applyNumberFormat="1" applyFont="1" applyFill="1" applyBorder="1" applyAlignment="1">
      <alignment horizontal="right"/>
    </xf>
    <xf numFmtId="197" fontId="1" fillId="0" borderId="0" xfId="0" applyNumberFormat="1" applyFont="1" applyFill="1" applyBorder="1" applyAlignment="1">
      <alignment/>
    </xf>
    <xf numFmtId="197" fontId="1" fillId="0" borderId="0" xfId="59" applyNumberFormat="1" applyFont="1" applyFill="1" applyBorder="1" applyAlignment="1" quotePrefix="1">
      <alignment horizontal="center"/>
      <protection/>
    </xf>
    <xf numFmtId="196" fontId="21" fillId="0" borderId="0" xfId="0" applyNumberFormat="1" applyFont="1" applyFill="1" applyBorder="1" applyAlignment="1" quotePrefix="1">
      <alignment horizontal="right"/>
    </xf>
    <xf numFmtId="14" fontId="20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1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197" fontId="1" fillId="0" borderId="0" xfId="59" applyNumberFormat="1" applyFont="1" applyFill="1" applyBorder="1">
      <alignment/>
      <protection/>
    </xf>
    <xf numFmtId="3" fontId="18" fillId="0" borderId="0" xfId="59" applyNumberFormat="1" applyFont="1" applyFill="1" applyBorder="1">
      <alignment/>
      <protection/>
    </xf>
    <xf numFmtId="0" fontId="20" fillId="0" borderId="0" xfId="59" applyFont="1" applyFill="1" applyBorder="1" applyAlignment="1">
      <alignment horizontal="left" vertical="justify"/>
      <protection/>
    </xf>
    <xf numFmtId="0" fontId="16" fillId="0" borderId="0" xfId="59" applyFont="1" applyFill="1" applyBorder="1" applyAlignment="1">
      <alignment horizontal="left" vertical="justify"/>
      <protection/>
    </xf>
    <xf numFmtId="0" fontId="20" fillId="0" borderId="0" xfId="59" applyFont="1" applyFill="1" applyBorder="1" applyAlignment="1">
      <alignment horizontal="justify" vertical="justify"/>
      <protection/>
    </xf>
    <xf numFmtId="197" fontId="22" fillId="0" borderId="0" xfId="0" applyNumberFormat="1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right"/>
    </xf>
    <xf numFmtId="210" fontId="18" fillId="0" borderId="10" xfId="0" applyNumberFormat="1" applyFont="1" applyFill="1" applyBorder="1" applyAlignment="1">
      <alignment horizontal="right"/>
    </xf>
    <xf numFmtId="0" fontId="5" fillId="0" borderId="0" xfId="59" applyFont="1" applyFill="1" applyBorder="1" applyAlignment="1">
      <alignment horizontal="right" vertical="center"/>
      <protection/>
    </xf>
    <xf numFmtId="0" fontId="22" fillId="0" borderId="0" xfId="59" applyFont="1" applyFill="1" applyBorder="1" applyAlignment="1">
      <alignment horizontal="right"/>
      <protection/>
    </xf>
    <xf numFmtId="0" fontId="5" fillId="0" borderId="0" xfId="59" applyFont="1" applyFill="1" applyBorder="1" applyAlignment="1">
      <alignment horizontal="right"/>
      <protection/>
    </xf>
    <xf numFmtId="0" fontId="18" fillId="0" borderId="0" xfId="59" applyFont="1" applyFill="1" applyBorder="1" applyAlignment="1">
      <alignment horizontal="right"/>
      <protection/>
    </xf>
    <xf numFmtId="197" fontId="21" fillId="0" borderId="0" xfId="59" applyNumberFormat="1" applyFont="1" applyFill="1" applyBorder="1" applyAlignment="1" quotePrefix="1">
      <alignment horizontal="center"/>
      <protection/>
    </xf>
    <xf numFmtId="197" fontId="18" fillId="0" borderId="0" xfId="59" applyNumberFormat="1" applyFont="1" applyFill="1" applyBorder="1" applyAlignment="1" quotePrefix="1">
      <alignment horizontal="center"/>
      <protection/>
    </xf>
    <xf numFmtId="197" fontId="21" fillId="0" borderId="11" xfId="59" applyNumberFormat="1" applyFont="1" applyFill="1" applyBorder="1" applyAlignment="1" quotePrefix="1">
      <alignment horizontal="center"/>
      <protection/>
    </xf>
    <xf numFmtId="3" fontId="16" fillId="0" borderId="0" xfId="59" applyNumberFormat="1" applyFont="1" applyFill="1" applyBorder="1">
      <alignment/>
      <protection/>
    </xf>
    <xf numFmtId="0" fontId="20" fillId="0" borderId="0" xfId="59" applyFont="1" applyFill="1" applyBorder="1" applyAlignment="1">
      <alignment horizontal="center" vertical="justify"/>
      <protection/>
    </xf>
    <xf numFmtId="3" fontId="1" fillId="0" borderId="0" xfId="59" applyNumberFormat="1" applyFont="1" applyFill="1" applyBorder="1">
      <alignment/>
      <protection/>
    </xf>
    <xf numFmtId="0" fontId="18" fillId="0" borderId="0" xfId="59" applyFont="1" applyFill="1" applyBorder="1" applyAlignment="1">
      <alignment horizontal="center" vertical="justify"/>
      <protection/>
    </xf>
    <xf numFmtId="197" fontId="18" fillId="0" borderId="0" xfId="59" applyNumberFormat="1" applyFont="1" applyFill="1" applyBorder="1" applyAlignment="1" quotePrefix="1">
      <alignment horizontal="right"/>
      <protection/>
    </xf>
    <xf numFmtId="0" fontId="18" fillId="0" borderId="0" xfId="59" applyFont="1" applyFill="1" applyBorder="1" applyAlignment="1">
      <alignment wrapText="1"/>
      <protection/>
    </xf>
    <xf numFmtId="0" fontId="1" fillId="0" borderId="0" xfId="59" applyFont="1" applyFill="1" applyBorder="1" applyAlignment="1">
      <alignment wrapText="1"/>
      <protection/>
    </xf>
    <xf numFmtId="197" fontId="1" fillId="0" borderId="0" xfId="59" applyNumberFormat="1" applyFont="1" applyFill="1" applyBorder="1" applyAlignment="1">
      <alignment horizontal="center"/>
      <protection/>
    </xf>
    <xf numFmtId="197" fontId="1" fillId="0" borderId="0" xfId="59" applyNumberFormat="1" applyFont="1" applyFill="1" applyBorder="1" applyAlignment="1" quotePrefix="1">
      <alignment horizontal="right"/>
      <protection/>
    </xf>
    <xf numFmtId="0" fontId="22" fillId="0" borderId="0" xfId="59" applyFont="1" applyFill="1" applyBorder="1" applyAlignment="1">
      <alignment wrapText="1"/>
      <protection/>
    </xf>
    <xf numFmtId="197" fontId="16" fillId="0" borderId="0" xfId="59" applyNumberFormat="1" applyFont="1" applyFill="1" applyBorder="1" applyAlignment="1" quotePrefix="1">
      <alignment horizontal="center"/>
      <protection/>
    </xf>
    <xf numFmtId="197" fontId="16" fillId="0" borderId="0" xfId="59" applyNumberFormat="1" applyFont="1" applyFill="1" applyBorder="1" applyAlignment="1">
      <alignment horizontal="center"/>
      <protection/>
    </xf>
    <xf numFmtId="197" fontId="16" fillId="0" borderId="0" xfId="59" applyNumberFormat="1" applyFont="1" applyFill="1" applyBorder="1" applyAlignment="1">
      <alignment horizontal="right"/>
      <protection/>
    </xf>
    <xf numFmtId="197" fontId="18" fillId="0" borderId="0" xfId="59" applyNumberFormat="1" applyFont="1" applyFill="1" applyBorder="1" applyAlignment="1">
      <alignment horizontal="right"/>
      <protection/>
    </xf>
    <xf numFmtId="0" fontId="1" fillId="0" borderId="0" xfId="59" applyFont="1" applyFill="1" applyBorder="1" applyAlignment="1">
      <alignment horizontal="center" vertical="justify"/>
      <protection/>
    </xf>
    <xf numFmtId="0" fontId="21" fillId="0" borderId="11" xfId="59" applyFont="1" applyFill="1" applyBorder="1" applyAlignment="1">
      <alignment horizontal="center" vertical="justify"/>
      <protection/>
    </xf>
    <xf numFmtId="197" fontId="21" fillId="0" borderId="11" xfId="59" applyNumberFormat="1" applyFont="1" applyFill="1" applyBorder="1" applyAlignment="1" quotePrefix="1">
      <alignment horizontal="right"/>
      <protection/>
    </xf>
    <xf numFmtId="197" fontId="22" fillId="0" borderId="0" xfId="59" applyNumberFormat="1" applyFont="1" applyFill="1" applyBorder="1">
      <alignment/>
      <protection/>
    </xf>
    <xf numFmtId="197" fontId="5" fillId="0" borderId="0" xfId="59" applyNumberFormat="1" applyFont="1" applyFill="1" applyBorder="1">
      <alignment/>
      <protection/>
    </xf>
    <xf numFmtId="197" fontId="5" fillId="0" borderId="0" xfId="59" applyNumberFormat="1" applyFont="1" applyFill="1" applyBorder="1" applyAlignment="1">
      <alignment horizontal="center"/>
      <protection/>
    </xf>
    <xf numFmtId="197" fontId="22" fillId="0" borderId="0" xfId="59" applyNumberFormat="1" applyFont="1" applyFill="1" applyBorder="1" applyAlignment="1">
      <alignment horizontal="center"/>
      <protection/>
    </xf>
    <xf numFmtId="0" fontId="2" fillId="0" borderId="0" xfId="59" applyFont="1" applyFill="1" applyBorder="1" applyAlignment="1" quotePrefix="1">
      <alignment horizontal="center" vertical="justify"/>
      <protection/>
    </xf>
    <xf numFmtId="197" fontId="16" fillId="0" borderId="0" xfId="59" applyNumberFormat="1" applyFont="1" applyFill="1" applyBorder="1">
      <alignment/>
      <protection/>
    </xf>
    <xf numFmtId="197" fontId="1" fillId="0" borderId="0" xfId="59" applyNumberFormat="1" applyFont="1" applyFill="1" applyBorder="1" applyAlignment="1">
      <alignment horizontal="right"/>
      <protection/>
    </xf>
    <xf numFmtId="0" fontId="18" fillId="0" borderId="0" xfId="59" applyFont="1" applyFill="1" applyBorder="1" applyAlignment="1">
      <alignment horizontal="center" wrapText="1"/>
      <protection/>
    </xf>
    <xf numFmtId="0" fontId="16" fillId="0" borderId="0" xfId="59" applyFont="1" applyFill="1" applyBorder="1" applyAlignment="1" quotePrefix="1">
      <alignment horizontal="center" vertical="justify"/>
      <protection/>
    </xf>
    <xf numFmtId="0" fontId="1" fillId="0" borderId="0" xfId="57" applyFont="1" applyFill="1" applyBorder="1">
      <alignment/>
      <protection/>
    </xf>
    <xf numFmtId="0" fontId="15" fillId="0" borderId="0" xfId="57" applyFont="1" applyFill="1" applyBorder="1">
      <alignment/>
      <protection/>
    </xf>
    <xf numFmtId="0" fontId="16" fillId="0" borderId="0" xfId="57" applyFont="1" applyFill="1" applyBorder="1">
      <alignment/>
      <protection/>
    </xf>
    <xf numFmtId="0" fontId="1" fillId="0" borderId="0" xfId="57" applyFont="1" applyFill="1" applyBorder="1" applyAlignment="1">
      <alignment horizontal="right"/>
      <protection/>
    </xf>
    <xf numFmtId="0" fontId="2" fillId="0" borderId="0" xfId="57" applyFont="1" applyFill="1" applyBorder="1">
      <alignment/>
      <protection/>
    </xf>
    <xf numFmtId="0" fontId="3" fillId="0" borderId="0" xfId="57" applyFont="1" applyFill="1" applyBorder="1">
      <alignment/>
      <protection/>
    </xf>
    <xf numFmtId="0" fontId="23" fillId="0" borderId="0" xfId="57" applyFont="1" applyFill="1" applyBorder="1">
      <alignment/>
      <protection/>
    </xf>
    <xf numFmtId="0" fontId="26" fillId="0" borderId="0" xfId="57" applyFont="1" applyFill="1" applyBorder="1" applyAlignment="1">
      <alignment horizontal="left" vertical="center"/>
      <protection/>
    </xf>
    <xf numFmtId="0" fontId="23" fillId="0" borderId="0" xfId="57" applyFont="1" applyFill="1" applyBorder="1" applyAlignment="1">
      <alignment horizontal="left" vertical="center"/>
      <protection/>
    </xf>
    <xf numFmtId="0" fontId="23" fillId="0" borderId="0" xfId="57" applyFont="1" applyFill="1" applyBorder="1" applyAlignment="1">
      <alignment horizontal="right" vertical="center"/>
      <protection/>
    </xf>
    <xf numFmtId="0" fontId="26" fillId="0" borderId="0" xfId="57" applyFont="1" applyFill="1" applyBorder="1" applyAlignment="1">
      <alignment horizontal="left"/>
      <protection/>
    </xf>
    <xf numFmtId="0" fontId="23" fillId="0" borderId="0" xfId="57" applyFont="1" applyFill="1" applyBorder="1" applyAlignment="1">
      <alignment horizontal="right"/>
      <protection/>
    </xf>
    <xf numFmtId="0" fontId="22" fillId="0" borderId="0" xfId="57" applyFont="1" applyFill="1" applyBorder="1" applyAlignment="1">
      <alignment/>
      <protection/>
    </xf>
    <xf numFmtId="0" fontId="1" fillId="0" borderId="0" xfId="57" applyFont="1" applyFill="1" applyBorder="1" applyAlignment="1">
      <alignment horizontal="right" vertical="justify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16" fillId="0" borderId="0" xfId="57" applyFont="1" applyFill="1" applyBorder="1" applyAlignment="1">
      <alignment horizontal="right"/>
      <protection/>
    </xf>
    <xf numFmtId="0" fontId="20" fillId="0" borderId="0" xfId="57" applyFont="1" applyFill="1" applyBorder="1" applyAlignment="1">
      <alignment horizontal="right"/>
      <protection/>
    </xf>
    <xf numFmtId="14" fontId="20" fillId="0" borderId="0" xfId="57" applyNumberFormat="1" applyFont="1" applyFill="1" applyBorder="1" applyAlignment="1">
      <alignment horizontal="right"/>
      <protection/>
    </xf>
    <xf numFmtId="0" fontId="16" fillId="0" borderId="10" xfId="57" applyFont="1" applyFill="1" applyBorder="1" applyAlignment="1">
      <alignment horizontal="right"/>
      <protection/>
    </xf>
    <xf numFmtId="0" fontId="20" fillId="0" borderId="10" xfId="57" applyFont="1" applyFill="1" applyBorder="1" applyAlignment="1">
      <alignment horizontal="right" vertical="center"/>
      <protection/>
    </xf>
    <xf numFmtId="0" fontId="21" fillId="0" borderId="0" xfId="57" applyFont="1" applyFill="1" applyBorder="1" applyAlignment="1" quotePrefix="1">
      <alignment horizontal="right"/>
      <protection/>
    </xf>
    <xf numFmtId="0" fontId="27" fillId="0" borderId="10" xfId="57" applyFont="1" applyFill="1" applyBorder="1">
      <alignment/>
      <protection/>
    </xf>
    <xf numFmtId="0" fontId="2" fillId="0" borderId="10" xfId="57" applyFont="1" applyFill="1" applyBorder="1" applyAlignment="1">
      <alignment horizontal="left"/>
      <protection/>
    </xf>
    <xf numFmtId="0" fontId="1" fillId="0" borderId="10" xfId="57" applyFont="1" applyFill="1" applyBorder="1" applyAlignment="1" quotePrefix="1">
      <alignment horizontal="right" vertical="justify"/>
      <protection/>
    </xf>
    <xf numFmtId="0" fontId="3" fillId="0" borderId="10" xfId="57" applyFont="1" applyFill="1" applyBorder="1">
      <alignment/>
      <protection/>
    </xf>
    <xf numFmtId="0" fontId="12" fillId="0" borderId="0" xfId="57" applyFont="1" applyFill="1" applyBorder="1">
      <alignment/>
      <protection/>
    </xf>
    <xf numFmtId="0" fontId="27" fillId="0" borderId="0" xfId="57" applyFont="1" applyFill="1" applyBorder="1">
      <alignment/>
      <protection/>
    </xf>
    <xf numFmtId="0" fontId="2" fillId="0" borderId="0" xfId="57" applyFont="1" applyFill="1" applyBorder="1" applyAlignment="1">
      <alignment horizontal="left"/>
      <protection/>
    </xf>
    <xf numFmtId="0" fontId="1" fillId="0" borderId="0" xfId="57" applyFont="1" applyFill="1" applyBorder="1" applyAlignment="1" quotePrefix="1">
      <alignment horizontal="right" vertical="justify"/>
      <protection/>
    </xf>
    <xf numFmtId="3" fontId="1" fillId="0" borderId="0" xfId="57" applyNumberFormat="1" applyFont="1" applyFill="1" applyBorder="1">
      <alignment/>
      <protection/>
    </xf>
    <xf numFmtId="197" fontId="3" fillId="0" borderId="0" xfId="57" applyNumberFormat="1" applyFont="1" applyFill="1" applyBorder="1">
      <alignment/>
      <protection/>
    </xf>
    <xf numFmtId="0" fontId="2" fillId="0" borderId="10" xfId="57" applyFont="1" applyFill="1" applyBorder="1">
      <alignment/>
      <protection/>
    </xf>
    <xf numFmtId="197" fontId="21" fillId="0" borderId="0" xfId="0" applyNumberFormat="1" applyFont="1" applyFill="1" applyAlignment="1">
      <alignment/>
    </xf>
    <xf numFmtId="171" fontId="19" fillId="0" borderId="0" xfId="42" applyFont="1" applyFill="1" applyAlignment="1">
      <alignment/>
    </xf>
    <xf numFmtId="171" fontId="3" fillId="0" borderId="0" xfId="42" applyFont="1" applyFill="1" applyBorder="1" applyAlignment="1">
      <alignment/>
    </xf>
    <xf numFmtId="171" fontId="23" fillId="0" borderId="0" xfId="42" applyFont="1" applyFill="1" applyBorder="1" applyAlignment="1">
      <alignment/>
    </xf>
    <xf numFmtId="171" fontId="16" fillId="0" borderId="0" xfId="42" applyFont="1" applyFill="1" applyBorder="1" applyAlignment="1">
      <alignment horizontal="right"/>
    </xf>
    <xf numFmtId="171" fontId="1" fillId="0" borderId="0" xfId="42" applyFont="1" applyFill="1" applyBorder="1" applyAlignment="1">
      <alignment/>
    </xf>
    <xf numFmtId="171" fontId="22" fillId="0" borderId="0" xfId="42" applyFont="1" applyFill="1" applyBorder="1" applyAlignment="1">
      <alignment/>
    </xf>
    <xf numFmtId="171" fontId="18" fillId="0" borderId="0" xfId="42" applyFont="1" applyFill="1" applyBorder="1" applyAlignment="1">
      <alignment/>
    </xf>
    <xf numFmtId="171" fontId="12" fillId="0" borderId="0" xfId="42" applyFont="1" applyFill="1" applyBorder="1" applyAlignment="1">
      <alignment/>
    </xf>
    <xf numFmtId="43" fontId="1" fillId="0" borderId="0" xfId="59" applyNumberFormat="1" applyFont="1" applyFill="1" applyBorder="1">
      <alignment/>
      <protection/>
    </xf>
    <xf numFmtId="204" fontId="18" fillId="0" borderId="0" xfId="42" applyNumberFormat="1" applyFont="1" applyFill="1" applyBorder="1" applyAlignment="1">
      <alignment/>
    </xf>
    <xf numFmtId="204" fontId="18" fillId="0" borderId="0" xfId="59" applyNumberFormat="1" applyFont="1" applyFill="1" applyBorder="1">
      <alignment/>
      <protection/>
    </xf>
    <xf numFmtId="204" fontId="22" fillId="0" borderId="0" xfId="42" applyNumberFormat="1" applyFont="1" applyFill="1" applyBorder="1" applyAlignment="1">
      <alignment/>
    </xf>
    <xf numFmtId="204" fontId="22" fillId="0" borderId="0" xfId="0" applyNumberFormat="1" applyFont="1" applyFill="1" applyBorder="1" applyAlignment="1">
      <alignment/>
    </xf>
    <xf numFmtId="204" fontId="3" fillId="0" borderId="0" xfId="42" applyNumberFormat="1" applyFont="1" applyFill="1" applyBorder="1" applyAlignment="1">
      <alignment/>
    </xf>
    <xf numFmtId="204" fontId="23" fillId="0" borderId="0" xfId="42" applyNumberFormat="1" applyFont="1" applyFill="1" applyBorder="1" applyAlignment="1">
      <alignment/>
    </xf>
    <xf numFmtId="204" fontId="16" fillId="0" borderId="0" xfId="42" applyNumberFormat="1" applyFont="1" applyFill="1" applyBorder="1" applyAlignment="1">
      <alignment/>
    </xf>
    <xf numFmtId="204" fontId="15" fillId="0" borderId="0" xfId="42" applyNumberFormat="1" applyFont="1" applyFill="1" applyBorder="1" applyAlignment="1">
      <alignment/>
    </xf>
    <xf numFmtId="204" fontId="21" fillId="0" borderId="0" xfId="42" applyNumberFormat="1" applyFont="1" applyFill="1" applyAlignment="1">
      <alignment/>
    </xf>
    <xf numFmtId="204" fontId="18" fillId="0" borderId="0" xfId="42" applyNumberFormat="1" applyFont="1" applyFill="1" applyAlignment="1">
      <alignment/>
    </xf>
    <xf numFmtId="204" fontId="22" fillId="0" borderId="0" xfId="42" applyNumberFormat="1" applyFont="1" applyFill="1" applyAlignment="1">
      <alignment/>
    </xf>
    <xf numFmtId="204" fontId="19" fillId="0" borderId="0" xfId="42" applyNumberFormat="1" applyFont="1" applyFill="1" applyAlignment="1">
      <alignment/>
    </xf>
    <xf numFmtId="204" fontId="5" fillId="0" borderId="0" xfId="42" applyNumberFormat="1" applyFont="1" applyFill="1" applyAlignment="1">
      <alignment/>
    </xf>
    <xf numFmtId="43" fontId="21" fillId="0" borderId="0" xfId="42" applyNumberFormat="1" applyFont="1" applyFill="1" applyAlignment="1">
      <alignment/>
    </xf>
    <xf numFmtId="204" fontId="17" fillId="0" borderId="0" xfId="42" applyNumberFormat="1" applyFont="1" applyFill="1" applyBorder="1" applyAlignment="1">
      <alignment/>
    </xf>
    <xf numFmtId="0" fontId="3" fillId="0" borderId="0" xfId="58" applyFont="1" applyFill="1" applyBorder="1">
      <alignment/>
      <protection/>
    </xf>
    <xf numFmtId="0" fontId="12" fillId="0" borderId="0" xfId="58" applyFont="1" applyFill="1" applyBorder="1" applyAlignment="1">
      <alignment horizontal="justify" vertical="justify"/>
      <protection/>
    </xf>
    <xf numFmtId="0" fontId="3" fillId="0" borderId="0" xfId="58" applyFont="1" applyFill="1" applyBorder="1" applyAlignment="1">
      <alignment horizontal="justify" vertical="justify"/>
      <protection/>
    </xf>
    <xf numFmtId="0" fontId="23" fillId="0" borderId="0" xfId="58" applyFont="1" applyFill="1" applyBorder="1">
      <alignment/>
      <protection/>
    </xf>
    <xf numFmtId="0" fontId="26" fillId="0" borderId="0" xfId="58" applyFont="1" applyFill="1" applyBorder="1" applyAlignment="1">
      <alignment horizontal="center" vertical="center"/>
      <protection/>
    </xf>
    <xf numFmtId="0" fontId="22" fillId="0" borderId="0" xfId="58" applyFont="1" applyFill="1" applyBorder="1">
      <alignment/>
      <protection/>
    </xf>
    <xf numFmtId="0" fontId="21" fillId="0" borderId="0" xfId="58" applyFont="1" applyFill="1" applyBorder="1" applyAlignment="1">
      <alignment horizontal="center" vertical="center"/>
      <protection/>
    </xf>
    <xf numFmtId="0" fontId="1" fillId="0" borderId="0" xfId="58" applyFont="1" applyFill="1" applyBorder="1">
      <alignment/>
      <protection/>
    </xf>
    <xf numFmtId="0" fontId="2" fillId="0" borderId="0" xfId="58" applyFont="1" applyFill="1" applyBorder="1" applyAlignment="1">
      <alignment horizontal="center" vertical="center"/>
      <protection/>
    </xf>
    <xf numFmtId="0" fontId="16" fillId="0" borderId="0" xfId="58" applyFont="1" applyFill="1" applyBorder="1" applyAlignment="1">
      <alignment horizontal="right"/>
      <protection/>
    </xf>
    <xf numFmtId="0" fontId="20" fillId="0" borderId="0" xfId="58" applyFont="1" applyFill="1" applyBorder="1" applyAlignment="1">
      <alignment horizontal="right" vertical="justify"/>
      <protection/>
    </xf>
    <xf numFmtId="0" fontId="16" fillId="0" borderId="0" xfId="58" applyFont="1" applyFill="1" applyBorder="1" applyAlignment="1">
      <alignment horizontal="right" vertical="justify" wrapText="1"/>
      <protection/>
    </xf>
    <xf numFmtId="0" fontId="12" fillId="0" borderId="12" xfId="58" applyFont="1" applyFill="1" applyBorder="1" applyAlignment="1">
      <alignment horizontal="justify" vertical="justify"/>
      <protection/>
    </xf>
    <xf numFmtId="0" fontId="1" fillId="0" borderId="12" xfId="58" applyFont="1" applyFill="1" applyBorder="1" applyAlignment="1">
      <alignment horizontal="justify" vertical="justify" wrapText="1"/>
      <protection/>
    </xf>
    <xf numFmtId="0" fontId="1" fillId="0" borderId="12" xfId="58" applyFont="1" applyFill="1" applyBorder="1" applyAlignment="1">
      <alignment horizontal="center"/>
      <protection/>
    </xf>
    <xf numFmtId="197" fontId="22" fillId="0" borderId="0" xfId="58" applyNumberFormat="1" applyFont="1" applyFill="1" applyBorder="1">
      <alignment/>
      <protection/>
    </xf>
    <xf numFmtId="0" fontId="2" fillId="0" borderId="0" xfId="58" applyFont="1" applyFill="1" applyBorder="1" applyAlignment="1">
      <alignment horizontal="justify" vertical="justify"/>
      <protection/>
    </xf>
    <xf numFmtId="0" fontId="2" fillId="0" borderId="0" xfId="58" applyFont="1" applyFill="1" applyBorder="1" applyAlignment="1">
      <alignment horizontal="justify" vertical="justify" wrapText="1"/>
      <protection/>
    </xf>
    <xf numFmtId="197" fontId="1" fillId="0" borderId="0" xfId="58" applyNumberFormat="1" applyFont="1" applyFill="1" applyBorder="1">
      <alignment/>
      <protection/>
    </xf>
    <xf numFmtId="0" fontId="18" fillId="0" borderId="0" xfId="58" applyFont="1" applyFill="1" applyBorder="1">
      <alignment/>
      <protection/>
    </xf>
    <xf numFmtId="197" fontId="18" fillId="0" borderId="0" xfId="57" applyNumberFormat="1" applyFont="1" applyFill="1" applyBorder="1" applyAlignment="1">
      <alignment horizontal="right"/>
      <protection/>
    </xf>
    <xf numFmtId="0" fontId="2" fillId="0" borderId="0" xfId="58" applyFont="1" applyFill="1" applyBorder="1" applyAlignment="1" quotePrefix="1">
      <alignment horizontal="justify" vertical="justify"/>
      <protection/>
    </xf>
    <xf numFmtId="0" fontId="1" fillId="0" borderId="0" xfId="58" applyFont="1" applyFill="1" applyBorder="1" applyAlignment="1">
      <alignment horizontal="justify" vertical="justify" wrapText="1"/>
      <protection/>
    </xf>
    <xf numFmtId="197" fontId="1" fillId="0" borderId="0" xfId="58" applyNumberFormat="1" applyFont="1" applyFill="1" applyBorder="1" applyAlignment="1">
      <alignment horizontal="right" vertical="top" wrapText="1"/>
      <protection/>
    </xf>
    <xf numFmtId="197" fontId="21" fillId="0" borderId="0" xfId="59" applyNumberFormat="1" applyFont="1" applyFill="1" applyBorder="1" applyAlignment="1" quotePrefix="1">
      <alignment horizontal="right"/>
      <protection/>
    </xf>
    <xf numFmtId="197" fontId="1" fillId="0" borderId="0" xfId="58" applyNumberFormat="1" applyFont="1" applyFill="1" applyBorder="1" applyAlignment="1">
      <alignment horizontal="right"/>
      <protection/>
    </xf>
    <xf numFmtId="0" fontId="1" fillId="0" borderId="0" xfId="58" applyFont="1" applyFill="1" applyBorder="1" applyAlignment="1">
      <alignment horizontal="justify" vertical="justify"/>
      <protection/>
    </xf>
    <xf numFmtId="197" fontId="33" fillId="0" borderId="0" xfId="59" applyNumberFormat="1" applyFont="1" applyFill="1" applyBorder="1" applyAlignment="1">
      <alignment horizontal="right"/>
      <protection/>
    </xf>
    <xf numFmtId="197" fontId="22" fillId="0" borderId="0" xfId="59" applyNumberFormat="1" applyFont="1" applyFill="1" applyBorder="1" applyAlignment="1">
      <alignment horizontal="right"/>
      <protection/>
    </xf>
    <xf numFmtId="0" fontId="33" fillId="0" borderId="0" xfId="59" applyFont="1" applyFill="1" applyBorder="1">
      <alignment/>
      <protection/>
    </xf>
    <xf numFmtId="197" fontId="22" fillId="0" borderId="0" xfId="58" applyNumberFormat="1" applyFont="1" applyFill="1" applyBorder="1" applyAlignment="1">
      <alignment horizontal="right" vertical="top" wrapText="1"/>
      <protection/>
    </xf>
    <xf numFmtId="208" fontId="18" fillId="0" borderId="0" xfId="59" applyNumberFormat="1" applyFont="1" applyFill="1" applyBorder="1" applyAlignment="1">
      <alignment horizontal="right"/>
      <protection/>
    </xf>
    <xf numFmtId="206" fontId="18" fillId="0" borderId="0" xfId="59" applyNumberFormat="1" applyFont="1" applyFill="1" applyBorder="1" applyAlignment="1">
      <alignment horizontal="right"/>
      <protection/>
    </xf>
    <xf numFmtId="0" fontId="18" fillId="0" borderId="10" xfId="59" applyFont="1" applyFill="1" applyBorder="1">
      <alignment/>
      <protection/>
    </xf>
    <xf numFmtId="197" fontId="18" fillId="0" borderId="10" xfId="59" applyNumberFormat="1" applyFont="1" applyFill="1" applyBorder="1" applyAlignment="1">
      <alignment horizontal="right"/>
      <protection/>
    </xf>
    <xf numFmtId="0" fontId="18" fillId="0" borderId="0" xfId="58" applyFont="1" applyFill="1" applyBorder="1" applyAlignment="1" quotePrefix="1">
      <alignment horizontal="justify" vertical="justify"/>
      <protection/>
    </xf>
    <xf numFmtId="0" fontId="18" fillId="0" borderId="0" xfId="58" applyFont="1" applyFill="1" applyBorder="1" applyAlignment="1">
      <alignment horizontal="justify" vertical="justify" wrapText="1"/>
      <protection/>
    </xf>
    <xf numFmtId="201" fontId="18" fillId="0" borderId="0" xfId="58" applyNumberFormat="1" applyFont="1" applyFill="1" applyBorder="1" applyAlignment="1">
      <alignment vertical="top" wrapText="1"/>
      <protection/>
    </xf>
    <xf numFmtId="202" fontId="18" fillId="0" borderId="0" xfId="58" applyNumberFormat="1" applyFont="1" applyFill="1" applyBorder="1" applyAlignment="1">
      <alignment vertical="top" wrapText="1"/>
      <protection/>
    </xf>
    <xf numFmtId="200" fontId="18" fillId="0" borderId="0" xfId="58" applyNumberFormat="1" applyFont="1" applyFill="1" applyBorder="1" applyAlignment="1">
      <alignment vertical="top" wrapText="1"/>
      <protection/>
    </xf>
    <xf numFmtId="0" fontId="34" fillId="0" borderId="0" xfId="58" applyFont="1" applyFill="1" applyBorder="1">
      <alignment/>
      <protection/>
    </xf>
    <xf numFmtId="0" fontId="35" fillId="0" borderId="0" xfId="58" applyFont="1" applyFill="1" applyBorder="1">
      <alignment/>
      <protection/>
    </xf>
    <xf numFmtId="0" fontId="36" fillId="0" borderId="0" xfId="58" applyFont="1" applyFill="1" applyBorder="1">
      <alignment/>
      <protection/>
    </xf>
    <xf numFmtId="0" fontId="21" fillId="0" borderId="0" xfId="58" applyFont="1" applyFill="1" applyBorder="1" applyAlignment="1">
      <alignment/>
      <protection/>
    </xf>
    <xf numFmtId="0" fontId="37" fillId="0" borderId="0" xfId="58" applyFont="1" applyFill="1" applyBorder="1" applyAlignment="1">
      <alignment horizontal="justify" vertical="justify"/>
      <protection/>
    </xf>
    <xf numFmtId="0" fontId="19" fillId="0" borderId="0" xfId="58" applyFont="1" applyFill="1" applyBorder="1" applyAlignment="1">
      <alignment/>
      <protection/>
    </xf>
    <xf numFmtId="0" fontId="35" fillId="0" borderId="0" xfId="58" applyFont="1" applyFill="1" applyBorder="1" applyAlignment="1">
      <alignment horizontal="justify" vertical="justify"/>
      <protection/>
    </xf>
    <xf numFmtId="3" fontId="35" fillId="0" borderId="0" xfId="58" applyNumberFormat="1" applyFont="1" applyFill="1" applyBorder="1">
      <alignment/>
      <protection/>
    </xf>
    <xf numFmtId="0" fontId="35" fillId="0" borderId="10" xfId="58" applyFont="1" applyFill="1" applyBorder="1">
      <alignment/>
      <protection/>
    </xf>
    <xf numFmtId="0" fontId="37" fillId="0" borderId="10" xfId="58" applyFont="1" applyFill="1" applyBorder="1" applyAlignment="1">
      <alignment horizontal="justify" vertical="justify"/>
      <protection/>
    </xf>
    <xf numFmtId="0" fontId="35" fillId="0" borderId="10" xfId="58" applyFont="1" applyFill="1" applyBorder="1" applyAlignment="1">
      <alignment horizontal="justify" vertical="justify"/>
      <protection/>
    </xf>
    <xf numFmtId="3" fontId="35" fillId="0" borderId="10" xfId="58" applyNumberFormat="1" applyFont="1" applyFill="1" applyBorder="1">
      <alignment/>
      <protection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59" applyFont="1" applyFill="1" applyBorder="1" applyAlignment="1">
      <alignment horizontal="center"/>
      <protection/>
    </xf>
    <xf numFmtId="0" fontId="18" fillId="0" borderId="0" xfId="57" applyFont="1" applyFill="1" applyBorder="1" applyAlignment="1">
      <alignment/>
      <protection/>
    </xf>
    <xf numFmtId="0" fontId="21" fillId="0" borderId="0" xfId="58" applyFont="1" applyFill="1" applyBorder="1" applyAlignment="1">
      <alignment horizontal="justify" wrapText="1"/>
      <protection/>
    </xf>
    <xf numFmtId="0" fontId="18" fillId="0" borderId="0" xfId="58" applyFont="1" applyFill="1" applyBorder="1" applyAlignment="1">
      <alignment horizontal="center"/>
      <protection/>
    </xf>
    <xf numFmtId="0" fontId="18" fillId="0" borderId="0" xfId="58" applyFont="1" applyFill="1" applyBorder="1" applyAlignment="1">
      <alignment horizontal="justify" vertical="justify" wrapText="1"/>
      <protection/>
    </xf>
    <xf numFmtId="0" fontId="34" fillId="0" borderId="0" xfId="58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KBNK-Enf" xfId="58"/>
    <cellStyle name="Normal_akbnk-enf 31.12.200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tabSelected="1"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B1" sqref="B1"/>
    </sheetView>
  </sheetViews>
  <sheetFormatPr defaultColWidth="9.140625" defaultRowHeight="12.75"/>
  <cols>
    <col min="1" max="1" width="1.421875" style="25" customWidth="1"/>
    <col min="2" max="2" width="7.7109375" style="25" customWidth="1"/>
    <col min="3" max="3" width="77.8515625" style="25" customWidth="1"/>
    <col min="4" max="4" width="18.28125" style="26" bestFit="1" customWidth="1"/>
    <col min="5" max="7" width="16.57421875" style="25" bestFit="1" customWidth="1"/>
    <col min="8" max="8" width="1.7109375" style="25" customWidth="1"/>
    <col min="9" max="9" width="16.57421875" style="25" bestFit="1" customWidth="1"/>
    <col min="10" max="10" width="18.57421875" style="25" bestFit="1" customWidth="1"/>
    <col min="11" max="11" width="16.57421875" style="25" bestFit="1" customWidth="1"/>
    <col min="12" max="14" width="22.7109375" style="279" bestFit="1" customWidth="1"/>
    <col min="15" max="15" width="10.00390625" style="25" bestFit="1" customWidth="1"/>
    <col min="16" max="16" width="10.00390625" style="25" customWidth="1"/>
    <col min="17" max="18" width="10.00390625" style="25" bestFit="1" customWidth="1"/>
    <col min="19" max="16384" width="9.140625" style="25" customWidth="1"/>
  </cols>
  <sheetData>
    <row r="1" ht="17.25" customHeight="1">
      <c r="F1" s="27"/>
    </row>
    <row r="2" spans="2:14" s="28" customFormat="1" ht="17.25" customHeight="1">
      <c r="B2" s="85" t="s">
        <v>0</v>
      </c>
      <c r="C2" s="86"/>
      <c r="D2" s="87"/>
      <c r="E2" s="86"/>
      <c r="F2" s="86"/>
      <c r="G2" s="86"/>
      <c r="H2" s="86"/>
      <c r="I2" s="86"/>
      <c r="J2" s="86"/>
      <c r="K2" s="86"/>
      <c r="L2" s="285"/>
      <c r="M2" s="285"/>
      <c r="N2" s="285"/>
    </row>
    <row r="3" spans="2:14" s="28" customFormat="1" ht="17.25" customHeight="1">
      <c r="B3" s="88" t="s">
        <v>622</v>
      </c>
      <c r="D3" s="89"/>
      <c r="L3" s="285"/>
      <c r="M3" s="285"/>
      <c r="N3" s="285"/>
    </row>
    <row r="4" spans="2:14" s="29" customFormat="1" ht="17.25" customHeight="1">
      <c r="B4" s="90" t="s">
        <v>600</v>
      </c>
      <c r="C4" s="90"/>
      <c r="D4" s="91"/>
      <c r="E4" s="92"/>
      <c r="F4" s="92"/>
      <c r="G4" s="93"/>
      <c r="H4" s="93"/>
      <c r="I4" s="93"/>
      <c r="J4" s="93"/>
      <c r="K4" s="93"/>
      <c r="L4" s="281"/>
      <c r="M4" s="281"/>
      <c r="N4" s="281"/>
    </row>
    <row r="5" spans="5:11" ht="17.25" customHeight="1">
      <c r="E5" s="70"/>
      <c r="F5" s="94"/>
      <c r="G5" s="94"/>
      <c r="H5" s="94"/>
      <c r="I5" s="94"/>
      <c r="J5" s="94"/>
      <c r="K5" s="94"/>
    </row>
    <row r="6" spans="4:14" s="28" customFormat="1" ht="15" customHeight="1">
      <c r="D6" s="89"/>
      <c r="E6" s="185"/>
      <c r="F6" s="185" t="s">
        <v>82</v>
      </c>
      <c r="G6" s="185"/>
      <c r="H6" s="95"/>
      <c r="I6" s="185"/>
      <c r="J6" s="185" t="s">
        <v>83</v>
      </c>
      <c r="K6" s="185"/>
      <c r="L6" s="285"/>
      <c r="M6" s="285"/>
      <c r="N6" s="285"/>
    </row>
    <row r="7" spans="3:14" s="28" customFormat="1" ht="15.75" customHeight="1">
      <c r="C7" s="96" t="s">
        <v>84</v>
      </c>
      <c r="D7" s="89" t="s">
        <v>1</v>
      </c>
      <c r="E7" s="185"/>
      <c r="F7" s="185" t="s">
        <v>623</v>
      </c>
      <c r="G7" s="194"/>
      <c r="H7" s="97"/>
      <c r="I7" s="185"/>
      <c r="J7" s="185" t="s">
        <v>621</v>
      </c>
      <c r="K7" s="185"/>
      <c r="L7" s="285"/>
      <c r="M7" s="285"/>
      <c r="N7" s="285"/>
    </row>
    <row r="8" spans="2:14" s="28" customFormat="1" ht="15.75" customHeight="1">
      <c r="B8" s="98"/>
      <c r="C8" s="99"/>
      <c r="D8" s="100" t="s">
        <v>85</v>
      </c>
      <c r="E8" s="101" t="s">
        <v>2</v>
      </c>
      <c r="F8" s="101" t="s">
        <v>3</v>
      </c>
      <c r="G8" s="101" t="s">
        <v>86</v>
      </c>
      <c r="H8" s="101"/>
      <c r="I8" s="101" t="s">
        <v>2</v>
      </c>
      <c r="J8" s="101" t="s">
        <v>3</v>
      </c>
      <c r="K8" s="101" t="s">
        <v>86</v>
      </c>
      <c r="L8" s="285"/>
      <c r="M8" s="285"/>
      <c r="N8" s="285"/>
    </row>
    <row r="9" spans="1:19" s="29" customFormat="1" ht="16.5">
      <c r="A9" s="102"/>
      <c r="B9" s="102" t="s">
        <v>4</v>
      </c>
      <c r="C9" s="102" t="s">
        <v>87</v>
      </c>
      <c r="D9" s="84" t="s">
        <v>88</v>
      </c>
      <c r="E9" s="103">
        <v>5363602</v>
      </c>
      <c r="F9" s="103">
        <v>29648670</v>
      </c>
      <c r="G9" s="103">
        <f aca="true" t="shared" si="0" ref="G9:G68">E9+F9</f>
        <v>35012272</v>
      </c>
      <c r="H9" s="92"/>
      <c r="I9" s="103">
        <v>2165780</v>
      </c>
      <c r="J9" s="103">
        <v>23307643</v>
      </c>
      <c r="K9" s="103">
        <f aca="true" t="shared" si="1" ref="K9:K68">I9+J9</f>
        <v>25473423</v>
      </c>
      <c r="L9" s="281"/>
      <c r="M9" s="281"/>
      <c r="N9" s="281"/>
      <c r="O9" s="282"/>
      <c r="P9" s="282"/>
      <c r="Q9" s="282"/>
      <c r="R9" s="282"/>
      <c r="S9" s="282"/>
    </row>
    <row r="10" spans="1:18" s="29" customFormat="1" ht="16.5">
      <c r="A10" s="102"/>
      <c r="B10" s="102" t="s">
        <v>8</v>
      </c>
      <c r="C10" s="104" t="s">
        <v>565</v>
      </c>
      <c r="D10" s="84" t="s">
        <v>89</v>
      </c>
      <c r="E10" s="103">
        <f>E11+E16</f>
        <v>4315883</v>
      </c>
      <c r="F10" s="103">
        <f>F11+F16</f>
        <v>3409828</v>
      </c>
      <c r="G10" s="103">
        <f t="shared" si="0"/>
        <v>7725711</v>
      </c>
      <c r="H10" s="92"/>
      <c r="I10" s="103">
        <f>I11+I16</f>
        <v>818288</v>
      </c>
      <c r="J10" s="103">
        <f>J11+J16</f>
        <v>1909624</v>
      </c>
      <c r="K10" s="103">
        <f t="shared" si="1"/>
        <v>2727912</v>
      </c>
      <c r="L10" s="281"/>
      <c r="M10" s="281"/>
      <c r="N10" s="281"/>
      <c r="O10" s="282"/>
      <c r="P10" s="282"/>
      <c r="Q10" s="282"/>
      <c r="R10" s="282"/>
    </row>
    <row r="11" spans="2:18" ht="15.75">
      <c r="B11" s="30" t="s">
        <v>9</v>
      </c>
      <c r="C11" s="25" t="s">
        <v>325</v>
      </c>
      <c r="E11" s="68">
        <f>+SUM(E12:E15)</f>
        <v>4315883</v>
      </c>
      <c r="F11" s="68">
        <f>+SUM(F12:F15)</f>
        <v>3409828</v>
      </c>
      <c r="G11" s="68">
        <f t="shared" si="0"/>
        <v>7725711</v>
      </c>
      <c r="H11" s="70"/>
      <c r="I11" s="68">
        <f>+SUM(I12:I15)</f>
        <v>818288</v>
      </c>
      <c r="J11" s="68">
        <f>+SUM(J12:J15)</f>
        <v>1909624</v>
      </c>
      <c r="K11" s="68">
        <f t="shared" si="1"/>
        <v>2727912</v>
      </c>
      <c r="O11" s="282"/>
      <c r="P11" s="282"/>
      <c r="Q11" s="282"/>
      <c r="R11" s="282"/>
    </row>
    <row r="12" spans="2:18" ht="15.75">
      <c r="B12" s="30" t="s">
        <v>10</v>
      </c>
      <c r="C12" s="25" t="s">
        <v>90</v>
      </c>
      <c r="E12" s="68">
        <v>0</v>
      </c>
      <c r="F12" s="68">
        <v>0</v>
      </c>
      <c r="G12" s="68">
        <f t="shared" si="0"/>
        <v>0</v>
      </c>
      <c r="H12" s="70"/>
      <c r="I12" s="68">
        <v>1548</v>
      </c>
      <c r="J12" s="68">
        <v>107</v>
      </c>
      <c r="K12" s="68">
        <f t="shared" si="1"/>
        <v>1655</v>
      </c>
      <c r="O12" s="282"/>
      <c r="P12" s="282"/>
      <c r="Q12" s="282"/>
      <c r="R12" s="282"/>
    </row>
    <row r="13" spans="2:18" ht="15.75">
      <c r="B13" s="30" t="s">
        <v>11</v>
      </c>
      <c r="C13" s="25" t="s">
        <v>326</v>
      </c>
      <c r="E13" s="68">
        <v>0</v>
      </c>
      <c r="F13" s="68">
        <v>0</v>
      </c>
      <c r="G13" s="68">
        <f t="shared" si="0"/>
        <v>0</v>
      </c>
      <c r="H13" s="70"/>
      <c r="I13" s="68">
        <v>0</v>
      </c>
      <c r="J13" s="68">
        <v>0</v>
      </c>
      <c r="K13" s="68">
        <f t="shared" si="1"/>
        <v>0</v>
      </c>
      <c r="O13" s="282"/>
      <c r="P13" s="282"/>
      <c r="Q13" s="282"/>
      <c r="R13" s="282"/>
    </row>
    <row r="14" spans="2:18" ht="15.75">
      <c r="B14" s="30" t="s">
        <v>12</v>
      </c>
      <c r="C14" s="25" t="s">
        <v>330</v>
      </c>
      <c r="E14" s="68">
        <v>4315883</v>
      </c>
      <c r="F14" s="68">
        <v>3409828</v>
      </c>
      <c r="G14" s="68">
        <f t="shared" si="0"/>
        <v>7725711</v>
      </c>
      <c r="H14" s="70"/>
      <c r="I14" s="68">
        <v>806782</v>
      </c>
      <c r="J14" s="68">
        <v>1909517</v>
      </c>
      <c r="K14" s="68">
        <f t="shared" si="1"/>
        <v>2716299</v>
      </c>
      <c r="O14" s="282"/>
      <c r="P14" s="282"/>
      <c r="Q14" s="282"/>
      <c r="R14" s="282"/>
    </row>
    <row r="15" spans="2:18" ht="15.75">
      <c r="B15" s="30" t="s">
        <v>579</v>
      </c>
      <c r="C15" s="25" t="s">
        <v>91</v>
      </c>
      <c r="E15" s="68">
        <v>0</v>
      </c>
      <c r="F15" s="68">
        <v>0</v>
      </c>
      <c r="G15" s="68">
        <f t="shared" si="0"/>
        <v>0</v>
      </c>
      <c r="H15" s="70"/>
      <c r="I15" s="68">
        <v>9958</v>
      </c>
      <c r="J15" s="68">
        <v>0</v>
      </c>
      <c r="K15" s="68">
        <f t="shared" si="1"/>
        <v>9958</v>
      </c>
      <c r="O15" s="282"/>
      <c r="P15" s="282"/>
      <c r="Q15" s="282"/>
      <c r="R15" s="282"/>
    </row>
    <row r="16" spans="2:18" ht="15.75">
      <c r="B16" s="30" t="s">
        <v>14</v>
      </c>
      <c r="C16" s="25" t="s">
        <v>612</v>
      </c>
      <c r="E16" s="68">
        <f>SUM(E17:E20)</f>
        <v>0</v>
      </c>
      <c r="F16" s="68">
        <f>SUM(F17:F20)</f>
        <v>0</v>
      </c>
      <c r="G16" s="68">
        <f t="shared" si="0"/>
        <v>0</v>
      </c>
      <c r="H16" s="70"/>
      <c r="I16" s="68">
        <f>SUM(I17:I20)</f>
        <v>0</v>
      </c>
      <c r="J16" s="68">
        <f>SUM(J17:J20)</f>
        <v>0</v>
      </c>
      <c r="K16" s="68">
        <f t="shared" si="1"/>
        <v>0</v>
      </c>
      <c r="O16" s="282"/>
      <c r="P16" s="282"/>
      <c r="Q16" s="282"/>
      <c r="R16" s="282"/>
    </row>
    <row r="17" spans="2:18" ht="15.75">
      <c r="B17" s="30" t="s">
        <v>327</v>
      </c>
      <c r="C17" s="25" t="s">
        <v>90</v>
      </c>
      <c r="E17" s="68">
        <v>0</v>
      </c>
      <c r="F17" s="68">
        <v>0</v>
      </c>
      <c r="G17" s="68">
        <f t="shared" si="0"/>
        <v>0</v>
      </c>
      <c r="H17" s="70"/>
      <c r="I17" s="68">
        <v>0</v>
      </c>
      <c r="J17" s="68">
        <v>0</v>
      </c>
      <c r="K17" s="68">
        <f t="shared" si="1"/>
        <v>0</v>
      </c>
      <c r="O17" s="282"/>
      <c r="P17" s="282"/>
      <c r="Q17" s="282"/>
      <c r="R17" s="282"/>
    </row>
    <row r="18" spans="2:18" ht="15.75">
      <c r="B18" s="30" t="s">
        <v>328</v>
      </c>
      <c r="C18" s="25" t="s">
        <v>326</v>
      </c>
      <c r="E18" s="68">
        <v>0</v>
      </c>
      <c r="F18" s="68">
        <v>0</v>
      </c>
      <c r="G18" s="68">
        <f t="shared" si="0"/>
        <v>0</v>
      </c>
      <c r="H18" s="70"/>
      <c r="I18" s="68">
        <v>0</v>
      </c>
      <c r="J18" s="68">
        <v>0</v>
      </c>
      <c r="K18" s="68">
        <f t="shared" si="1"/>
        <v>0</v>
      </c>
      <c r="O18" s="282"/>
      <c r="P18" s="282"/>
      <c r="Q18" s="282"/>
      <c r="R18" s="282"/>
    </row>
    <row r="19" spans="2:18" ht="15.75">
      <c r="B19" s="30" t="s">
        <v>329</v>
      </c>
      <c r="C19" s="25" t="s">
        <v>333</v>
      </c>
      <c r="E19" s="68">
        <v>0</v>
      </c>
      <c r="F19" s="68">
        <v>0</v>
      </c>
      <c r="G19" s="68">
        <f t="shared" si="0"/>
        <v>0</v>
      </c>
      <c r="H19" s="70"/>
      <c r="I19" s="68">
        <v>0</v>
      </c>
      <c r="J19" s="68">
        <v>0</v>
      </c>
      <c r="K19" s="68">
        <f t="shared" si="1"/>
        <v>0</v>
      </c>
      <c r="O19" s="282"/>
      <c r="P19" s="282"/>
      <c r="Q19" s="282"/>
      <c r="R19" s="282"/>
    </row>
    <row r="20" spans="2:18" ht="15.75">
      <c r="B20" s="30" t="s">
        <v>604</v>
      </c>
      <c r="C20" s="25" t="s">
        <v>91</v>
      </c>
      <c r="E20" s="68">
        <v>0</v>
      </c>
      <c r="F20" s="68">
        <v>0</v>
      </c>
      <c r="G20" s="68">
        <f t="shared" si="0"/>
        <v>0</v>
      </c>
      <c r="H20" s="70"/>
      <c r="I20" s="68">
        <v>0</v>
      </c>
      <c r="J20" s="68">
        <v>0</v>
      </c>
      <c r="K20" s="68">
        <f t="shared" si="1"/>
        <v>0</v>
      </c>
      <c r="O20" s="282"/>
      <c r="P20" s="282"/>
      <c r="Q20" s="282"/>
      <c r="R20" s="282"/>
    </row>
    <row r="21" spans="1:18" s="29" customFormat="1" ht="16.5">
      <c r="A21" s="102"/>
      <c r="B21" s="102" t="s">
        <v>16</v>
      </c>
      <c r="C21" s="104" t="s">
        <v>470</v>
      </c>
      <c r="D21" s="84" t="s">
        <v>101</v>
      </c>
      <c r="E21" s="103">
        <v>454303</v>
      </c>
      <c r="F21" s="103">
        <v>9518506</v>
      </c>
      <c r="G21" s="103">
        <f t="shared" si="0"/>
        <v>9972809</v>
      </c>
      <c r="H21" s="92"/>
      <c r="I21" s="103">
        <v>1556559</v>
      </c>
      <c r="J21" s="103">
        <v>6301738</v>
      </c>
      <c r="K21" s="103">
        <f t="shared" si="1"/>
        <v>7858297</v>
      </c>
      <c r="L21" s="281"/>
      <c r="M21" s="281"/>
      <c r="N21" s="281"/>
      <c r="O21" s="282"/>
      <c r="P21" s="282"/>
      <c r="Q21" s="282"/>
      <c r="R21" s="282"/>
    </row>
    <row r="22" spans="1:18" s="29" customFormat="1" ht="16.5">
      <c r="A22" s="102"/>
      <c r="B22" s="102" t="s">
        <v>17</v>
      </c>
      <c r="C22" s="104" t="s">
        <v>331</v>
      </c>
      <c r="D22" s="105"/>
      <c r="E22" s="103">
        <f>SUM(E23:E25)</f>
        <v>0</v>
      </c>
      <c r="F22" s="103">
        <f>SUM(F23:F25)</f>
        <v>0</v>
      </c>
      <c r="G22" s="103">
        <f t="shared" si="0"/>
        <v>0</v>
      </c>
      <c r="H22" s="92"/>
      <c r="I22" s="103">
        <f>SUM(I23:I25)</f>
        <v>0</v>
      </c>
      <c r="J22" s="103">
        <f>SUM(J23:J25)</f>
        <v>0</v>
      </c>
      <c r="K22" s="103">
        <f t="shared" si="1"/>
        <v>0</v>
      </c>
      <c r="L22" s="281"/>
      <c r="M22" s="281"/>
      <c r="N22" s="281"/>
      <c r="O22" s="282"/>
      <c r="P22" s="282"/>
      <c r="Q22" s="282"/>
      <c r="R22" s="282"/>
    </row>
    <row r="23" spans="1:18" ht="16.5">
      <c r="A23" s="27"/>
      <c r="B23" s="31" t="s">
        <v>18</v>
      </c>
      <c r="C23" s="32" t="s">
        <v>97</v>
      </c>
      <c r="D23" s="106"/>
      <c r="E23" s="68">
        <v>0</v>
      </c>
      <c r="F23" s="68">
        <v>0</v>
      </c>
      <c r="G23" s="103">
        <f t="shared" si="0"/>
        <v>0</v>
      </c>
      <c r="H23" s="70"/>
      <c r="I23" s="68">
        <v>0</v>
      </c>
      <c r="J23" s="68">
        <v>0</v>
      </c>
      <c r="K23" s="103">
        <f t="shared" si="1"/>
        <v>0</v>
      </c>
      <c r="O23" s="282"/>
      <c r="P23" s="282"/>
      <c r="Q23" s="282"/>
      <c r="R23" s="282"/>
    </row>
    <row r="24" spans="1:18" ht="16.5">
      <c r="A24" s="27"/>
      <c r="B24" s="33" t="s">
        <v>19</v>
      </c>
      <c r="C24" s="32" t="s">
        <v>98</v>
      </c>
      <c r="D24" s="106"/>
      <c r="E24" s="68">
        <v>0</v>
      </c>
      <c r="F24" s="68">
        <v>0</v>
      </c>
      <c r="G24" s="103">
        <f t="shared" si="0"/>
        <v>0</v>
      </c>
      <c r="H24" s="70"/>
      <c r="I24" s="68">
        <v>0</v>
      </c>
      <c r="J24" s="68">
        <v>0</v>
      </c>
      <c r="K24" s="103">
        <f t="shared" si="1"/>
        <v>0</v>
      </c>
      <c r="O24" s="282"/>
      <c r="P24" s="282"/>
      <c r="Q24" s="282"/>
      <c r="R24" s="282"/>
    </row>
    <row r="25" spans="1:18" ht="16.5">
      <c r="A25" s="27"/>
      <c r="B25" s="30" t="s">
        <v>99</v>
      </c>
      <c r="C25" s="32" t="s">
        <v>100</v>
      </c>
      <c r="D25" s="106"/>
      <c r="E25" s="68">
        <v>0</v>
      </c>
      <c r="F25" s="68">
        <v>0</v>
      </c>
      <c r="G25" s="68">
        <f t="shared" si="0"/>
        <v>0</v>
      </c>
      <c r="H25" s="70"/>
      <c r="I25" s="68">
        <v>0</v>
      </c>
      <c r="J25" s="68">
        <v>0</v>
      </c>
      <c r="K25" s="68">
        <f t="shared" si="1"/>
        <v>0</v>
      </c>
      <c r="O25" s="282"/>
      <c r="P25" s="282"/>
      <c r="Q25" s="282"/>
      <c r="R25" s="282"/>
    </row>
    <row r="26" spans="1:18" s="29" customFormat="1" ht="16.5">
      <c r="A26" s="102"/>
      <c r="B26" s="102" t="s">
        <v>20</v>
      </c>
      <c r="C26" s="104" t="s">
        <v>332</v>
      </c>
      <c r="D26" s="84" t="s">
        <v>103</v>
      </c>
      <c r="E26" s="103">
        <f>SUM(E27:E29)</f>
        <v>18145273</v>
      </c>
      <c r="F26" s="103">
        <f>SUM(F27:F29)</f>
        <v>14378191</v>
      </c>
      <c r="G26" s="103">
        <f t="shared" si="0"/>
        <v>32523464</v>
      </c>
      <c r="H26" s="92"/>
      <c r="I26" s="103">
        <f>SUM(I27:I29)</f>
        <v>19586578</v>
      </c>
      <c r="J26" s="103">
        <f>SUM(J27:J29)</f>
        <v>21873129</v>
      </c>
      <c r="K26" s="103">
        <f t="shared" si="1"/>
        <v>41459707</v>
      </c>
      <c r="L26" s="281"/>
      <c r="M26" s="281"/>
      <c r="N26" s="281"/>
      <c r="O26" s="282"/>
      <c r="P26" s="282"/>
      <c r="Q26" s="282"/>
      <c r="R26" s="282"/>
    </row>
    <row r="27" spans="1:18" ht="16.5">
      <c r="A27" s="27"/>
      <c r="B27" s="30" t="s">
        <v>21</v>
      </c>
      <c r="C27" s="32" t="s">
        <v>326</v>
      </c>
      <c r="D27" s="106"/>
      <c r="E27" s="68">
        <v>12671</v>
      </c>
      <c r="F27" s="68">
        <v>54505</v>
      </c>
      <c r="G27" s="68">
        <f t="shared" si="0"/>
        <v>67176</v>
      </c>
      <c r="H27" s="70"/>
      <c r="I27" s="68">
        <v>12671</v>
      </c>
      <c r="J27" s="68">
        <v>115958</v>
      </c>
      <c r="K27" s="68">
        <f t="shared" si="1"/>
        <v>128629</v>
      </c>
      <c r="O27" s="282"/>
      <c r="P27" s="282"/>
      <c r="Q27" s="282"/>
      <c r="R27" s="282"/>
    </row>
    <row r="28" spans="1:18" ht="16.5">
      <c r="A28" s="27"/>
      <c r="B28" s="30" t="s">
        <v>22</v>
      </c>
      <c r="C28" s="32" t="s">
        <v>90</v>
      </c>
      <c r="D28" s="106"/>
      <c r="E28" s="68">
        <v>17912731</v>
      </c>
      <c r="F28" s="68">
        <v>11328132</v>
      </c>
      <c r="G28" s="68">
        <f t="shared" si="0"/>
        <v>29240863</v>
      </c>
      <c r="H28" s="70"/>
      <c r="I28" s="68">
        <v>19376723</v>
      </c>
      <c r="J28" s="68">
        <v>15929478</v>
      </c>
      <c r="K28" s="68">
        <f t="shared" si="1"/>
        <v>35306201</v>
      </c>
      <c r="O28" s="282"/>
      <c r="P28" s="282"/>
      <c r="Q28" s="282"/>
      <c r="R28" s="282"/>
    </row>
    <row r="29" spans="2:18" ht="15.75">
      <c r="B29" s="30" t="s">
        <v>258</v>
      </c>
      <c r="C29" s="34" t="s">
        <v>102</v>
      </c>
      <c r="D29" s="106"/>
      <c r="E29" s="68">
        <v>219871</v>
      </c>
      <c r="F29" s="68">
        <v>2995554</v>
      </c>
      <c r="G29" s="68">
        <f t="shared" si="0"/>
        <v>3215425</v>
      </c>
      <c r="H29" s="70"/>
      <c r="I29" s="68">
        <v>197184</v>
      </c>
      <c r="J29" s="68">
        <v>5827693</v>
      </c>
      <c r="K29" s="68">
        <f t="shared" si="1"/>
        <v>6024877</v>
      </c>
      <c r="O29" s="282"/>
      <c r="P29" s="282"/>
      <c r="Q29" s="282"/>
      <c r="R29" s="282"/>
    </row>
    <row r="30" spans="2:18" s="29" customFormat="1" ht="16.5">
      <c r="B30" s="102" t="s">
        <v>23</v>
      </c>
      <c r="C30" s="107" t="s">
        <v>605</v>
      </c>
      <c r="D30" s="84" t="s">
        <v>108</v>
      </c>
      <c r="E30" s="103">
        <f>+E31+E35-E36</f>
        <v>107163212</v>
      </c>
      <c r="F30" s="103">
        <f>+F31+F35-F36</f>
        <v>54664696</v>
      </c>
      <c r="G30" s="103">
        <f t="shared" si="0"/>
        <v>161827908</v>
      </c>
      <c r="H30" s="103"/>
      <c r="I30" s="103">
        <f>+I31+I35-I36</f>
        <v>92888955</v>
      </c>
      <c r="J30" s="103">
        <f>+J31+J35-J36</f>
        <v>48874528</v>
      </c>
      <c r="K30" s="103">
        <f t="shared" si="1"/>
        <v>141763483</v>
      </c>
      <c r="L30" s="281"/>
      <c r="M30" s="281"/>
      <c r="N30" s="281"/>
      <c r="O30" s="282"/>
      <c r="P30" s="282"/>
      <c r="Q30" s="282"/>
      <c r="R30" s="282"/>
    </row>
    <row r="31" spans="2:18" ht="15.75">
      <c r="B31" s="30" t="s">
        <v>24</v>
      </c>
      <c r="C31" s="25" t="s">
        <v>606</v>
      </c>
      <c r="D31" s="108"/>
      <c r="E31" s="68">
        <f>+SUM(E32:E34)</f>
        <v>107008242</v>
      </c>
      <c r="F31" s="68">
        <f>+SUM(F32:F34)</f>
        <v>54664696</v>
      </c>
      <c r="G31" s="68">
        <f t="shared" si="0"/>
        <v>161672938</v>
      </c>
      <c r="H31" s="68"/>
      <c r="I31" s="68">
        <f>+SUM(I32:I34)</f>
        <v>92741642</v>
      </c>
      <c r="J31" s="68">
        <f>+SUM(J32:J34)</f>
        <v>48874528</v>
      </c>
      <c r="K31" s="68">
        <f t="shared" si="1"/>
        <v>141616170</v>
      </c>
      <c r="O31" s="282"/>
      <c r="P31" s="282"/>
      <c r="Q31" s="282"/>
      <c r="R31" s="282"/>
    </row>
    <row r="32" spans="2:18" ht="16.5">
      <c r="B32" s="30" t="s">
        <v>472</v>
      </c>
      <c r="C32" s="25" t="s">
        <v>471</v>
      </c>
      <c r="D32" s="109" t="s">
        <v>636</v>
      </c>
      <c r="E32" s="68">
        <v>3732856</v>
      </c>
      <c r="F32" s="68">
        <v>1210614</v>
      </c>
      <c r="G32" s="68">
        <f t="shared" si="0"/>
        <v>4943470</v>
      </c>
      <c r="H32" s="68"/>
      <c r="I32" s="68">
        <v>2603899</v>
      </c>
      <c r="J32" s="68">
        <v>1383311</v>
      </c>
      <c r="K32" s="68">
        <f t="shared" si="1"/>
        <v>3987210</v>
      </c>
      <c r="O32" s="282"/>
      <c r="P32" s="282"/>
      <c r="Q32" s="282"/>
      <c r="R32" s="282"/>
    </row>
    <row r="33" spans="2:18" ht="15.75">
      <c r="B33" s="30" t="s">
        <v>473</v>
      </c>
      <c r="C33" s="25" t="s">
        <v>90</v>
      </c>
      <c r="D33" s="108"/>
      <c r="E33" s="68">
        <v>0</v>
      </c>
      <c r="F33" s="68">
        <v>0</v>
      </c>
      <c r="G33" s="68">
        <f t="shared" si="0"/>
        <v>0</v>
      </c>
      <c r="H33" s="68"/>
      <c r="I33" s="68">
        <v>0</v>
      </c>
      <c r="J33" s="68">
        <v>0</v>
      </c>
      <c r="K33" s="68">
        <f t="shared" si="1"/>
        <v>0</v>
      </c>
      <c r="O33" s="282"/>
      <c r="P33" s="282"/>
      <c r="Q33" s="282"/>
      <c r="R33" s="282"/>
    </row>
    <row r="34" spans="2:18" ht="15.75">
      <c r="B34" s="30" t="s">
        <v>607</v>
      </c>
      <c r="C34" s="25" t="s">
        <v>13</v>
      </c>
      <c r="E34" s="68">
        <v>103275386</v>
      </c>
      <c r="F34" s="68">
        <v>53454082</v>
      </c>
      <c r="G34" s="68">
        <f t="shared" si="0"/>
        <v>156729468</v>
      </c>
      <c r="H34" s="68"/>
      <c r="I34" s="68">
        <v>90137743</v>
      </c>
      <c r="J34" s="68">
        <v>47491217</v>
      </c>
      <c r="K34" s="68">
        <f t="shared" si="1"/>
        <v>137628960</v>
      </c>
      <c r="O34" s="282"/>
      <c r="P34" s="282"/>
      <c r="Q34" s="282"/>
      <c r="R34" s="282"/>
    </row>
    <row r="35" spans="2:18" ht="15.75">
      <c r="B35" s="30" t="s">
        <v>25</v>
      </c>
      <c r="C35" s="25" t="s">
        <v>105</v>
      </c>
      <c r="E35" s="68">
        <v>4267191</v>
      </c>
      <c r="F35" s="68">
        <v>0</v>
      </c>
      <c r="G35" s="68">
        <f t="shared" si="0"/>
        <v>4267191</v>
      </c>
      <c r="H35" s="68"/>
      <c r="I35" s="68">
        <v>3373323</v>
      </c>
      <c r="J35" s="68">
        <v>0</v>
      </c>
      <c r="K35" s="68">
        <f t="shared" si="1"/>
        <v>3373323</v>
      </c>
      <c r="O35" s="282"/>
      <c r="P35" s="282"/>
      <c r="Q35" s="282"/>
      <c r="R35" s="282"/>
    </row>
    <row r="36" spans="2:18" ht="15.75">
      <c r="B36" s="30" t="s">
        <v>104</v>
      </c>
      <c r="C36" s="25" t="s">
        <v>106</v>
      </c>
      <c r="E36" s="68">
        <v>4112221</v>
      </c>
      <c r="F36" s="68">
        <v>0</v>
      </c>
      <c r="G36" s="68">
        <f t="shared" si="0"/>
        <v>4112221</v>
      </c>
      <c r="H36" s="68"/>
      <c r="I36" s="68">
        <v>3226010</v>
      </c>
      <c r="J36" s="68">
        <v>0</v>
      </c>
      <c r="K36" s="68">
        <f t="shared" si="1"/>
        <v>3226010</v>
      </c>
      <c r="O36" s="282"/>
      <c r="P36" s="282"/>
      <c r="Q36" s="282"/>
      <c r="R36" s="282"/>
    </row>
    <row r="37" spans="2:18" s="29" customFormat="1" ht="16.5">
      <c r="B37" s="102" t="s">
        <v>26</v>
      </c>
      <c r="C37" s="102" t="s">
        <v>107</v>
      </c>
      <c r="D37" s="105"/>
      <c r="E37" s="110">
        <v>0</v>
      </c>
      <c r="F37" s="110">
        <v>0</v>
      </c>
      <c r="G37" s="69">
        <f t="shared" si="0"/>
        <v>0</v>
      </c>
      <c r="H37" s="103"/>
      <c r="I37" s="110">
        <v>0</v>
      </c>
      <c r="J37" s="110">
        <v>0</v>
      </c>
      <c r="K37" s="69">
        <f t="shared" si="1"/>
        <v>0</v>
      </c>
      <c r="L37" s="281"/>
      <c r="M37" s="281"/>
      <c r="N37" s="281"/>
      <c r="O37" s="282"/>
      <c r="P37" s="282"/>
      <c r="Q37" s="282"/>
      <c r="R37" s="282"/>
    </row>
    <row r="38" spans="1:18" s="29" customFormat="1" ht="16.5">
      <c r="A38" s="102"/>
      <c r="B38" s="102" t="s">
        <v>27</v>
      </c>
      <c r="C38" s="104" t="s">
        <v>334</v>
      </c>
      <c r="D38" s="84" t="s">
        <v>112</v>
      </c>
      <c r="E38" s="103">
        <f>SUM(E39:E40)</f>
        <v>5485414</v>
      </c>
      <c r="F38" s="103">
        <f>SUM(F39:F40)</f>
        <v>12491268</v>
      </c>
      <c r="G38" s="103">
        <f t="shared" si="0"/>
        <v>17976682</v>
      </c>
      <c r="H38" s="103"/>
      <c r="I38" s="103">
        <f>SUM(I39:I40)</f>
        <v>5184561</v>
      </c>
      <c r="J38" s="103">
        <f>SUM(J39:J40)</f>
        <v>5503681</v>
      </c>
      <c r="K38" s="103">
        <f t="shared" si="1"/>
        <v>10688242</v>
      </c>
      <c r="L38" s="281"/>
      <c r="M38" s="281"/>
      <c r="N38" s="281"/>
      <c r="O38" s="282"/>
      <c r="P38" s="282"/>
      <c r="Q38" s="282"/>
      <c r="R38" s="282"/>
    </row>
    <row r="39" spans="2:18" ht="15.75">
      <c r="B39" s="30" t="s">
        <v>109</v>
      </c>
      <c r="C39" s="25" t="s">
        <v>90</v>
      </c>
      <c r="E39" s="68">
        <v>5485414</v>
      </c>
      <c r="F39" s="68">
        <v>9976303</v>
      </c>
      <c r="G39" s="68">
        <f t="shared" si="0"/>
        <v>15461717</v>
      </c>
      <c r="H39" s="68"/>
      <c r="I39" s="68">
        <v>5184561</v>
      </c>
      <c r="J39" s="68">
        <v>5503681</v>
      </c>
      <c r="K39" s="68">
        <f t="shared" si="1"/>
        <v>10688242</v>
      </c>
      <c r="O39" s="282"/>
      <c r="P39" s="282"/>
      <c r="Q39" s="282"/>
      <c r="R39" s="282"/>
    </row>
    <row r="40" spans="2:18" ht="15.75">
      <c r="B40" s="30" t="s">
        <v>110</v>
      </c>
      <c r="C40" s="25" t="s">
        <v>91</v>
      </c>
      <c r="E40" s="68">
        <v>0</v>
      </c>
      <c r="F40" s="68">
        <v>2514965</v>
      </c>
      <c r="G40" s="68">
        <f t="shared" si="0"/>
        <v>2514965</v>
      </c>
      <c r="H40" s="68"/>
      <c r="I40" s="68">
        <v>0</v>
      </c>
      <c r="J40" s="68">
        <v>0</v>
      </c>
      <c r="K40" s="68">
        <f t="shared" si="1"/>
        <v>0</v>
      </c>
      <c r="O40" s="282"/>
      <c r="P40" s="282"/>
      <c r="Q40" s="282"/>
      <c r="R40" s="282"/>
    </row>
    <row r="41" spans="2:18" s="29" customFormat="1" ht="16.5">
      <c r="B41" s="104" t="s">
        <v>28</v>
      </c>
      <c r="C41" s="104" t="s">
        <v>111</v>
      </c>
      <c r="D41" s="84" t="s">
        <v>115</v>
      </c>
      <c r="E41" s="103">
        <f>SUM(E42:E43)</f>
        <v>3923</v>
      </c>
      <c r="F41" s="103">
        <f>SUM(F42:F43)</f>
        <v>0</v>
      </c>
      <c r="G41" s="103">
        <f t="shared" si="0"/>
        <v>3923</v>
      </c>
      <c r="H41" s="103"/>
      <c r="I41" s="103">
        <f>SUM(I42:I43)</f>
        <v>3923</v>
      </c>
      <c r="J41" s="103">
        <f>SUM(J42:J43)</f>
        <v>0</v>
      </c>
      <c r="K41" s="103">
        <f t="shared" si="1"/>
        <v>3923</v>
      </c>
      <c r="L41" s="281"/>
      <c r="M41" s="281"/>
      <c r="N41" s="281"/>
      <c r="O41" s="282"/>
      <c r="P41" s="282"/>
      <c r="Q41" s="282"/>
      <c r="R41" s="282"/>
    </row>
    <row r="42" spans="2:18" ht="15.75">
      <c r="B42" s="30" t="s">
        <v>113</v>
      </c>
      <c r="C42" s="25" t="s">
        <v>562</v>
      </c>
      <c r="E42" s="68">
        <v>0</v>
      </c>
      <c r="F42" s="68">
        <v>0</v>
      </c>
      <c r="G42" s="68">
        <f t="shared" si="0"/>
        <v>0</v>
      </c>
      <c r="H42" s="68"/>
      <c r="I42" s="68">
        <v>0</v>
      </c>
      <c r="J42" s="68">
        <v>0</v>
      </c>
      <c r="K42" s="68">
        <f t="shared" si="1"/>
        <v>0</v>
      </c>
      <c r="O42" s="282"/>
      <c r="P42" s="282"/>
      <c r="Q42" s="282"/>
      <c r="R42" s="282"/>
    </row>
    <row r="43" spans="2:18" ht="15.75">
      <c r="B43" s="30" t="s">
        <v>114</v>
      </c>
      <c r="C43" s="25" t="s">
        <v>335</v>
      </c>
      <c r="E43" s="68">
        <f>SUM(E44:E45)</f>
        <v>3923</v>
      </c>
      <c r="F43" s="68">
        <f>SUM(F44:F45)</f>
        <v>0</v>
      </c>
      <c r="G43" s="68">
        <f t="shared" si="0"/>
        <v>3923</v>
      </c>
      <c r="H43" s="68"/>
      <c r="I43" s="68">
        <f>SUM(I44:I45)</f>
        <v>3923</v>
      </c>
      <c r="J43" s="68">
        <f>SUM(J44:J45)</f>
        <v>0</v>
      </c>
      <c r="K43" s="68">
        <f t="shared" si="1"/>
        <v>3923</v>
      </c>
      <c r="O43" s="282"/>
      <c r="P43" s="282"/>
      <c r="Q43" s="282"/>
      <c r="R43" s="282"/>
    </row>
    <row r="44" spans="2:18" ht="15.75">
      <c r="B44" s="30" t="s">
        <v>336</v>
      </c>
      <c r="C44" s="25" t="s">
        <v>337</v>
      </c>
      <c r="E44" s="68">
        <v>0</v>
      </c>
      <c r="F44" s="68">
        <v>0</v>
      </c>
      <c r="G44" s="68">
        <f t="shared" si="0"/>
        <v>0</v>
      </c>
      <c r="H44" s="68"/>
      <c r="I44" s="68">
        <v>0</v>
      </c>
      <c r="J44" s="68">
        <v>0</v>
      </c>
      <c r="K44" s="68">
        <f t="shared" si="1"/>
        <v>0</v>
      </c>
      <c r="O44" s="282"/>
      <c r="P44" s="282"/>
      <c r="Q44" s="282"/>
      <c r="R44" s="282"/>
    </row>
    <row r="45" spans="2:18" ht="15.75">
      <c r="B45" s="30" t="s">
        <v>338</v>
      </c>
      <c r="C45" s="25" t="s">
        <v>339</v>
      </c>
      <c r="E45" s="68">
        <v>3923</v>
      </c>
      <c r="F45" s="68">
        <v>0</v>
      </c>
      <c r="G45" s="68">
        <f t="shared" si="0"/>
        <v>3923</v>
      </c>
      <c r="H45" s="68"/>
      <c r="I45" s="68">
        <v>3923</v>
      </c>
      <c r="J45" s="68">
        <v>0</v>
      </c>
      <c r="K45" s="68">
        <f t="shared" si="1"/>
        <v>3923</v>
      </c>
      <c r="O45" s="282"/>
      <c r="P45" s="282"/>
      <c r="Q45" s="282"/>
      <c r="R45" s="282"/>
    </row>
    <row r="46" spans="1:18" s="29" customFormat="1" ht="16.5">
      <c r="A46" s="102"/>
      <c r="B46" s="104" t="s">
        <v>29</v>
      </c>
      <c r="C46" s="104" t="s">
        <v>340</v>
      </c>
      <c r="D46" s="84" t="s">
        <v>120</v>
      </c>
      <c r="E46" s="103">
        <f>SUM(E47:E48)</f>
        <v>347316</v>
      </c>
      <c r="F46" s="103">
        <f>SUM(F47:F48)</f>
        <v>1178625</v>
      </c>
      <c r="G46" s="103">
        <f t="shared" si="0"/>
        <v>1525941</v>
      </c>
      <c r="H46" s="103"/>
      <c r="I46" s="103">
        <f>SUM(I47:I48)</f>
        <v>347316</v>
      </c>
      <c r="J46" s="103">
        <f>SUM(J47:J48)</f>
        <v>1003425</v>
      </c>
      <c r="K46" s="103">
        <f t="shared" si="1"/>
        <v>1350741</v>
      </c>
      <c r="L46" s="281"/>
      <c r="M46" s="281"/>
      <c r="N46" s="281"/>
      <c r="O46" s="282"/>
      <c r="P46" s="282"/>
      <c r="Q46" s="282"/>
      <c r="R46" s="282"/>
    </row>
    <row r="47" spans="2:18" ht="15.75">
      <c r="B47" s="30" t="s">
        <v>116</v>
      </c>
      <c r="C47" s="25" t="s">
        <v>117</v>
      </c>
      <c r="E47" s="68">
        <v>347316</v>
      </c>
      <c r="F47" s="68">
        <v>1178625</v>
      </c>
      <c r="G47" s="68">
        <f t="shared" si="0"/>
        <v>1525941</v>
      </c>
      <c r="H47" s="68"/>
      <c r="I47" s="68">
        <v>347316</v>
      </c>
      <c r="J47" s="68">
        <v>1003425</v>
      </c>
      <c r="K47" s="68">
        <f t="shared" si="1"/>
        <v>1350741</v>
      </c>
      <c r="O47" s="282"/>
      <c r="P47" s="282"/>
      <c r="Q47" s="282"/>
      <c r="R47" s="282"/>
    </row>
    <row r="48" spans="2:18" ht="15.75">
      <c r="B48" s="30" t="s">
        <v>118</v>
      </c>
      <c r="C48" s="25" t="s">
        <v>119</v>
      </c>
      <c r="E48" s="68">
        <v>0</v>
      </c>
      <c r="F48" s="68">
        <v>0</v>
      </c>
      <c r="G48" s="68">
        <f t="shared" si="0"/>
        <v>0</v>
      </c>
      <c r="H48" s="68"/>
      <c r="I48" s="68">
        <v>0</v>
      </c>
      <c r="J48" s="68">
        <v>0</v>
      </c>
      <c r="K48" s="68">
        <f t="shared" si="1"/>
        <v>0</v>
      </c>
      <c r="O48" s="282"/>
      <c r="P48" s="282"/>
      <c r="Q48" s="282"/>
      <c r="R48" s="282"/>
    </row>
    <row r="49" spans="1:18" s="29" customFormat="1" ht="16.5">
      <c r="A49" s="102"/>
      <c r="B49" s="104" t="s">
        <v>30</v>
      </c>
      <c r="C49" s="104" t="s">
        <v>560</v>
      </c>
      <c r="D49" s="105"/>
      <c r="E49" s="103">
        <f>+E50+E51</f>
        <v>0</v>
      </c>
      <c r="F49" s="103">
        <f>+F50+F51</f>
        <v>0</v>
      </c>
      <c r="G49" s="103">
        <f t="shared" si="0"/>
        <v>0</v>
      </c>
      <c r="H49" s="103"/>
      <c r="I49" s="103">
        <f>+I50+I51</f>
        <v>0</v>
      </c>
      <c r="J49" s="103">
        <f>+J50+J51</f>
        <v>0</v>
      </c>
      <c r="K49" s="103">
        <f t="shared" si="1"/>
        <v>0</v>
      </c>
      <c r="L49" s="281"/>
      <c r="M49" s="281"/>
      <c r="N49" s="281"/>
      <c r="O49" s="282"/>
      <c r="P49" s="282"/>
      <c r="Q49" s="282"/>
      <c r="R49" s="282"/>
    </row>
    <row r="50" spans="2:18" ht="15.75">
      <c r="B50" s="30" t="s">
        <v>157</v>
      </c>
      <c r="C50" s="25" t="s">
        <v>562</v>
      </c>
      <c r="E50" s="68">
        <v>0</v>
      </c>
      <c r="F50" s="68">
        <v>0</v>
      </c>
      <c r="G50" s="68">
        <f t="shared" si="0"/>
        <v>0</v>
      </c>
      <c r="H50" s="68"/>
      <c r="I50" s="68">
        <v>0</v>
      </c>
      <c r="J50" s="68">
        <v>0</v>
      </c>
      <c r="K50" s="68">
        <f t="shared" si="1"/>
        <v>0</v>
      </c>
      <c r="O50" s="282"/>
      <c r="P50" s="282"/>
      <c r="Q50" s="282"/>
      <c r="R50" s="282"/>
    </row>
    <row r="51" spans="2:18" ht="15.75">
      <c r="B51" s="30" t="s">
        <v>158</v>
      </c>
      <c r="C51" s="25" t="s">
        <v>335</v>
      </c>
      <c r="E51" s="68">
        <f>SUM(E52:E53)</f>
        <v>0</v>
      </c>
      <c r="F51" s="68">
        <f>SUM(F52:F53)</f>
        <v>0</v>
      </c>
      <c r="G51" s="68">
        <f t="shared" si="0"/>
        <v>0</v>
      </c>
      <c r="H51" s="68"/>
      <c r="I51" s="68">
        <f>SUM(I52:I53)</f>
        <v>0</v>
      </c>
      <c r="J51" s="68">
        <f>SUM(J52:J53)</f>
        <v>0</v>
      </c>
      <c r="K51" s="68">
        <f t="shared" si="1"/>
        <v>0</v>
      </c>
      <c r="O51" s="282"/>
      <c r="P51" s="282"/>
      <c r="Q51" s="282"/>
      <c r="R51" s="282"/>
    </row>
    <row r="52" spans="2:18" ht="15.75">
      <c r="B52" s="30" t="s">
        <v>341</v>
      </c>
      <c r="C52" s="25" t="s">
        <v>117</v>
      </c>
      <c r="E52" s="68">
        <v>0</v>
      </c>
      <c r="F52" s="68">
        <v>0</v>
      </c>
      <c r="G52" s="68">
        <f t="shared" si="0"/>
        <v>0</v>
      </c>
      <c r="H52" s="68"/>
      <c r="I52" s="68">
        <v>0</v>
      </c>
      <c r="J52" s="68">
        <v>0</v>
      </c>
      <c r="K52" s="68">
        <f t="shared" si="1"/>
        <v>0</v>
      </c>
      <c r="O52" s="282"/>
      <c r="P52" s="282"/>
      <c r="Q52" s="282"/>
      <c r="R52" s="282"/>
    </row>
    <row r="53" spans="2:18" ht="15.75">
      <c r="B53" s="30" t="s">
        <v>342</v>
      </c>
      <c r="C53" s="25" t="s">
        <v>119</v>
      </c>
      <c r="E53" s="68">
        <v>0</v>
      </c>
      <c r="F53" s="68">
        <v>0</v>
      </c>
      <c r="G53" s="68">
        <f t="shared" si="0"/>
        <v>0</v>
      </c>
      <c r="H53" s="68"/>
      <c r="I53" s="68">
        <v>0</v>
      </c>
      <c r="J53" s="68">
        <v>0</v>
      </c>
      <c r="K53" s="68">
        <f t="shared" si="1"/>
        <v>0</v>
      </c>
      <c r="O53" s="282"/>
      <c r="P53" s="282"/>
      <c r="Q53" s="282"/>
      <c r="R53" s="282"/>
    </row>
    <row r="54" spans="1:18" s="29" customFormat="1" ht="16.5">
      <c r="A54" s="102"/>
      <c r="B54" s="102" t="s">
        <v>31</v>
      </c>
      <c r="C54" s="104" t="s">
        <v>343</v>
      </c>
      <c r="D54" s="109" t="s">
        <v>124</v>
      </c>
      <c r="E54" s="103">
        <f>SUM(E55:E57)-E58</f>
        <v>0</v>
      </c>
      <c r="F54" s="103">
        <f>SUM(F55:F57)-F58</f>
        <v>0</v>
      </c>
      <c r="G54" s="103">
        <f t="shared" si="0"/>
        <v>0</v>
      </c>
      <c r="H54" s="103"/>
      <c r="I54" s="103">
        <f>SUM(I55:I57)-I58</f>
        <v>0</v>
      </c>
      <c r="J54" s="103">
        <f>SUM(J55:J57)-J58</f>
        <v>0</v>
      </c>
      <c r="K54" s="103">
        <f t="shared" si="1"/>
        <v>0</v>
      </c>
      <c r="L54" s="281"/>
      <c r="M54" s="281"/>
      <c r="N54" s="281"/>
      <c r="O54" s="282"/>
      <c r="P54" s="282"/>
      <c r="Q54" s="282"/>
      <c r="R54" s="282"/>
    </row>
    <row r="55" spans="2:18" ht="15.75">
      <c r="B55" s="30" t="s">
        <v>121</v>
      </c>
      <c r="C55" s="25" t="s">
        <v>122</v>
      </c>
      <c r="E55" s="68">
        <v>0</v>
      </c>
      <c r="F55" s="68">
        <v>0</v>
      </c>
      <c r="G55" s="68">
        <f t="shared" si="0"/>
        <v>0</v>
      </c>
      <c r="H55" s="68"/>
      <c r="I55" s="68">
        <v>0</v>
      </c>
      <c r="J55" s="68">
        <v>0</v>
      </c>
      <c r="K55" s="68">
        <f t="shared" si="1"/>
        <v>0</v>
      </c>
      <c r="O55" s="282"/>
      <c r="P55" s="282"/>
      <c r="Q55" s="282"/>
      <c r="R55" s="282"/>
    </row>
    <row r="56" spans="2:18" ht="15.75">
      <c r="B56" s="30" t="s">
        <v>123</v>
      </c>
      <c r="C56" s="25" t="s">
        <v>344</v>
      </c>
      <c r="E56" s="68">
        <v>0</v>
      </c>
      <c r="F56" s="68">
        <v>0</v>
      </c>
      <c r="G56" s="68">
        <f t="shared" si="0"/>
        <v>0</v>
      </c>
      <c r="H56" s="68"/>
      <c r="I56" s="68">
        <v>0</v>
      </c>
      <c r="J56" s="68">
        <v>0</v>
      </c>
      <c r="K56" s="68">
        <f t="shared" si="1"/>
        <v>0</v>
      </c>
      <c r="O56" s="282"/>
      <c r="P56" s="282"/>
      <c r="Q56" s="282"/>
      <c r="R56" s="282"/>
    </row>
    <row r="57" spans="2:18" ht="15.75">
      <c r="B57" s="30" t="s">
        <v>163</v>
      </c>
      <c r="C57" s="25" t="s">
        <v>255</v>
      </c>
      <c r="E57" s="68">
        <v>0</v>
      </c>
      <c r="F57" s="68">
        <v>0</v>
      </c>
      <c r="G57" s="68">
        <f t="shared" si="0"/>
        <v>0</v>
      </c>
      <c r="H57" s="68"/>
      <c r="I57" s="68">
        <v>0</v>
      </c>
      <c r="J57" s="68">
        <v>0</v>
      </c>
      <c r="K57" s="68">
        <f t="shared" si="1"/>
        <v>0</v>
      </c>
      <c r="O57" s="282"/>
      <c r="P57" s="282"/>
      <c r="Q57" s="282"/>
      <c r="R57" s="282"/>
    </row>
    <row r="58" spans="2:18" ht="15.75">
      <c r="B58" s="30" t="s">
        <v>164</v>
      </c>
      <c r="C58" s="25" t="s">
        <v>324</v>
      </c>
      <c r="E58" s="68">
        <v>0</v>
      </c>
      <c r="F58" s="68">
        <v>0</v>
      </c>
      <c r="G58" s="68">
        <f t="shared" si="0"/>
        <v>0</v>
      </c>
      <c r="H58" s="68"/>
      <c r="I58" s="68">
        <v>0</v>
      </c>
      <c r="J58" s="68">
        <v>0</v>
      </c>
      <c r="K58" s="68">
        <f t="shared" si="1"/>
        <v>0</v>
      </c>
      <c r="O58" s="282"/>
      <c r="P58" s="282"/>
      <c r="Q58" s="282"/>
      <c r="R58" s="282"/>
    </row>
    <row r="59" spans="1:18" s="29" customFormat="1" ht="16.5">
      <c r="A59" s="102"/>
      <c r="B59" s="102" t="s">
        <v>32</v>
      </c>
      <c r="C59" s="104" t="s">
        <v>345</v>
      </c>
      <c r="D59" s="109" t="s">
        <v>131</v>
      </c>
      <c r="E59" s="103">
        <f>SUM(E60:E62)</f>
        <v>682966</v>
      </c>
      <c r="F59" s="103">
        <f>SUM(F60:F62)</f>
        <v>123770</v>
      </c>
      <c r="G59" s="103">
        <f t="shared" si="0"/>
        <v>806736</v>
      </c>
      <c r="H59" s="103"/>
      <c r="I59" s="103">
        <f>SUM(I60:I62)</f>
        <v>648858</v>
      </c>
      <c r="J59" s="103">
        <f>SUM(J60:J62)</f>
        <v>0</v>
      </c>
      <c r="K59" s="103">
        <f t="shared" si="1"/>
        <v>648858</v>
      </c>
      <c r="L59" s="281"/>
      <c r="M59" s="281"/>
      <c r="N59" s="281"/>
      <c r="O59" s="282"/>
      <c r="P59" s="282"/>
      <c r="Q59" s="282"/>
      <c r="R59" s="282"/>
    </row>
    <row r="60" spans="1:18" ht="16.5">
      <c r="A60" s="27"/>
      <c r="B60" s="30" t="s">
        <v>346</v>
      </c>
      <c r="C60" s="25" t="s">
        <v>347</v>
      </c>
      <c r="E60" s="68">
        <v>682966</v>
      </c>
      <c r="F60" s="68">
        <v>29432</v>
      </c>
      <c r="G60" s="68">
        <f t="shared" si="0"/>
        <v>712398</v>
      </c>
      <c r="H60" s="68"/>
      <c r="I60" s="68">
        <v>648858</v>
      </c>
      <c r="J60" s="68">
        <v>0</v>
      </c>
      <c r="K60" s="68">
        <f t="shared" si="1"/>
        <v>648858</v>
      </c>
      <c r="O60" s="282"/>
      <c r="P60" s="282"/>
      <c r="Q60" s="282"/>
      <c r="R60" s="282"/>
    </row>
    <row r="61" spans="1:18" ht="16.5">
      <c r="A61" s="27"/>
      <c r="B61" s="30" t="s">
        <v>348</v>
      </c>
      <c r="C61" s="25" t="s">
        <v>349</v>
      </c>
      <c r="E61" s="68">
        <v>0</v>
      </c>
      <c r="F61" s="68">
        <v>94338</v>
      </c>
      <c r="G61" s="68">
        <f t="shared" si="0"/>
        <v>94338</v>
      </c>
      <c r="H61" s="68"/>
      <c r="I61" s="68">
        <v>0</v>
      </c>
      <c r="J61" s="68">
        <v>0</v>
      </c>
      <c r="K61" s="68">
        <f t="shared" si="1"/>
        <v>0</v>
      </c>
      <c r="O61" s="282"/>
      <c r="P61" s="282"/>
      <c r="Q61" s="282"/>
      <c r="R61" s="282"/>
    </row>
    <row r="62" spans="1:18" ht="16.5">
      <c r="A62" s="27"/>
      <c r="B62" s="30" t="s">
        <v>350</v>
      </c>
      <c r="C62" s="25" t="s">
        <v>351</v>
      </c>
      <c r="D62" s="106"/>
      <c r="E62" s="68">
        <v>0</v>
      </c>
      <c r="F62" s="68">
        <v>0</v>
      </c>
      <c r="G62" s="68">
        <f t="shared" si="0"/>
        <v>0</v>
      </c>
      <c r="H62" s="68"/>
      <c r="I62" s="68">
        <v>0</v>
      </c>
      <c r="J62" s="68">
        <v>0</v>
      </c>
      <c r="K62" s="68">
        <f t="shared" si="1"/>
        <v>0</v>
      </c>
      <c r="O62" s="282"/>
      <c r="P62" s="282"/>
      <c r="Q62" s="282"/>
      <c r="R62" s="282"/>
    </row>
    <row r="63" spans="1:18" s="29" customFormat="1" ht="16.5">
      <c r="A63" s="102"/>
      <c r="B63" s="104" t="s">
        <v>33</v>
      </c>
      <c r="C63" s="104" t="s">
        <v>125</v>
      </c>
      <c r="D63" s="84" t="s">
        <v>573</v>
      </c>
      <c r="E63" s="103">
        <v>873437</v>
      </c>
      <c r="F63" s="103">
        <v>1765</v>
      </c>
      <c r="G63" s="103">
        <f t="shared" si="0"/>
        <v>875202</v>
      </c>
      <c r="H63" s="103"/>
      <c r="I63" s="103">
        <v>788655</v>
      </c>
      <c r="J63" s="103">
        <v>1746</v>
      </c>
      <c r="K63" s="103">
        <f t="shared" si="1"/>
        <v>790401</v>
      </c>
      <c r="L63" s="281"/>
      <c r="M63" s="281"/>
      <c r="N63" s="281"/>
      <c r="O63" s="282"/>
      <c r="P63" s="282"/>
      <c r="Q63" s="282"/>
      <c r="R63" s="282"/>
    </row>
    <row r="64" spans="1:18" s="29" customFormat="1" ht="16.5">
      <c r="A64" s="102"/>
      <c r="B64" s="102" t="s">
        <v>34</v>
      </c>
      <c r="C64" s="104" t="s">
        <v>128</v>
      </c>
      <c r="D64" s="84" t="s">
        <v>566</v>
      </c>
      <c r="E64" s="103">
        <f>SUM(E65:E66)</f>
        <v>356672</v>
      </c>
      <c r="F64" s="103">
        <f>SUM(F65:F66)</f>
        <v>0</v>
      </c>
      <c r="G64" s="103">
        <f t="shared" si="0"/>
        <v>356672</v>
      </c>
      <c r="H64" s="103"/>
      <c r="I64" s="103">
        <f>SUM(I65:I66)</f>
        <v>220664</v>
      </c>
      <c r="J64" s="103">
        <f>SUM(J65:J66)</f>
        <v>0</v>
      </c>
      <c r="K64" s="103">
        <f t="shared" si="1"/>
        <v>220664</v>
      </c>
      <c r="L64" s="281"/>
      <c r="M64" s="281"/>
      <c r="N64" s="281"/>
      <c r="O64" s="282"/>
      <c r="P64" s="282"/>
      <c r="Q64" s="282"/>
      <c r="R64" s="282"/>
    </row>
    <row r="65" spans="2:18" ht="15.75">
      <c r="B65" s="30" t="s">
        <v>427</v>
      </c>
      <c r="C65" s="32" t="s">
        <v>129</v>
      </c>
      <c r="E65" s="68">
        <v>0</v>
      </c>
      <c r="F65" s="68">
        <v>0</v>
      </c>
      <c r="G65" s="68">
        <f t="shared" si="0"/>
        <v>0</v>
      </c>
      <c r="H65" s="68"/>
      <c r="I65" s="68">
        <v>0</v>
      </c>
      <c r="J65" s="68">
        <v>0</v>
      </c>
      <c r="K65" s="68">
        <f t="shared" si="1"/>
        <v>0</v>
      </c>
      <c r="O65" s="282"/>
      <c r="P65" s="282"/>
      <c r="Q65" s="282"/>
      <c r="R65" s="282"/>
    </row>
    <row r="66" spans="2:18" ht="15.75">
      <c r="B66" s="30" t="s">
        <v>428</v>
      </c>
      <c r="C66" s="32" t="s">
        <v>13</v>
      </c>
      <c r="E66" s="68">
        <v>356672</v>
      </c>
      <c r="F66" s="68">
        <v>0</v>
      </c>
      <c r="G66" s="68">
        <f t="shared" si="0"/>
        <v>356672</v>
      </c>
      <c r="H66" s="68"/>
      <c r="I66" s="68">
        <v>220664</v>
      </c>
      <c r="J66" s="68">
        <v>0</v>
      </c>
      <c r="K66" s="68">
        <f t="shared" si="1"/>
        <v>220664</v>
      </c>
      <c r="O66" s="282"/>
      <c r="P66" s="282"/>
      <c r="Q66" s="282"/>
      <c r="R66" s="282"/>
    </row>
    <row r="67" spans="2:18" s="29" customFormat="1" ht="16.5">
      <c r="B67" s="102" t="s">
        <v>35</v>
      </c>
      <c r="C67" s="104" t="s">
        <v>474</v>
      </c>
      <c r="D67" s="84" t="s">
        <v>567</v>
      </c>
      <c r="E67" s="110">
        <v>0</v>
      </c>
      <c r="F67" s="110">
        <v>0</v>
      </c>
      <c r="G67" s="103">
        <f t="shared" si="0"/>
        <v>0</v>
      </c>
      <c r="H67" s="110"/>
      <c r="I67" s="110">
        <v>0</v>
      </c>
      <c r="J67" s="110">
        <v>0</v>
      </c>
      <c r="K67" s="103">
        <f t="shared" si="1"/>
        <v>0</v>
      </c>
      <c r="L67" s="281"/>
      <c r="M67" s="281"/>
      <c r="N67" s="281"/>
      <c r="O67" s="282"/>
      <c r="P67" s="282"/>
      <c r="Q67" s="282"/>
      <c r="R67" s="282"/>
    </row>
    <row r="68" spans="2:18" s="29" customFormat="1" ht="16.5">
      <c r="B68" s="102" t="s">
        <v>36</v>
      </c>
      <c r="C68" s="104" t="s">
        <v>352</v>
      </c>
      <c r="D68" s="105"/>
      <c r="E68" s="103">
        <f>SUM(E69:E70)</f>
        <v>0</v>
      </c>
      <c r="F68" s="103">
        <f>SUM(F69:F70)</f>
        <v>14295</v>
      </c>
      <c r="G68" s="103">
        <f t="shared" si="0"/>
        <v>14295</v>
      </c>
      <c r="H68" s="103"/>
      <c r="I68" s="103">
        <f>SUM(I69:I70)</f>
        <v>132508</v>
      </c>
      <c r="J68" s="103">
        <f>SUM(J69:J70)</f>
        <v>13676</v>
      </c>
      <c r="K68" s="103">
        <f t="shared" si="1"/>
        <v>146184</v>
      </c>
      <c r="L68" s="281"/>
      <c r="M68" s="281"/>
      <c r="N68" s="281"/>
      <c r="O68" s="282"/>
      <c r="P68" s="282"/>
      <c r="Q68" s="282"/>
      <c r="R68" s="282"/>
    </row>
    <row r="69" spans="2:18" ht="15.75">
      <c r="B69" s="30" t="s">
        <v>37</v>
      </c>
      <c r="C69" s="32" t="s">
        <v>353</v>
      </c>
      <c r="E69" s="68">
        <v>0</v>
      </c>
      <c r="F69" s="68">
        <v>0</v>
      </c>
      <c r="G69" s="68">
        <f>E69+F69</f>
        <v>0</v>
      </c>
      <c r="H69" s="68"/>
      <c r="I69" s="68">
        <v>0</v>
      </c>
      <c r="J69" s="68">
        <v>0</v>
      </c>
      <c r="K69" s="68">
        <f>I69+J69</f>
        <v>0</v>
      </c>
      <c r="O69" s="282"/>
      <c r="P69" s="282"/>
      <c r="Q69" s="282"/>
      <c r="R69" s="282"/>
    </row>
    <row r="70" spans="2:18" ht="16.5">
      <c r="B70" s="30" t="s">
        <v>38</v>
      </c>
      <c r="C70" s="32" t="s">
        <v>354</v>
      </c>
      <c r="D70" s="84" t="s">
        <v>593</v>
      </c>
      <c r="E70" s="68">
        <v>0</v>
      </c>
      <c r="F70" s="68">
        <v>14295</v>
      </c>
      <c r="G70" s="68">
        <f>E70+F70</f>
        <v>14295</v>
      </c>
      <c r="H70" s="68"/>
      <c r="I70" s="68">
        <v>132508</v>
      </c>
      <c r="J70" s="68">
        <v>13676</v>
      </c>
      <c r="K70" s="68">
        <f>I70+J70</f>
        <v>146184</v>
      </c>
      <c r="O70" s="282"/>
      <c r="P70" s="282"/>
      <c r="Q70" s="282"/>
      <c r="R70" s="282"/>
    </row>
    <row r="71" spans="2:18" s="29" customFormat="1" ht="16.5">
      <c r="B71" s="102" t="s">
        <v>39</v>
      </c>
      <c r="C71" s="104" t="s">
        <v>475</v>
      </c>
      <c r="D71" s="105"/>
      <c r="E71" s="110"/>
      <c r="F71" s="110"/>
      <c r="G71" s="110"/>
      <c r="H71" s="103"/>
      <c r="I71" s="110"/>
      <c r="J71" s="110"/>
      <c r="K71" s="110"/>
      <c r="L71" s="279"/>
      <c r="M71" s="279"/>
      <c r="N71" s="279"/>
      <c r="O71" s="282"/>
      <c r="P71" s="282"/>
      <c r="Q71" s="282"/>
      <c r="R71" s="282"/>
    </row>
    <row r="72" spans="2:18" s="29" customFormat="1" ht="16.5">
      <c r="B72" s="102"/>
      <c r="C72" s="104" t="s">
        <v>476</v>
      </c>
      <c r="D72" s="84" t="s">
        <v>637</v>
      </c>
      <c r="E72" s="103">
        <f>+SUM(E73:E74)</f>
        <v>42343</v>
      </c>
      <c r="F72" s="103">
        <f>+SUM(F73:F74)</f>
        <v>0</v>
      </c>
      <c r="G72" s="103">
        <f>E72+F72</f>
        <v>42343</v>
      </c>
      <c r="H72" s="103"/>
      <c r="I72" s="103">
        <f>+SUM(I73:I74)</f>
        <v>179537</v>
      </c>
      <c r="J72" s="103">
        <f>+SUM(J73:J74)</f>
        <v>0</v>
      </c>
      <c r="K72" s="103">
        <f>I72+J72</f>
        <v>179537</v>
      </c>
      <c r="L72" s="279"/>
      <c r="M72" s="279"/>
      <c r="N72" s="279"/>
      <c r="O72" s="282"/>
      <c r="P72" s="282"/>
      <c r="Q72" s="282"/>
      <c r="R72" s="282"/>
    </row>
    <row r="73" spans="2:18" ht="16.5">
      <c r="B73" s="25" t="s">
        <v>478</v>
      </c>
      <c r="C73" s="32" t="s">
        <v>479</v>
      </c>
      <c r="D73" s="106"/>
      <c r="E73" s="68">
        <v>42343</v>
      </c>
      <c r="F73" s="68">
        <v>0</v>
      </c>
      <c r="G73" s="68">
        <f>E73+F73</f>
        <v>42343</v>
      </c>
      <c r="H73" s="69"/>
      <c r="I73" s="68">
        <v>179537</v>
      </c>
      <c r="J73" s="68">
        <v>0</v>
      </c>
      <c r="K73" s="68">
        <f>I73+J73</f>
        <v>179537</v>
      </c>
      <c r="N73" s="281"/>
      <c r="O73" s="282"/>
      <c r="P73" s="282"/>
      <c r="Q73" s="282"/>
      <c r="R73" s="282"/>
    </row>
    <row r="74" spans="2:18" ht="16.5">
      <c r="B74" s="25" t="s">
        <v>480</v>
      </c>
      <c r="C74" s="32" t="s">
        <v>481</v>
      </c>
      <c r="D74" s="106"/>
      <c r="E74" s="68">
        <v>0</v>
      </c>
      <c r="F74" s="68">
        <v>0</v>
      </c>
      <c r="G74" s="68">
        <f>E74+F74</f>
        <v>0</v>
      </c>
      <c r="H74" s="69"/>
      <c r="I74" s="68">
        <v>0</v>
      </c>
      <c r="J74" s="68">
        <v>0</v>
      </c>
      <c r="K74" s="68">
        <f>I74+J74</f>
        <v>0</v>
      </c>
      <c r="L74" s="281"/>
      <c r="M74" s="281"/>
      <c r="N74" s="281"/>
      <c r="O74" s="282"/>
      <c r="P74" s="282"/>
      <c r="Q74" s="282"/>
      <c r="R74" s="282"/>
    </row>
    <row r="75" spans="1:18" s="29" customFormat="1" ht="16.5">
      <c r="A75" s="102"/>
      <c r="B75" s="104" t="s">
        <v>477</v>
      </c>
      <c r="C75" s="104" t="s">
        <v>130</v>
      </c>
      <c r="D75" s="84" t="s">
        <v>638</v>
      </c>
      <c r="E75" s="103">
        <v>980616</v>
      </c>
      <c r="F75" s="103">
        <v>1371896</v>
      </c>
      <c r="G75" s="103">
        <f>E75+F75</f>
        <v>2352512</v>
      </c>
      <c r="H75" s="103"/>
      <c r="I75" s="103">
        <v>929214</v>
      </c>
      <c r="J75" s="103">
        <v>568402</v>
      </c>
      <c r="K75" s="103">
        <f>I75+J75</f>
        <v>1497616</v>
      </c>
      <c r="L75" s="281"/>
      <c r="M75" s="281"/>
      <c r="N75" s="279"/>
      <c r="O75" s="282"/>
      <c r="P75" s="282"/>
      <c r="Q75" s="282"/>
      <c r="R75" s="282"/>
    </row>
    <row r="76" spans="3:18" ht="16.5">
      <c r="C76" s="32"/>
      <c r="E76" s="68"/>
      <c r="F76" s="68"/>
      <c r="G76" s="68"/>
      <c r="H76" s="69"/>
      <c r="I76" s="68"/>
      <c r="J76" s="68"/>
      <c r="K76" s="68"/>
      <c r="O76" s="282"/>
      <c r="P76" s="282"/>
      <c r="Q76" s="282"/>
      <c r="R76" s="282"/>
    </row>
    <row r="77" spans="2:18" s="29" customFormat="1" ht="20.25" customHeight="1">
      <c r="B77" s="111"/>
      <c r="C77" s="112" t="s">
        <v>132</v>
      </c>
      <c r="D77" s="113"/>
      <c r="E77" s="114">
        <f>E75+E64+E63+E59+E54+E49+E46+E41+E38+E37+E30+E26+E22+E21+E10+E9+E68+E72+E67</f>
        <v>144214960</v>
      </c>
      <c r="F77" s="114">
        <f>F75+F64+F63+F59+F54+F49+F46+F41+F38+F37+F30+F26+F22+F21+F10+F9+F68+F72+F67</f>
        <v>126801510</v>
      </c>
      <c r="G77" s="114">
        <f>G75+G64+G63+G59+G54+G49+G46+G41+G38+G37+G30+G26+G22+G21+G10+G9+G68+G72+G67</f>
        <v>271016470</v>
      </c>
      <c r="H77" s="114"/>
      <c r="I77" s="114">
        <f>I75+I64+I63+I59+I54+I49+I46+I41+I38+I37+I30+I26+I22+I21+I10+I9+I68+I72+I67</f>
        <v>125451396</v>
      </c>
      <c r="J77" s="114">
        <f>J75+J64+J63+J59+J54+J49+J46+J41+J38+J37+J30+J26+J22+J21+J10+J9+J68+J72+J67</f>
        <v>109357592</v>
      </c>
      <c r="K77" s="114">
        <f>K75+K64+K63+K59+K54+K49+K46+K41+K38+K37+K30+K26+K22+K21+K10+K9+K68+K72+K67</f>
        <v>234808988</v>
      </c>
      <c r="L77" s="279"/>
      <c r="M77" s="279"/>
      <c r="N77" s="281"/>
      <c r="O77" s="282"/>
      <c r="P77" s="282"/>
      <c r="Q77" s="282"/>
      <c r="R77" s="282"/>
    </row>
    <row r="78" spans="1:13" ht="15.75" customHeight="1">
      <c r="A78" s="27"/>
      <c r="B78" s="27"/>
      <c r="C78" s="36"/>
      <c r="D78" s="115"/>
      <c r="I78" s="35"/>
      <c r="J78" s="35"/>
      <c r="K78" s="35"/>
      <c r="L78" s="281"/>
      <c r="M78" s="281"/>
    </row>
    <row r="79" spans="1:14" ht="15.75" customHeight="1">
      <c r="A79" s="27"/>
      <c r="B79" s="27"/>
      <c r="C79" s="36"/>
      <c r="D79" s="115"/>
      <c r="I79" s="35"/>
      <c r="J79" s="35"/>
      <c r="K79" s="35"/>
      <c r="N79" s="281"/>
    </row>
    <row r="80" spans="1:13" ht="15.75" customHeight="1">
      <c r="A80" s="27"/>
      <c r="B80" s="27"/>
      <c r="C80" s="36"/>
      <c r="D80" s="115"/>
      <c r="E80" s="68"/>
      <c r="F80" s="68"/>
      <c r="G80" s="68"/>
      <c r="I80" s="35"/>
      <c r="J80" s="35"/>
      <c r="K80" s="35"/>
      <c r="L80" s="281"/>
      <c r="M80" s="281"/>
    </row>
    <row r="81" spans="1:11" ht="16.5">
      <c r="A81" s="27"/>
      <c r="B81" s="27"/>
      <c r="C81" s="36"/>
      <c r="D81" s="115"/>
      <c r="I81" s="35"/>
      <c r="J81" s="35"/>
      <c r="K81" s="35"/>
    </row>
    <row r="82" spans="1:11" ht="16.5">
      <c r="A82" s="27"/>
      <c r="B82" s="27"/>
      <c r="C82" s="36"/>
      <c r="D82" s="115"/>
      <c r="I82" s="35"/>
      <c r="J82" s="35"/>
      <c r="K82" s="35"/>
    </row>
    <row r="83" spans="1:11" ht="16.5">
      <c r="A83" s="27"/>
      <c r="B83" s="27"/>
      <c r="C83" s="36"/>
      <c r="D83" s="115"/>
      <c r="I83" s="35"/>
      <c r="J83" s="35"/>
      <c r="K83" s="35"/>
    </row>
    <row r="84" spans="1:11" ht="15.75">
      <c r="A84" s="346" t="s">
        <v>465</v>
      </c>
      <c r="B84" s="346"/>
      <c r="C84" s="346"/>
      <c r="D84" s="346"/>
      <c r="E84" s="346"/>
      <c r="F84" s="346"/>
      <c r="G84" s="346"/>
      <c r="H84" s="346"/>
      <c r="I84" s="346"/>
      <c r="J84" s="346"/>
      <c r="K84" s="346"/>
    </row>
    <row r="85" spans="1:11" ht="16.5">
      <c r="A85" s="27"/>
      <c r="B85" s="27"/>
      <c r="C85" s="36"/>
      <c r="D85" s="115"/>
      <c r="I85" s="35"/>
      <c r="J85" s="35"/>
      <c r="K85" s="35"/>
    </row>
    <row r="86" spans="1:11" ht="16.5">
      <c r="A86" s="27"/>
      <c r="B86" s="27"/>
      <c r="C86" s="36"/>
      <c r="D86" s="115"/>
      <c r="I86" s="35"/>
      <c r="J86" s="35"/>
      <c r="K86" s="35"/>
    </row>
    <row r="87" spans="1:11" ht="16.5">
      <c r="A87" s="27"/>
      <c r="B87" s="27"/>
      <c r="C87" s="36"/>
      <c r="D87" s="115"/>
      <c r="I87" s="35"/>
      <c r="J87" s="35"/>
      <c r="K87" s="35"/>
    </row>
    <row r="88" spans="1:11" ht="16.5">
      <c r="A88" s="27"/>
      <c r="B88" s="27"/>
      <c r="C88" s="36"/>
      <c r="D88" s="115"/>
      <c r="I88" s="35"/>
      <c r="J88" s="35"/>
      <c r="K88" s="35"/>
    </row>
    <row r="89" spans="1:11" ht="16.5">
      <c r="A89" s="27"/>
      <c r="B89" s="27"/>
      <c r="C89" s="36"/>
      <c r="D89" s="115"/>
      <c r="I89" s="35"/>
      <c r="J89" s="35"/>
      <c r="K89" s="35"/>
    </row>
    <row r="90" spans="1:11" ht="16.5">
      <c r="A90" s="27"/>
      <c r="B90" s="27"/>
      <c r="C90" s="36"/>
      <c r="D90" s="115"/>
      <c r="I90" s="35"/>
      <c r="J90" s="35"/>
      <c r="K90" s="35"/>
    </row>
    <row r="91" spans="1:11" ht="16.5">
      <c r="A91" s="27"/>
      <c r="B91" s="27"/>
      <c r="C91" s="36"/>
      <c r="D91" s="115"/>
      <c r="I91" s="35"/>
      <c r="J91" s="35"/>
      <c r="K91" s="35"/>
    </row>
    <row r="92" spans="1:11" ht="16.5">
      <c r="A92" s="27"/>
      <c r="B92" s="27"/>
      <c r="C92" s="36"/>
      <c r="D92" s="115"/>
      <c r="I92" s="35"/>
      <c r="J92" s="35"/>
      <c r="K92" s="35"/>
    </row>
    <row r="93" spans="1:11" ht="16.5">
      <c r="A93" s="27"/>
      <c r="B93" s="27"/>
      <c r="C93" s="36"/>
      <c r="D93" s="115"/>
      <c r="I93" s="35"/>
      <c r="J93" s="35"/>
      <c r="K93" s="35"/>
    </row>
    <row r="94" spans="1:11" ht="16.5">
      <c r="A94" s="27"/>
      <c r="B94" s="27"/>
      <c r="C94" s="36"/>
      <c r="D94" s="115"/>
      <c r="I94" s="35"/>
      <c r="J94" s="35"/>
      <c r="K94" s="35"/>
    </row>
    <row r="101" spans="2:11" ht="15.75">
      <c r="B101" s="72"/>
      <c r="C101" s="72"/>
      <c r="D101" s="116"/>
      <c r="E101" s="72"/>
      <c r="F101" s="72"/>
      <c r="G101" s="72"/>
      <c r="H101" s="72"/>
      <c r="I101" s="72"/>
      <c r="J101" s="72"/>
      <c r="K101" s="72"/>
    </row>
  </sheetData>
  <sheetProtection/>
  <mergeCells count="1">
    <mergeCell ref="A84:K84"/>
  </mergeCells>
  <printOptions horizontalCentered="1"/>
  <pageMargins left="0.5905511811023623" right="0.2755905511811024" top="0.7480314960629921" bottom="0.5905511811023623" header="0.5118110236220472" footer="0.3937007874015748"/>
  <pageSetup fitToHeight="1" fitToWidth="1" horizontalDpi="600" verticalDpi="600" orientation="portrait" paperSize="9" scale="46" r:id="rId1"/>
  <headerFooter alignWithMargins="0">
    <oddFooter>&amp;C&amp;"DINPro-Medium,Regular"&amp;14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D1" sqref="D1:K16384"/>
    </sheetView>
  </sheetViews>
  <sheetFormatPr defaultColWidth="9.140625" defaultRowHeight="12.75"/>
  <cols>
    <col min="1" max="1" width="2.421875" style="13" customWidth="1"/>
    <col min="2" max="2" width="7.8515625" style="13" customWidth="1"/>
    <col min="3" max="3" width="82.421875" style="13" customWidth="1"/>
    <col min="4" max="4" width="18.28125" style="183" bestFit="1" customWidth="1"/>
    <col min="5" max="7" width="16.57421875" style="13" bestFit="1" customWidth="1"/>
    <col min="8" max="8" width="1.28515625" style="13" customWidth="1"/>
    <col min="9" max="9" width="16.57421875" style="13" bestFit="1" customWidth="1"/>
    <col min="10" max="10" width="18.57421875" style="13" bestFit="1" customWidth="1"/>
    <col min="11" max="11" width="16.57421875" style="13" bestFit="1" customWidth="1"/>
    <col min="12" max="13" width="21.28125" style="283" bestFit="1" customWidth="1"/>
    <col min="14" max="14" width="15.57421875" style="13" bestFit="1" customWidth="1"/>
    <col min="15" max="15" width="15.00390625" style="13" bestFit="1" customWidth="1"/>
    <col min="16" max="16" width="10.00390625" style="13" bestFit="1" customWidth="1"/>
    <col min="17" max="17" width="15.00390625" style="13" bestFit="1" customWidth="1"/>
    <col min="18" max="18" width="10.00390625" style="13" bestFit="1" customWidth="1"/>
    <col min="19" max="16384" width="9.140625" style="13" customWidth="1"/>
  </cols>
  <sheetData>
    <row r="1" spans="1:11" ht="17.25" customHeight="1">
      <c r="A1" s="2"/>
      <c r="B1" s="2"/>
      <c r="C1" s="2"/>
      <c r="D1" s="43"/>
      <c r="E1" s="2"/>
      <c r="F1" s="11"/>
      <c r="G1" s="2"/>
      <c r="H1" s="2"/>
      <c r="I1" s="2"/>
      <c r="J1" s="2"/>
      <c r="K1" s="2"/>
    </row>
    <row r="2" spans="2:13" s="41" customFormat="1" ht="17.25" customHeight="1">
      <c r="B2" s="85" t="s">
        <v>0</v>
      </c>
      <c r="C2" s="118"/>
      <c r="D2" s="119"/>
      <c r="E2" s="118"/>
      <c r="F2" s="118"/>
      <c r="G2" s="118"/>
      <c r="H2" s="118"/>
      <c r="I2" s="118"/>
      <c r="J2" s="118"/>
      <c r="K2" s="118"/>
      <c r="L2" s="284"/>
      <c r="M2" s="284"/>
    </row>
    <row r="3" spans="2:13" s="41" customFormat="1" ht="17.25" customHeight="1">
      <c r="B3" s="88" t="s">
        <v>622</v>
      </c>
      <c r="D3" s="120"/>
      <c r="L3" s="284"/>
      <c r="M3" s="284"/>
    </row>
    <row r="4" spans="2:13" s="29" customFormat="1" ht="17.25" customHeight="1">
      <c r="B4" s="90" t="s">
        <v>600</v>
      </c>
      <c r="C4" s="90"/>
      <c r="D4" s="91"/>
      <c r="E4" s="92"/>
      <c r="F4" s="92"/>
      <c r="G4" s="93"/>
      <c r="H4" s="93"/>
      <c r="I4" s="93"/>
      <c r="J4" s="93"/>
      <c r="K4" s="93"/>
      <c r="L4" s="281"/>
      <c r="M4" s="281"/>
    </row>
    <row r="5" spans="1:11" ht="17.25" customHeight="1">
      <c r="A5" s="2"/>
      <c r="B5" s="2"/>
      <c r="C5" s="2"/>
      <c r="D5" s="43"/>
      <c r="E5" s="179"/>
      <c r="F5" s="179"/>
      <c r="G5" s="180"/>
      <c r="H5" s="180"/>
      <c r="I5" s="180"/>
      <c r="J5" s="180"/>
      <c r="K5" s="180"/>
    </row>
    <row r="6" spans="4:13" s="28" customFormat="1" ht="15.75" customHeight="1">
      <c r="D6" s="89"/>
      <c r="E6" s="162"/>
      <c r="F6" s="185" t="s">
        <v>82</v>
      </c>
      <c r="G6" s="162"/>
      <c r="H6" s="87"/>
      <c r="I6" s="162"/>
      <c r="J6" s="185" t="s">
        <v>83</v>
      </c>
      <c r="K6" s="162"/>
      <c r="L6" s="285"/>
      <c r="M6" s="285"/>
    </row>
    <row r="7" spans="3:13" s="28" customFormat="1" ht="15.75" customHeight="1">
      <c r="C7" s="96" t="s">
        <v>133</v>
      </c>
      <c r="D7" s="89" t="s">
        <v>1</v>
      </c>
      <c r="E7" s="162"/>
      <c r="F7" s="185" t="s">
        <v>623</v>
      </c>
      <c r="G7" s="195"/>
      <c r="H7" s="163"/>
      <c r="I7" s="162"/>
      <c r="J7" s="185" t="s">
        <v>621</v>
      </c>
      <c r="K7" s="162"/>
      <c r="L7" s="285"/>
      <c r="M7" s="285"/>
    </row>
    <row r="8" spans="2:13" s="28" customFormat="1" ht="15.75" customHeight="1">
      <c r="B8" s="98"/>
      <c r="C8" s="99"/>
      <c r="D8" s="100" t="s">
        <v>85</v>
      </c>
      <c r="E8" s="101" t="s">
        <v>2</v>
      </c>
      <c r="F8" s="101" t="s">
        <v>3</v>
      </c>
      <c r="G8" s="101" t="s">
        <v>86</v>
      </c>
      <c r="H8" s="101"/>
      <c r="I8" s="101" t="s">
        <v>2</v>
      </c>
      <c r="J8" s="101" t="s">
        <v>3</v>
      </c>
      <c r="K8" s="101" t="s">
        <v>86</v>
      </c>
      <c r="L8" s="285"/>
      <c r="M8" s="285"/>
    </row>
    <row r="9" spans="1:18" s="29" customFormat="1" ht="16.5">
      <c r="A9" s="102"/>
      <c r="B9" s="102" t="s">
        <v>4</v>
      </c>
      <c r="C9" s="102" t="s">
        <v>134</v>
      </c>
      <c r="D9" s="167" t="s">
        <v>135</v>
      </c>
      <c r="E9" s="103">
        <f>SUM(E10:E11)</f>
        <v>84354336</v>
      </c>
      <c r="F9" s="103">
        <f>SUM(F10:F11)</f>
        <v>74523856</v>
      </c>
      <c r="G9" s="103">
        <f>E9+F9</f>
        <v>158878192</v>
      </c>
      <c r="H9" s="103"/>
      <c r="I9" s="103">
        <f>SUM(I10:I11)</f>
        <v>68696386</v>
      </c>
      <c r="J9" s="103">
        <f>SUM(J10:J11)</f>
        <v>70246111</v>
      </c>
      <c r="K9" s="103">
        <f>I9+J9</f>
        <v>138942497</v>
      </c>
      <c r="L9" s="281"/>
      <c r="M9" s="281"/>
      <c r="N9" s="110"/>
      <c r="O9" s="110"/>
      <c r="P9" s="110"/>
      <c r="Q9" s="110"/>
      <c r="R9" s="282"/>
    </row>
    <row r="10" spans="1:18" s="25" customFormat="1" ht="16.5">
      <c r="A10" s="27"/>
      <c r="B10" s="25" t="s">
        <v>5</v>
      </c>
      <c r="C10" s="25" t="s">
        <v>482</v>
      </c>
      <c r="D10" s="167" t="s">
        <v>636</v>
      </c>
      <c r="E10" s="68">
        <v>2955265</v>
      </c>
      <c r="F10" s="68">
        <v>2263798</v>
      </c>
      <c r="G10" s="68">
        <f>E10+F10</f>
        <v>5219063</v>
      </c>
      <c r="H10" s="69"/>
      <c r="I10" s="68">
        <v>2552668</v>
      </c>
      <c r="J10" s="68">
        <v>2182629</v>
      </c>
      <c r="K10" s="68">
        <f>I10+J10</f>
        <v>4735297</v>
      </c>
      <c r="L10" s="279"/>
      <c r="M10" s="279"/>
      <c r="N10" s="110"/>
      <c r="O10" s="110"/>
      <c r="P10" s="110"/>
      <c r="Q10" s="110"/>
      <c r="R10" s="282"/>
    </row>
    <row r="11" spans="1:18" s="25" customFormat="1" ht="16.5">
      <c r="A11" s="27"/>
      <c r="B11" s="25" t="s">
        <v>6</v>
      </c>
      <c r="C11" s="25" t="s">
        <v>13</v>
      </c>
      <c r="D11" s="115"/>
      <c r="E11" s="68">
        <v>81399071</v>
      </c>
      <c r="F11" s="68">
        <v>72260058</v>
      </c>
      <c r="G11" s="68">
        <f>E11+F11</f>
        <v>153659129</v>
      </c>
      <c r="H11" s="69"/>
      <c r="I11" s="68">
        <v>66143718</v>
      </c>
      <c r="J11" s="68">
        <v>68063482</v>
      </c>
      <c r="K11" s="68">
        <f>I11+J11</f>
        <v>134207200</v>
      </c>
      <c r="L11" s="279"/>
      <c r="M11" s="279"/>
      <c r="N11" s="110"/>
      <c r="O11" s="110"/>
      <c r="P11" s="110"/>
      <c r="Q11" s="110"/>
      <c r="R11" s="282"/>
    </row>
    <row r="12" spans="1:18" s="29" customFormat="1" ht="16.5">
      <c r="A12" s="102"/>
      <c r="B12" s="102" t="s">
        <v>8</v>
      </c>
      <c r="C12" s="104" t="s">
        <v>355</v>
      </c>
      <c r="D12" s="167" t="s">
        <v>137</v>
      </c>
      <c r="E12" s="103">
        <v>3641574</v>
      </c>
      <c r="F12" s="103">
        <v>872234</v>
      </c>
      <c r="G12" s="103">
        <f aca="true" t="shared" si="0" ref="G12:G71">E12+F12</f>
        <v>4513808</v>
      </c>
      <c r="H12" s="103"/>
      <c r="I12" s="103">
        <v>479349</v>
      </c>
      <c r="J12" s="103">
        <v>967525</v>
      </c>
      <c r="K12" s="103">
        <f aca="true" t="shared" si="1" ref="K12:K45">I12+J12</f>
        <v>1446874</v>
      </c>
      <c r="L12" s="281"/>
      <c r="M12" s="281"/>
      <c r="N12" s="110"/>
      <c r="O12" s="110"/>
      <c r="P12" s="110"/>
      <c r="Q12" s="110"/>
      <c r="R12" s="282"/>
    </row>
    <row r="13" spans="1:18" s="29" customFormat="1" ht="16.5">
      <c r="A13" s="102"/>
      <c r="B13" s="102" t="s">
        <v>16</v>
      </c>
      <c r="C13" s="104" t="s">
        <v>139</v>
      </c>
      <c r="D13" s="167" t="s">
        <v>447</v>
      </c>
      <c r="E13" s="103">
        <v>177224</v>
      </c>
      <c r="F13" s="103">
        <v>29889712</v>
      </c>
      <c r="G13" s="103">
        <f t="shared" si="0"/>
        <v>30066936</v>
      </c>
      <c r="H13" s="103"/>
      <c r="I13" s="103">
        <v>193130</v>
      </c>
      <c r="J13" s="103">
        <v>23520208</v>
      </c>
      <c r="K13" s="103">
        <f t="shared" si="1"/>
        <v>23713338</v>
      </c>
      <c r="L13" s="281"/>
      <c r="M13" s="281"/>
      <c r="N13" s="110"/>
      <c r="O13" s="110"/>
      <c r="P13" s="110"/>
      <c r="Q13" s="110"/>
      <c r="R13" s="282"/>
    </row>
    <row r="14" spans="1:18" s="29" customFormat="1" ht="16.5">
      <c r="A14" s="102"/>
      <c r="B14" s="102" t="s">
        <v>17</v>
      </c>
      <c r="C14" s="104" t="s">
        <v>356</v>
      </c>
      <c r="D14" s="165"/>
      <c r="E14" s="103">
        <f>SUM(E15:E17)</f>
        <v>5453900</v>
      </c>
      <c r="F14" s="103">
        <f>SUM(F15:F17)</f>
        <v>19929117</v>
      </c>
      <c r="G14" s="103">
        <f t="shared" si="0"/>
        <v>25383017</v>
      </c>
      <c r="H14" s="103"/>
      <c r="I14" s="103">
        <f>SUM(I15:I17)</f>
        <v>6169189</v>
      </c>
      <c r="J14" s="103">
        <f>SUM(J15:J17)</f>
        <v>16659919</v>
      </c>
      <c r="K14" s="103">
        <f t="shared" si="1"/>
        <v>22829108</v>
      </c>
      <c r="L14" s="281"/>
      <c r="M14" s="281"/>
      <c r="N14" s="110"/>
      <c r="O14" s="110"/>
      <c r="P14" s="110"/>
      <c r="Q14" s="110"/>
      <c r="R14" s="282"/>
    </row>
    <row r="15" spans="1:18" s="25" customFormat="1" ht="16.5">
      <c r="A15" s="27"/>
      <c r="B15" s="30" t="s">
        <v>18</v>
      </c>
      <c r="C15" s="32" t="s">
        <v>609</v>
      </c>
      <c r="D15" s="115"/>
      <c r="E15" s="68">
        <v>950449</v>
      </c>
      <c r="F15" s="68">
        <v>0</v>
      </c>
      <c r="G15" s="68">
        <f t="shared" si="0"/>
        <v>950449</v>
      </c>
      <c r="H15" s="68"/>
      <c r="I15" s="68">
        <v>0</v>
      </c>
      <c r="J15" s="68">
        <v>0</v>
      </c>
      <c r="K15" s="68">
        <f t="shared" si="1"/>
        <v>0</v>
      </c>
      <c r="L15" s="279"/>
      <c r="M15" s="279"/>
      <c r="N15" s="110"/>
      <c r="O15" s="110"/>
      <c r="P15" s="110"/>
      <c r="Q15" s="110"/>
      <c r="R15" s="282"/>
    </row>
    <row r="16" spans="1:18" s="25" customFormat="1" ht="16.5">
      <c r="A16" s="27"/>
      <c r="B16" s="30" t="s">
        <v>19</v>
      </c>
      <c r="C16" s="32" t="s">
        <v>610</v>
      </c>
      <c r="D16" s="115"/>
      <c r="E16" s="68">
        <v>55199</v>
      </c>
      <c r="F16" s="68">
        <v>0</v>
      </c>
      <c r="G16" s="68">
        <f t="shared" si="0"/>
        <v>55199</v>
      </c>
      <c r="H16" s="68"/>
      <c r="I16" s="68">
        <v>0</v>
      </c>
      <c r="J16" s="68">
        <v>0</v>
      </c>
      <c r="K16" s="68">
        <f t="shared" si="1"/>
        <v>0</v>
      </c>
      <c r="L16" s="279"/>
      <c r="M16" s="279"/>
      <c r="N16" s="110"/>
      <c r="O16" s="110"/>
      <c r="P16" s="110"/>
      <c r="Q16" s="110"/>
      <c r="R16" s="282"/>
    </row>
    <row r="17" spans="1:18" s="25" customFormat="1" ht="16.5">
      <c r="A17" s="27"/>
      <c r="B17" s="30" t="s">
        <v>99</v>
      </c>
      <c r="C17" s="32" t="s">
        <v>138</v>
      </c>
      <c r="D17" s="115"/>
      <c r="E17" s="68">
        <v>4448252</v>
      </c>
      <c r="F17" s="68">
        <v>19929117</v>
      </c>
      <c r="G17" s="68">
        <f t="shared" si="0"/>
        <v>24377369</v>
      </c>
      <c r="H17" s="68"/>
      <c r="I17" s="68">
        <v>6169189</v>
      </c>
      <c r="J17" s="68">
        <v>16659919</v>
      </c>
      <c r="K17" s="68">
        <f t="shared" si="1"/>
        <v>22829108</v>
      </c>
      <c r="L17" s="279"/>
      <c r="M17" s="279"/>
      <c r="N17" s="110"/>
      <c r="O17" s="110"/>
      <c r="P17" s="110"/>
      <c r="Q17" s="110"/>
      <c r="R17" s="282"/>
    </row>
    <row r="18" spans="1:18" s="29" customFormat="1" ht="16.5">
      <c r="A18" s="102"/>
      <c r="B18" s="102" t="s">
        <v>20</v>
      </c>
      <c r="C18" s="104" t="s">
        <v>142</v>
      </c>
      <c r="D18" s="167" t="s">
        <v>617</v>
      </c>
      <c r="E18" s="103">
        <f>SUM(E19:E21)</f>
        <v>1705594</v>
      </c>
      <c r="F18" s="103">
        <f>SUM(F19:F21)</f>
        <v>8911900</v>
      </c>
      <c r="G18" s="103">
        <f t="shared" si="0"/>
        <v>10617494</v>
      </c>
      <c r="H18" s="103"/>
      <c r="I18" s="103">
        <f>SUM(I19:I21)</f>
        <v>3182038</v>
      </c>
      <c r="J18" s="103">
        <f>SUM(J19:J21)</f>
        <v>8084029</v>
      </c>
      <c r="K18" s="103">
        <f t="shared" si="1"/>
        <v>11266067</v>
      </c>
      <c r="L18" s="281"/>
      <c r="M18" s="281"/>
      <c r="N18" s="110"/>
      <c r="O18" s="110"/>
      <c r="P18" s="110"/>
      <c r="Q18" s="110"/>
      <c r="R18" s="282"/>
    </row>
    <row r="19" spans="2:18" s="25" customFormat="1" ht="15.75">
      <c r="B19" s="30" t="s">
        <v>21</v>
      </c>
      <c r="C19" s="25" t="s">
        <v>143</v>
      </c>
      <c r="D19" s="108"/>
      <c r="E19" s="68">
        <v>484661</v>
      </c>
      <c r="F19" s="68">
        <v>0</v>
      </c>
      <c r="G19" s="68">
        <f t="shared" si="0"/>
        <v>484661</v>
      </c>
      <c r="H19" s="68"/>
      <c r="I19" s="68">
        <v>1545846</v>
      </c>
      <c r="J19" s="68">
        <v>892932</v>
      </c>
      <c r="K19" s="68">
        <f t="shared" si="1"/>
        <v>2438778</v>
      </c>
      <c r="L19" s="279"/>
      <c r="M19" s="279"/>
      <c r="N19" s="110"/>
      <c r="O19" s="110"/>
      <c r="P19" s="110"/>
      <c r="Q19" s="110"/>
      <c r="R19" s="282"/>
    </row>
    <row r="20" spans="2:18" s="25" customFormat="1" ht="15.75">
      <c r="B20" s="30" t="s">
        <v>22</v>
      </c>
      <c r="C20" s="25" t="s">
        <v>144</v>
      </c>
      <c r="D20" s="108"/>
      <c r="E20" s="68">
        <v>0</v>
      </c>
      <c r="F20" s="68">
        <v>0</v>
      </c>
      <c r="G20" s="68">
        <f t="shared" si="0"/>
        <v>0</v>
      </c>
      <c r="H20" s="68"/>
      <c r="I20" s="68">
        <v>0</v>
      </c>
      <c r="J20" s="68">
        <v>0</v>
      </c>
      <c r="K20" s="68">
        <f t="shared" si="1"/>
        <v>0</v>
      </c>
      <c r="L20" s="279"/>
      <c r="M20" s="279"/>
      <c r="N20" s="110"/>
      <c r="O20" s="110"/>
      <c r="P20" s="110"/>
      <c r="Q20" s="110"/>
      <c r="R20" s="282"/>
    </row>
    <row r="21" spans="2:18" s="25" customFormat="1" ht="15.75">
      <c r="B21" s="30" t="s">
        <v>258</v>
      </c>
      <c r="C21" s="25" t="s">
        <v>145</v>
      </c>
      <c r="D21" s="108"/>
      <c r="E21" s="68">
        <v>1220933</v>
      </c>
      <c r="F21" s="68">
        <v>8911900</v>
      </c>
      <c r="G21" s="68">
        <f t="shared" si="0"/>
        <v>10132833</v>
      </c>
      <c r="H21" s="68"/>
      <c r="I21" s="68">
        <v>1636192</v>
      </c>
      <c r="J21" s="68">
        <v>7191097</v>
      </c>
      <c r="K21" s="68">
        <f t="shared" si="1"/>
        <v>8827289</v>
      </c>
      <c r="L21" s="279"/>
      <c r="M21" s="279"/>
      <c r="N21" s="110"/>
      <c r="O21" s="110"/>
      <c r="P21" s="110"/>
      <c r="Q21" s="110"/>
      <c r="R21" s="282"/>
    </row>
    <row r="22" spans="1:18" s="29" customFormat="1" ht="16.5">
      <c r="A22" s="102"/>
      <c r="B22" s="102" t="s">
        <v>23</v>
      </c>
      <c r="C22" s="104" t="s">
        <v>146</v>
      </c>
      <c r="D22" s="165"/>
      <c r="E22" s="103">
        <f>+SUM(E23:E24)</f>
        <v>0</v>
      </c>
      <c r="F22" s="103">
        <f>+SUM(F23:F24)</f>
        <v>0</v>
      </c>
      <c r="G22" s="103">
        <f t="shared" si="0"/>
        <v>0</v>
      </c>
      <c r="H22" s="103"/>
      <c r="I22" s="103">
        <f>+SUM(I23:I24)</f>
        <v>0</v>
      </c>
      <c r="J22" s="103">
        <f>+SUM(J23:J24)</f>
        <v>0</v>
      </c>
      <c r="K22" s="103">
        <f t="shared" si="1"/>
        <v>0</v>
      </c>
      <c r="L22" s="281"/>
      <c r="M22" s="281"/>
      <c r="N22" s="110"/>
      <c r="O22" s="110"/>
      <c r="P22" s="110"/>
      <c r="Q22" s="110"/>
      <c r="R22" s="282"/>
    </row>
    <row r="23" spans="1:18" s="25" customFormat="1" ht="16.5">
      <c r="A23" s="27"/>
      <c r="B23" s="25" t="s">
        <v>24</v>
      </c>
      <c r="C23" s="32" t="s">
        <v>483</v>
      </c>
      <c r="D23" s="115"/>
      <c r="E23" s="68">
        <v>0</v>
      </c>
      <c r="F23" s="68">
        <v>0</v>
      </c>
      <c r="G23" s="68">
        <f t="shared" si="0"/>
        <v>0</v>
      </c>
      <c r="H23" s="68"/>
      <c r="I23" s="68">
        <v>0</v>
      </c>
      <c r="J23" s="68">
        <v>0</v>
      </c>
      <c r="K23" s="68">
        <f t="shared" si="1"/>
        <v>0</v>
      </c>
      <c r="L23" s="279"/>
      <c r="M23" s="279"/>
      <c r="N23" s="110"/>
      <c r="O23" s="110"/>
      <c r="P23" s="110"/>
      <c r="Q23" s="110"/>
      <c r="R23" s="282"/>
    </row>
    <row r="24" spans="1:18" s="25" customFormat="1" ht="16.5">
      <c r="A24" s="27"/>
      <c r="B24" s="25" t="s">
        <v>25</v>
      </c>
      <c r="C24" s="32" t="s">
        <v>13</v>
      </c>
      <c r="D24" s="115"/>
      <c r="E24" s="68">
        <v>0</v>
      </c>
      <c r="F24" s="68">
        <v>0</v>
      </c>
      <c r="G24" s="68">
        <f t="shared" si="0"/>
        <v>0</v>
      </c>
      <c r="H24" s="68"/>
      <c r="I24" s="68">
        <v>0</v>
      </c>
      <c r="J24" s="68">
        <v>0</v>
      </c>
      <c r="K24" s="68">
        <f t="shared" si="1"/>
        <v>0</v>
      </c>
      <c r="L24" s="279"/>
      <c r="M24" s="279"/>
      <c r="N24" s="110"/>
      <c r="O24" s="110"/>
      <c r="P24" s="110"/>
      <c r="Q24" s="110"/>
      <c r="R24" s="282"/>
    </row>
    <row r="25" spans="1:18" s="29" customFormat="1" ht="16.5">
      <c r="A25" s="102"/>
      <c r="B25" s="102" t="s">
        <v>26</v>
      </c>
      <c r="C25" s="104" t="s">
        <v>148</v>
      </c>
      <c r="D25" s="165"/>
      <c r="E25" s="103">
        <v>3855099</v>
      </c>
      <c r="F25" s="103">
        <v>1321275</v>
      </c>
      <c r="G25" s="103">
        <f t="shared" si="0"/>
        <v>5176374</v>
      </c>
      <c r="H25" s="103"/>
      <c r="I25" s="103">
        <v>3508887</v>
      </c>
      <c r="J25" s="103">
        <v>952862</v>
      </c>
      <c r="K25" s="103">
        <f t="shared" si="1"/>
        <v>4461749</v>
      </c>
      <c r="L25" s="281"/>
      <c r="M25" s="281"/>
      <c r="N25" s="110"/>
      <c r="O25" s="110"/>
      <c r="P25" s="110"/>
      <c r="Q25" s="110"/>
      <c r="R25" s="282"/>
    </row>
    <row r="26" spans="1:18" s="29" customFormat="1" ht="16.5">
      <c r="A26" s="102"/>
      <c r="B26" s="102" t="s">
        <v>27</v>
      </c>
      <c r="C26" s="107" t="s">
        <v>150</v>
      </c>
      <c r="D26" s="167" t="s">
        <v>147</v>
      </c>
      <c r="E26" s="103">
        <v>1241240</v>
      </c>
      <c r="F26" s="103">
        <v>158756</v>
      </c>
      <c r="G26" s="103">
        <f t="shared" si="0"/>
        <v>1399996</v>
      </c>
      <c r="H26" s="103"/>
      <c r="I26" s="103">
        <v>1350110</v>
      </c>
      <c r="J26" s="103">
        <v>118766</v>
      </c>
      <c r="K26" s="103">
        <f t="shared" si="1"/>
        <v>1468876</v>
      </c>
      <c r="L26" s="281"/>
      <c r="M26" s="281"/>
      <c r="N26" s="110"/>
      <c r="O26" s="110"/>
      <c r="P26" s="110"/>
      <c r="Q26" s="110"/>
      <c r="R26" s="282"/>
    </row>
    <row r="27" spans="1:18" s="29" customFormat="1" ht="16.5">
      <c r="A27" s="102"/>
      <c r="B27" s="102" t="s">
        <v>28</v>
      </c>
      <c r="C27" s="104" t="s">
        <v>152</v>
      </c>
      <c r="D27" s="165"/>
      <c r="E27" s="103">
        <v>0</v>
      </c>
      <c r="F27" s="103">
        <v>0</v>
      </c>
      <c r="G27" s="103">
        <f t="shared" si="0"/>
        <v>0</v>
      </c>
      <c r="H27" s="103"/>
      <c r="I27" s="103">
        <v>0</v>
      </c>
      <c r="J27" s="103">
        <v>0</v>
      </c>
      <c r="K27" s="103">
        <f t="shared" si="1"/>
        <v>0</v>
      </c>
      <c r="L27" s="281"/>
      <c r="M27" s="281"/>
      <c r="N27" s="110"/>
      <c r="O27" s="110"/>
      <c r="P27" s="110"/>
      <c r="Q27" s="110"/>
      <c r="R27" s="282"/>
    </row>
    <row r="28" spans="1:18" s="29" customFormat="1" ht="16.5">
      <c r="A28" s="102"/>
      <c r="B28" s="102" t="s">
        <v>29</v>
      </c>
      <c r="C28" s="107" t="s">
        <v>463</v>
      </c>
      <c r="D28" s="167" t="s">
        <v>149</v>
      </c>
      <c r="E28" s="103">
        <f>SUM(E29:E31)-E32</f>
        <v>28321</v>
      </c>
      <c r="F28" s="103">
        <f>SUM(F29:F31)-F32</f>
        <v>0</v>
      </c>
      <c r="G28" s="103">
        <f t="shared" si="0"/>
        <v>28321</v>
      </c>
      <c r="H28" s="103"/>
      <c r="I28" s="103">
        <f>SUM(I29:I31)-I32</f>
        <v>63970</v>
      </c>
      <c r="J28" s="103">
        <f>SUM(J29:J31)-J32</f>
        <v>0</v>
      </c>
      <c r="K28" s="103">
        <f t="shared" si="1"/>
        <v>63970</v>
      </c>
      <c r="L28" s="281"/>
      <c r="M28" s="281"/>
      <c r="N28" s="110"/>
      <c r="O28" s="110"/>
      <c r="P28" s="110"/>
      <c r="Q28" s="110"/>
      <c r="R28" s="282"/>
    </row>
    <row r="29" spans="2:18" s="25" customFormat="1" ht="15.75">
      <c r="B29" s="30" t="s">
        <v>116</v>
      </c>
      <c r="C29" s="25" t="s">
        <v>154</v>
      </c>
      <c r="D29" s="108"/>
      <c r="E29" s="68">
        <v>37714</v>
      </c>
      <c r="F29" s="68">
        <v>0</v>
      </c>
      <c r="G29" s="68">
        <f t="shared" si="0"/>
        <v>37714</v>
      </c>
      <c r="H29" s="68"/>
      <c r="I29" s="68">
        <v>82124</v>
      </c>
      <c r="J29" s="68">
        <v>0</v>
      </c>
      <c r="K29" s="68">
        <f t="shared" si="1"/>
        <v>82124</v>
      </c>
      <c r="L29" s="279"/>
      <c r="M29" s="279"/>
      <c r="N29" s="110"/>
      <c r="O29" s="110"/>
      <c r="P29" s="110"/>
      <c r="Q29" s="110"/>
      <c r="R29" s="282"/>
    </row>
    <row r="30" spans="2:18" s="25" customFormat="1" ht="15.75">
      <c r="B30" s="30" t="s">
        <v>118</v>
      </c>
      <c r="C30" s="25" t="s">
        <v>357</v>
      </c>
      <c r="D30" s="108"/>
      <c r="E30" s="68">
        <v>0</v>
      </c>
      <c r="F30" s="68">
        <v>0</v>
      </c>
      <c r="G30" s="68">
        <f t="shared" si="0"/>
        <v>0</v>
      </c>
      <c r="H30" s="68"/>
      <c r="I30" s="68">
        <v>0</v>
      </c>
      <c r="J30" s="68">
        <v>0</v>
      </c>
      <c r="K30" s="68">
        <f t="shared" si="1"/>
        <v>0</v>
      </c>
      <c r="L30" s="279"/>
      <c r="M30" s="279"/>
      <c r="N30" s="110"/>
      <c r="O30" s="110"/>
      <c r="P30" s="110"/>
      <c r="Q30" s="110"/>
      <c r="R30" s="282"/>
    </row>
    <row r="31" spans="2:18" s="25" customFormat="1" ht="15.75">
      <c r="B31" s="30" t="s">
        <v>314</v>
      </c>
      <c r="C31" s="25" t="s">
        <v>13</v>
      </c>
      <c r="D31" s="108"/>
      <c r="E31" s="68">
        <v>0</v>
      </c>
      <c r="F31" s="68">
        <v>0</v>
      </c>
      <c r="G31" s="68">
        <f t="shared" si="0"/>
        <v>0</v>
      </c>
      <c r="H31" s="68"/>
      <c r="I31" s="68">
        <v>0</v>
      </c>
      <c r="J31" s="68">
        <v>0</v>
      </c>
      <c r="K31" s="68">
        <f t="shared" si="1"/>
        <v>0</v>
      </c>
      <c r="L31" s="279"/>
      <c r="M31" s="279"/>
      <c r="N31" s="110"/>
      <c r="O31" s="110"/>
      <c r="P31" s="110"/>
      <c r="Q31" s="110"/>
      <c r="R31" s="282"/>
    </row>
    <row r="32" spans="2:18" s="25" customFormat="1" ht="15.75">
      <c r="B32" s="30" t="s">
        <v>315</v>
      </c>
      <c r="C32" s="25" t="s">
        <v>568</v>
      </c>
      <c r="D32" s="108"/>
      <c r="E32" s="68">
        <v>9393</v>
      </c>
      <c r="F32" s="68">
        <v>0</v>
      </c>
      <c r="G32" s="68">
        <f t="shared" si="0"/>
        <v>9393</v>
      </c>
      <c r="H32" s="68"/>
      <c r="I32" s="68">
        <v>18154</v>
      </c>
      <c r="J32" s="68">
        <v>0</v>
      </c>
      <c r="K32" s="68">
        <f t="shared" si="1"/>
        <v>18154</v>
      </c>
      <c r="L32" s="279"/>
      <c r="M32" s="279"/>
      <c r="N32" s="110"/>
      <c r="O32" s="110"/>
      <c r="P32" s="110"/>
      <c r="Q32" s="110"/>
      <c r="R32" s="282"/>
    </row>
    <row r="33" spans="1:18" s="29" customFormat="1" ht="16.5">
      <c r="A33" s="102"/>
      <c r="B33" s="102" t="s">
        <v>155</v>
      </c>
      <c r="C33" s="107" t="s">
        <v>358</v>
      </c>
      <c r="D33" s="84" t="s">
        <v>151</v>
      </c>
      <c r="E33" s="103">
        <f>SUM(E34:E36)</f>
        <v>0</v>
      </c>
      <c r="F33" s="103">
        <f>SUM(F34:F36)</f>
        <v>98645</v>
      </c>
      <c r="G33" s="103">
        <f t="shared" si="0"/>
        <v>98645</v>
      </c>
      <c r="H33" s="103"/>
      <c r="I33" s="103">
        <f>SUM(I34:I36)</f>
        <v>0</v>
      </c>
      <c r="J33" s="103">
        <f>SUM(J34:J36)</f>
        <v>157528</v>
      </c>
      <c r="K33" s="103">
        <f t="shared" si="1"/>
        <v>157528</v>
      </c>
      <c r="L33" s="281"/>
      <c r="M33" s="281"/>
      <c r="N33" s="110"/>
      <c r="O33" s="110"/>
      <c r="P33" s="110"/>
      <c r="Q33" s="110"/>
      <c r="R33" s="282"/>
    </row>
    <row r="34" spans="2:18" s="25" customFormat="1" ht="15.75">
      <c r="B34" s="30" t="s">
        <v>157</v>
      </c>
      <c r="C34" s="25" t="s">
        <v>347</v>
      </c>
      <c r="D34" s="108"/>
      <c r="E34" s="68">
        <v>0</v>
      </c>
      <c r="F34" s="68">
        <v>98645</v>
      </c>
      <c r="G34" s="68">
        <f t="shared" si="0"/>
        <v>98645</v>
      </c>
      <c r="H34" s="68"/>
      <c r="I34" s="68">
        <v>0</v>
      </c>
      <c r="J34" s="68">
        <v>157528</v>
      </c>
      <c r="K34" s="68">
        <f t="shared" si="1"/>
        <v>157528</v>
      </c>
      <c r="L34" s="279"/>
      <c r="M34" s="279"/>
      <c r="N34" s="110"/>
      <c r="O34" s="110"/>
      <c r="P34" s="110"/>
      <c r="Q34" s="110"/>
      <c r="R34" s="282"/>
    </row>
    <row r="35" spans="2:18" s="25" customFormat="1" ht="15.75">
      <c r="B35" s="30" t="s">
        <v>158</v>
      </c>
      <c r="C35" s="25" t="s">
        <v>349</v>
      </c>
      <c r="D35" s="108"/>
      <c r="E35" s="68">
        <v>0</v>
      </c>
      <c r="F35" s="68">
        <v>0</v>
      </c>
      <c r="G35" s="68">
        <f t="shared" si="0"/>
        <v>0</v>
      </c>
      <c r="H35" s="68"/>
      <c r="I35" s="68">
        <v>0</v>
      </c>
      <c r="J35" s="68">
        <v>0</v>
      </c>
      <c r="K35" s="68">
        <f t="shared" si="1"/>
        <v>0</v>
      </c>
      <c r="L35" s="279"/>
      <c r="M35" s="279"/>
      <c r="N35" s="110"/>
      <c r="O35" s="110"/>
      <c r="P35" s="110"/>
      <c r="Q35" s="110"/>
      <c r="R35" s="282"/>
    </row>
    <row r="36" spans="2:18" s="25" customFormat="1" ht="15.75">
      <c r="B36" s="30" t="s">
        <v>159</v>
      </c>
      <c r="C36" s="25" t="s">
        <v>351</v>
      </c>
      <c r="D36" s="108"/>
      <c r="E36" s="68">
        <v>0</v>
      </c>
      <c r="F36" s="68">
        <v>0</v>
      </c>
      <c r="G36" s="68">
        <f t="shared" si="0"/>
        <v>0</v>
      </c>
      <c r="H36" s="68"/>
      <c r="I36" s="68">
        <v>0</v>
      </c>
      <c r="J36" s="68">
        <v>0</v>
      </c>
      <c r="K36" s="68">
        <f t="shared" si="1"/>
        <v>0</v>
      </c>
      <c r="L36" s="279"/>
      <c r="M36" s="279"/>
      <c r="N36" s="110"/>
      <c r="O36" s="110"/>
      <c r="P36" s="110"/>
      <c r="Q36" s="110"/>
      <c r="R36" s="282"/>
    </row>
    <row r="37" spans="1:18" s="29" customFormat="1" ht="18" customHeight="1">
      <c r="A37" s="102"/>
      <c r="B37" s="102" t="s">
        <v>160</v>
      </c>
      <c r="C37" s="104" t="s">
        <v>161</v>
      </c>
      <c r="D37" s="167" t="s">
        <v>153</v>
      </c>
      <c r="E37" s="103">
        <f>SUM(E38:E42)</f>
        <v>2638139</v>
      </c>
      <c r="F37" s="103">
        <f>SUM(F38:F42)</f>
        <v>877986</v>
      </c>
      <c r="G37" s="103">
        <f t="shared" si="0"/>
        <v>3516125</v>
      </c>
      <c r="H37" s="103"/>
      <c r="I37" s="103">
        <f>SUM(I38:I42)</f>
        <v>2471640</v>
      </c>
      <c r="J37" s="103">
        <f>SUM(J38:J42)</f>
        <v>694086</v>
      </c>
      <c r="K37" s="103">
        <f t="shared" si="1"/>
        <v>3165726</v>
      </c>
      <c r="L37" s="281"/>
      <c r="M37" s="281"/>
      <c r="N37" s="110"/>
      <c r="O37" s="110"/>
      <c r="P37" s="110"/>
      <c r="Q37" s="110"/>
      <c r="R37" s="282"/>
    </row>
    <row r="38" spans="2:18" s="25" customFormat="1" ht="15.75">
      <c r="B38" s="30" t="s">
        <v>121</v>
      </c>
      <c r="C38" s="32" t="s">
        <v>162</v>
      </c>
      <c r="D38" s="115"/>
      <c r="E38" s="68">
        <v>2051475</v>
      </c>
      <c r="F38" s="68">
        <v>872050</v>
      </c>
      <c r="G38" s="68">
        <f t="shared" si="0"/>
        <v>2923525</v>
      </c>
      <c r="H38" s="68"/>
      <c r="I38" s="68">
        <v>1856322</v>
      </c>
      <c r="J38" s="68">
        <v>688380</v>
      </c>
      <c r="K38" s="68">
        <f t="shared" si="1"/>
        <v>2544702</v>
      </c>
      <c r="L38" s="279"/>
      <c r="M38" s="279"/>
      <c r="N38" s="110"/>
      <c r="O38" s="110"/>
      <c r="P38" s="110"/>
      <c r="Q38" s="110"/>
      <c r="R38" s="282"/>
    </row>
    <row r="39" spans="2:18" s="25" customFormat="1" ht="15.75">
      <c r="B39" s="30" t="s">
        <v>123</v>
      </c>
      <c r="C39" s="25" t="s">
        <v>359</v>
      </c>
      <c r="D39" s="108"/>
      <c r="E39" s="68">
        <v>0</v>
      </c>
      <c r="F39" s="68">
        <v>0</v>
      </c>
      <c r="G39" s="68">
        <f t="shared" si="0"/>
        <v>0</v>
      </c>
      <c r="H39" s="68"/>
      <c r="I39" s="68">
        <v>0</v>
      </c>
      <c r="J39" s="68">
        <v>0</v>
      </c>
      <c r="K39" s="68">
        <f t="shared" si="1"/>
        <v>0</v>
      </c>
      <c r="L39" s="279"/>
      <c r="M39" s="279"/>
      <c r="N39" s="110"/>
      <c r="O39" s="110"/>
      <c r="P39" s="110"/>
      <c r="Q39" s="110"/>
      <c r="R39" s="282"/>
    </row>
    <row r="40" spans="2:18" s="25" customFormat="1" ht="15.75">
      <c r="B40" s="30" t="s">
        <v>163</v>
      </c>
      <c r="C40" s="25" t="s">
        <v>360</v>
      </c>
      <c r="D40" s="115"/>
      <c r="E40" s="68">
        <v>219388</v>
      </c>
      <c r="F40" s="68">
        <v>0</v>
      </c>
      <c r="G40" s="68">
        <f t="shared" si="0"/>
        <v>219388</v>
      </c>
      <c r="H40" s="68"/>
      <c r="I40" s="68">
        <v>187178</v>
      </c>
      <c r="J40" s="68">
        <v>0</v>
      </c>
      <c r="K40" s="68">
        <f t="shared" si="1"/>
        <v>187178</v>
      </c>
      <c r="L40" s="279"/>
      <c r="M40" s="279"/>
      <c r="N40" s="110"/>
      <c r="O40" s="110"/>
      <c r="P40" s="110"/>
      <c r="Q40" s="110"/>
      <c r="R40" s="282"/>
    </row>
    <row r="41" spans="2:18" s="25" customFormat="1" ht="15.75">
      <c r="B41" s="30" t="s">
        <v>164</v>
      </c>
      <c r="C41" s="25" t="s">
        <v>165</v>
      </c>
      <c r="D41" s="108"/>
      <c r="E41" s="68">
        <v>0</v>
      </c>
      <c r="F41" s="68">
        <v>0</v>
      </c>
      <c r="G41" s="68">
        <f t="shared" si="0"/>
        <v>0</v>
      </c>
      <c r="H41" s="68"/>
      <c r="I41" s="68">
        <v>0</v>
      </c>
      <c r="J41" s="68">
        <v>0</v>
      </c>
      <c r="K41" s="68">
        <f t="shared" si="1"/>
        <v>0</v>
      </c>
      <c r="L41" s="279"/>
      <c r="M41" s="279"/>
      <c r="N41" s="110"/>
      <c r="O41" s="110"/>
      <c r="P41" s="110"/>
      <c r="Q41" s="110"/>
      <c r="R41" s="282"/>
    </row>
    <row r="42" spans="2:18" s="25" customFormat="1" ht="15.75">
      <c r="B42" s="30" t="s">
        <v>166</v>
      </c>
      <c r="C42" s="25" t="s">
        <v>167</v>
      </c>
      <c r="D42" s="108"/>
      <c r="E42" s="68">
        <v>367276</v>
      </c>
      <c r="F42" s="68">
        <v>5936</v>
      </c>
      <c r="G42" s="68">
        <f t="shared" si="0"/>
        <v>373212</v>
      </c>
      <c r="H42" s="68"/>
      <c r="I42" s="68">
        <v>428140</v>
      </c>
      <c r="J42" s="68">
        <v>5706</v>
      </c>
      <c r="K42" s="68">
        <f t="shared" si="1"/>
        <v>433846</v>
      </c>
      <c r="L42" s="279"/>
      <c r="M42" s="279"/>
      <c r="N42" s="110"/>
      <c r="O42" s="110"/>
      <c r="P42" s="110"/>
      <c r="Q42" s="110"/>
      <c r="R42" s="282"/>
    </row>
    <row r="43" spans="2:18" s="29" customFormat="1" ht="16.5">
      <c r="B43" s="102" t="s">
        <v>32</v>
      </c>
      <c r="C43" s="102" t="s">
        <v>361</v>
      </c>
      <c r="D43" s="167" t="s">
        <v>156</v>
      </c>
      <c r="E43" s="103">
        <f>SUM(E44:E45)</f>
        <v>668162</v>
      </c>
      <c r="F43" s="103">
        <f>SUM(F44:F45)</f>
        <v>14818</v>
      </c>
      <c r="G43" s="103">
        <f t="shared" si="0"/>
        <v>682980</v>
      </c>
      <c r="H43" s="103"/>
      <c r="I43" s="103">
        <f>SUM(I44:I45)</f>
        <v>593181</v>
      </c>
      <c r="J43" s="103">
        <f>SUM(J44:J45)</f>
        <v>10897</v>
      </c>
      <c r="K43" s="103">
        <f t="shared" si="1"/>
        <v>604078</v>
      </c>
      <c r="L43" s="281"/>
      <c r="M43" s="281"/>
      <c r="N43" s="110"/>
      <c r="O43" s="110"/>
      <c r="P43" s="110"/>
      <c r="Q43" s="110"/>
      <c r="R43" s="282"/>
    </row>
    <row r="44" spans="2:18" s="25" customFormat="1" ht="15.75">
      <c r="B44" s="30" t="s">
        <v>346</v>
      </c>
      <c r="C44" s="25" t="s">
        <v>362</v>
      </c>
      <c r="D44" s="108"/>
      <c r="E44" s="68">
        <v>543319</v>
      </c>
      <c r="F44" s="68">
        <v>14818</v>
      </c>
      <c r="G44" s="68">
        <f t="shared" si="0"/>
        <v>558137</v>
      </c>
      <c r="H44" s="68"/>
      <c r="I44" s="68">
        <v>593181</v>
      </c>
      <c r="J44" s="68">
        <v>10897</v>
      </c>
      <c r="K44" s="68">
        <f t="shared" si="1"/>
        <v>604078</v>
      </c>
      <c r="L44" s="279"/>
      <c r="M44" s="279"/>
      <c r="N44" s="110"/>
      <c r="O44" s="110"/>
      <c r="P44" s="110"/>
      <c r="Q44" s="110"/>
      <c r="R44" s="282"/>
    </row>
    <row r="45" spans="2:18" s="25" customFormat="1" ht="15.75">
      <c r="B45" s="30" t="s">
        <v>348</v>
      </c>
      <c r="C45" s="25" t="s">
        <v>363</v>
      </c>
      <c r="D45" s="108"/>
      <c r="E45" s="68">
        <v>124843</v>
      </c>
      <c r="F45" s="68">
        <v>0</v>
      </c>
      <c r="G45" s="68">
        <f t="shared" si="0"/>
        <v>124843</v>
      </c>
      <c r="H45" s="68"/>
      <c r="I45" s="68">
        <v>0</v>
      </c>
      <c r="J45" s="68">
        <v>0</v>
      </c>
      <c r="K45" s="68">
        <f t="shared" si="1"/>
        <v>0</v>
      </c>
      <c r="L45" s="279"/>
      <c r="M45" s="279"/>
      <c r="N45" s="110"/>
      <c r="O45" s="110"/>
      <c r="P45" s="110"/>
      <c r="Q45" s="110"/>
      <c r="R45" s="282"/>
    </row>
    <row r="46" spans="2:18" s="29" customFormat="1" ht="15.75" customHeight="1">
      <c r="B46" s="102" t="s">
        <v>33</v>
      </c>
      <c r="C46" s="102" t="s">
        <v>484</v>
      </c>
      <c r="D46" s="165"/>
      <c r="E46" s="103"/>
      <c r="F46" s="103"/>
      <c r="G46" s="103"/>
      <c r="H46" s="103"/>
      <c r="I46" s="103"/>
      <c r="J46" s="103"/>
      <c r="K46" s="103"/>
      <c r="L46" s="279"/>
      <c r="M46" s="279"/>
      <c r="N46" s="110"/>
      <c r="O46" s="110"/>
      <c r="P46" s="110"/>
      <c r="Q46" s="110"/>
      <c r="R46" s="282"/>
    </row>
    <row r="47" spans="2:18" s="29" customFormat="1" ht="15.75" customHeight="1">
      <c r="B47" s="102"/>
      <c r="C47" s="102" t="s">
        <v>485</v>
      </c>
      <c r="D47" s="165"/>
      <c r="E47" s="103">
        <f>+SUM(E48:E49)</f>
        <v>0</v>
      </c>
      <c r="F47" s="103">
        <f>+SUM(F48:F49)</f>
        <v>0</v>
      </c>
      <c r="G47" s="103">
        <f>E47+F47</f>
        <v>0</v>
      </c>
      <c r="H47" s="103"/>
      <c r="I47" s="103">
        <f>+SUM(I48:I49)</f>
        <v>0</v>
      </c>
      <c r="J47" s="103">
        <f>+SUM(J48:J49)</f>
        <v>0</v>
      </c>
      <c r="K47" s="103">
        <f>I47+J47</f>
        <v>0</v>
      </c>
      <c r="L47" s="281"/>
      <c r="M47" s="281"/>
      <c r="N47" s="110"/>
      <c r="O47" s="110"/>
      <c r="P47" s="110"/>
      <c r="Q47" s="110"/>
      <c r="R47" s="282"/>
    </row>
    <row r="48" spans="2:18" s="25" customFormat="1" ht="15.75" customHeight="1">
      <c r="B48" s="25" t="s">
        <v>486</v>
      </c>
      <c r="C48" s="25" t="s">
        <v>479</v>
      </c>
      <c r="D48" s="115"/>
      <c r="E48" s="68">
        <v>0</v>
      </c>
      <c r="F48" s="68">
        <v>0</v>
      </c>
      <c r="G48" s="68">
        <f>E48+F48</f>
        <v>0</v>
      </c>
      <c r="H48" s="68"/>
      <c r="I48" s="68">
        <v>0</v>
      </c>
      <c r="J48" s="68">
        <v>0</v>
      </c>
      <c r="K48" s="68">
        <f>I48+J48</f>
        <v>0</v>
      </c>
      <c r="L48" s="281"/>
      <c r="M48" s="281"/>
      <c r="N48" s="110"/>
      <c r="O48" s="110"/>
      <c r="P48" s="110"/>
      <c r="Q48" s="110"/>
      <c r="R48" s="282"/>
    </row>
    <row r="49" spans="2:18" s="25" customFormat="1" ht="15.75" customHeight="1">
      <c r="B49" s="25" t="s">
        <v>487</v>
      </c>
      <c r="C49" s="25" t="s">
        <v>481</v>
      </c>
      <c r="D49" s="115"/>
      <c r="E49" s="68">
        <v>0</v>
      </c>
      <c r="F49" s="68">
        <v>0</v>
      </c>
      <c r="G49" s="68">
        <f>E49+F49</f>
        <v>0</v>
      </c>
      <c r="H49" s="68"/>
      <c r="I49" s="68">
        <v>0</v>
      </c>
      <c r="J49" s="68">
        <v>0</v>
      </c>
      <c r="K49" s="68">
        <f>I49+J49</f>
        <v>0</v>
      </c>
      <c r="L49" s="279"/>
      <c r="M49" s="279"/>
      <c r="N49" s="110"/>
      <c r="O49" s="110"/>
      <c r="P49" s="110"/>
      <c r="Q49" s="110"/>
      <c r="R49" s="282"/>
    </row>
    <row r="50" spans="2:18" s="29" customFormat="1" ht="16.5">
      <c r="B50" s="102" t="s">
        <v>429</v>
      </c>
      <c r="C50" s="102" t="s">
        <v>168</v>
      </c>
      <c r="D50" s="165"/>
      <c r="E50" s="103">
        <v>0</v>
      </c>
      <c r="F50" s="103">
        <v>0</v>
      </c>
      <c r="G50" s="103">
        <f t="shared" si="0"/>
        <v>0</v>
      </c>
      <c r="H50" s="103"/>
      <c r="I50" s="103">
        <v>0</v>
      </c>
      <c r="J50" s="103">
        <v>0</v>
      </c>
      <c r="K50" s="103">
        <f aca="true" t="shared" si="2" ref="K50:K61">I50+J50</f>
        <v>0</v>
      </c>
      <c r="L50" s="279"/>
      <c r="M50" s="279"/>
      <c r="N50" s="110"/>
      <c r="O50" s="110"/>
      <c r="P50" s="110"/>
      <c r="Q50" s="110"/>
      <c r="R50" s="282"/>
    </row>
    <row r="51" spans="2:18" s="29" customFormat="1" ht="16.5">
      <c r="B51" s="102" t="s">
        <v>35</v>
      </c>
      <c r="C51" s="102" t="s">
        <v>446</v>
      </c>
      <c r="D51" s="167" t="s">
        <v>574</v>
      </c>
      <c r="E51" s="103">
        <f>E52+E53+E65+E70</f>
        <v>31172981</v>
      </c>
      <c r="F51" s="186">
        <f>F52+F53+F65+F70</f>
        <v>-518399</v>
      </c>
      <c r="G51" s="103">
        <f t="shared" si="0"/>
        <v>30654582</v>
      </c>
      <c r="H51" s="103"/>
      <c r="I51" s="103">
        <f>I52+I53+I65+I70</f>
        <v>27199518</v>
      </c>
      <c r="J51" s="186">
        <f>J52+J53+J65+J70</f>
        <v>-510341</v>
      </c>
      <c r="K51" s="103">
        <f t="shared" si="2"/>
        <v>26689177</v>
      </c>
      <c r="L51" s="279"/>
      <c r="M51" s="279"/>
      <c r="N51" s="110"/>
      <c r="O51" s="110"/>
      <c r="P51" s="110"/>
      <c r="Q51" s="110"/>
      <c r="R51" s="282"/>
    </row>
    <row r="52" spans="2:18" s="25" customFormat="1" ht="15.75">
      <c r="B52" s="30" t="s">
        <v>126</v>
      </c>
      <c r="C52" s="25" t="s">
        <v>313</v>
      </c>
      <c r="D52" s="108"/>
      <c r="E52" s="187">
        <v>4000000</v>
      </c>
      <c r="F52" s="187">
        <v>0</v>
      </c>
      <c r="G52" s="68">
        <f t="shared" si="0"/>
        <v>4000000</v>
      </c>
      <c r="H52" s="68"/>
      <c r="I52" s="187">
        <v>4000000</v>
      </c>
      <c r="J52" s="187">
        <v>0</v>
      </c>
      <c r="K52" s="68">
        <f t="shared" si="2"/>
        <v>4000000</v>
      </c>
      <c r="L52" s="279"/>
      <c r="M52" s="279"/>
      <c r="N52" s="110"/>
      <c r="O52" s="110"/>
      <c r="P52" s="110"/>
      <c r="Q52" s="110"/>
      <c r="R52" s="282"/>
    </row>
    <row r="53" spans="2:18" s="25" customFormat="1" ht="15.75">
      <c r="B53" s="30" t="s">
        <v>127</v>
      </c>
      <c r="C53" s="25" t="s">
        <v>169</v>
      </c>
      <c r="D53" s="115"/>
      <c r="E53" s="68">
        <f>SUM(E54:E64)</f>
        <v>2482918</v>
      </c>
      <c r="F53" s="187">
        <f>SUM(F54:F64)</f>
        <v>-518399</v>
      </c>
      <c r="G53" s="68">
        <f t="shared" si="0"/>
        <v>1964519</v>
      </c>
      <c r="H53" s="68"/>
      <c r="I53" s="68">
        <f>SUM(I54:I64)</f>
        <v>2438167</v>
      </c>
      <c r="J53" s="187">
        <f>SUM(J54:J64)</f>
        <v>-510341</v>
      </c>
      <c r="K53" s="68">
        <f t="shared" si="2"/>
        <v>1927826</v>
      </c>
      <c r="L53" s="281"/>
      <c r="M53" s="281"/>
      <c r="N53" s="110"/>
      <c r="O53" s="110"/>
      <c r="P53" s="110"/>
      <c r="Q53" s="110"/>
      <c r="R53" s="282"/>
    </row>
    <row r="54" spans="2:18" s="25" customFormat="1" ht="15.75">
      <c r="B54" s="30" t="s">
        <v>364</v>
      </c>
      <c r="C54" s="25" t="s">
        <v>170</v>
      </c>
      <c r="D54" s="115"/>
      <c r="E54" s="187">
        <v>1700000</v>
      </c>
      <c r="F54" s="187">
        <v>0</v>
      </c>
      <c r="G54" s="68">
        <f t="shared" si="0"/>
        <v>1700000</v>
      </c>
      <c r="H54" s="68"/>
      <c r="I54" s="187">
        <v>1700000</v>
      </c>
      <c r="J54" s="187">
        <v>0</v>
      </c>
      <c r="K54" s="68">
        <f t="shared" si="2"/>
        <v>1700000</v>
      </c>
      <c r="L54" s="281"/>
      <c r="M54" s="281"/>
      <c r="N54" s="110"/>
      <c r="O54" s="110"/>
      <c r="P54" s="110"/>
      <c r="Q54" s="110"/>
      <c r="R54" s="282"/>
    </row>
    <row r="55" spans="2:18" s="25" customFormat="1" ht="15.75">
      <c r="B55" s="30" t="s">
        <v>365</v>
      </c>
      <c r="C55" s="25" t="s">
        <v>366</v>
      </c>
      <c r="D55" s="108"/>
      <c r="E55" s="187">
        <v>0</v>
      </c>
      <c r="F55" s="187">
        <v>0</v>
      </c>
      <c r="G55" s="68">
        <f t="shared" si="0"/>
        <v>0</v>
      </c>
      <c r="H55" s="68"/>
      <c r="I55" s="187">
        <v>0</v>
      </c>
      <c r="J55" s="187">
        <v>0</v>
      </c>
      <c r="K55" s="68">
        <f t="shared" si="2"/>
        <v>0</v>
      </c>
      <c r="L55" s="279"/>
      <c r="M55" s="279"/>
      <c r="N55" s="110"/>
      <c r="O55" s="110"/>
      <c r="P55" s="110"/>
      <c r="Q55" s="110"/>
      <c r="R55" s="282"/>
    </row>
    <row r="56" spans="2:18" s="25" customFormat="1" ht="16.5">
      <c r="B56" s="30" t="s">
        <v>367</v>
      </c>
      <c r="C56" s="25" t="s">
        <v>488</v>
      </c>
      <c r="D56" s="84"/>
      <c r="E56" s="187">
        <v>-587935</v>
      </c>
      <c r="F56" s="187">
        <v>-569830</v>
      </c>
      <c r="G56" s="68">
        <f t="shared" si="0"/>
        <v>-1157765</v>
      </c>
      <c r="H56" s="68"/>
      <c r="I56" s="187">
        <v>-627540</v>
      </c>
      <c r="J56" s="187">
        <v>-485221</v>
      </c>
      <c r="K56" s="68">
        <f t="shared" si="2"/>
        <v>-1112761</v>
      </c>
      <c r="L56" s="279"/>
      <c r="M56" s="279"/>
      <c r="N56" s="110"/>
      <c r="O56" s="110"/>
      <c r="P56" s="110"/>
      <c r="Q56" s="110"/>
      <c r="R56" s="282"/>
    </row>
    <row r="57" spans="2:18" s="25" customFormat="1" ht="16.5">
      <c r="B57" s="30" t="s">
        <v>368</v>
      </c>
      <c r="C57" s="25" t="s">
        <v>489</v>
      </c>
      <c r="D57" s="84"/>
      <c r="E57" s="187">
        <v>47106</v>
      </c>
      <c r="F57" s="187">
        <v>0</v>
      </c>
      <c r="G57" s="68">
        <f t="shared" si="0"/>
        <v>47106</v>
      </c>
      <c r="H57" s="68"/>
      <c r="I57" s="187">
        <v>47106</v>
      </c>
      <c r="J57" s="187">
        <v>0</v>
      </c>
      <c r="K57" s="68">
        <f t="shared" si="2"/>
        <v>47106</v>
      </c>
      <c r="L57" s="279"/>
      <c r="M57" s="279"/>
      <c r="N57" s="110"/>
      <c r="O57" s="110"/>
      <c r="P57" s="110"/>
      <c r="Q57" s="110"/>
      <c r="R57" s="282"/>
    </row>
    <row r="58" spans="2:18" s="25" customFormat="1" ht="15.75">
      <c r="B58" s="30" t="s">
        <v>369</v>
      </c>
      <c r="C58" s="25" t="s">
        <v>490</v>
      </c>
      <c r="D58" s="115"/>
      <c r="E58" s="187">
        <v>0</v>
      </c>
      <c r="F58" s="187">
        <v>0</v>
      </c>
      <c r="G58" s="68">
        <f t="shared" si="0"/>
        <v>0</v>
      </c>
      <c r="H58" s="68"/>
      <c r="I58" s="187">
        <v>0</v>
      </c>
      <c r="J58" s="187">
        <v>0</v>
      </c>
      <c r="K58" s="68">
        <f t="shared" si="2"/>
        <v>0</v>
      </c>
      <c r="L58" s="279"/>
      <c r="M58" s="279"/>
      <c r="N58" s="110"/>
      <c r="O58" s="110"/>
      <c r="P58" s="110"/>
      <c r="Q58" s="110"/>
      <c r="R58" s="282"/>
    </row>
    <row r="59" spans="2:18" s="25" customFormat="1" ht="15.75">
      <c r="B59" s="30" t="s">
        <v>370</v>
      </c>
      <c r="C59" s="25" t="s">
        <v>491</v>
      </c>
      <c r="D59" s="115"/>
      <c r="E59" s="187">
        <v>0</v>
      </c>
      <c r="F59" s="187">
        <v>0</v>
      </c>
      <c r="G59" s="68">
        <f t="shared" si="0"/>
        <v>0</v>
      </c>
      <c r="H59" s="68"/>
      <c r="I59" s="187">
        <v>0</v>
      </c>
      <c r="J59" s="187">
        <v>0</v>
      </c>
      <c r="K59" s="68">
        <f t="shared" si="2"/>
        <v>0</v>
      </c>
      <c r="L59" s="279"/>
      <c r="M59" s="279"/>
      <c r="N59" s="110"/>
      <c r="O59" s="110"/>
      <c r="P59" s="110"/>
      <c r="Q59" s="110"/>
      <c r="R59" s="282"/>
    </row>
    <row r="60" spans="2:18" s="25" customFormat="1" ht="15.75" customHeight="1">
      <c r="B60" s="30" t="s">
        <v>371</v>
      </c>
      <c r="C60" s="39" t="s">
        <v>492</v>
      </c>
      <c r="D60" s="115"/>
      <c r="E60" s="187">
        <v>4895</v>
      </c>
      <c r="F60" s="187">
        <v>0</v>
      </c>
      <c r="G60" s="68">
        <f t="shared" si="0"/>
        <v>4895</v>
      </c>
      <c r="H60" s="68"/>
      <c r="I60" s="187">
        <v>4895</v>
      </c>
      <c r="J60" s="187">
        <v>0</v>
      </c>
      <c r="K60" s="68">
        <f t="shared" si="2"/>
        <v>4895</v>
      </c>
      <c r="L60" s="279"/>
      <c r="M60" s="279"/>
      <c r="N60" s="110"/>
      <c r="O60" s="110"/>
      <c r="P60" s="110"/>
      <c r="Q60" s="110"/>
      <c r="R60" s="282"/>
    </row>
    <row r="61" spans="2:18" s="25" customFormat="1" ht="15.75">
      <c r="B61" s="40" t="s">
        <v>373</v>
      </c>
      <c r="C61" s="39" t="s">
        <v>372</v>
      </c>
      <c r="D61" s="115"/>
      <c r="E61" s="187">
        <v>-15532</v>
      </c>
      <c r="F61" s="187">
        <v>51431</v>
      </c>
      <c r="G61" s="68">
        <f t="shared" si="0"/>
        <v>35899</v>
      </c>
      <c r="H61" s="68"/>
      <c r="I61" s="187">
        <v>-35257</v>
      </c>
      <c r="J61" s="187">
        <v>-25120</v>
      </c>
      <c r="K61" s="68">
        <f t="shared" si="2"/>
        <v>-60377</v>
      </c>
      <c r="L61" s="279"/>
      <c r="M61" s="279"/>
      <c r="N61" s="110"/>
      <c r="O61" s="110"/>
      <c r="P61" s="110"/>
      <c r="Q61" s="110"/>
      <c r="R61" s="282"/>
    </row>
    <row r="62" spans="2:18" s="25" customFormat="1" ht="31.5">
      <c r="B62" s="40" t="s">
        <v>374</v>
      </c>
      <c r="C62" s="39" t="s">
        <v>494</v>
      </c>
      <c r="D62" s="115"/>
      <c r="E62" s="68"/>
      <c r="F62" s="68"/>
      <c r="G62" s="68"/>
      <c r="H62" s="68"/>
      <c r="I62" s="68"/>
      <c r="J62" s="68"/>
      <c r="K62" s="68"/>
      <c r="L62" s="279"/>
      <c r="M62" s="279"/>
      <c r="N62" s="110"/>
      <c r="O62" s="110"/>
      <c r="P62" s="110"/>
      <c r="Q62" s="110"/>
      <c r="R62" s="282"/>
    </row>
    <row r="63" spans="3:18" s="25" customFormat="1" ht="15.75">
      <c r="C63" s="39" t="s">
        <v>495</v>
      </c>
      <c r="D63" s="115"/>
      <c r="E63" s="187">
        <v>0</v>
      </c>
      <c r="F63" s="187">
        <v>0</v>
      </c>
      <c r="G63" s="68">
        <f t="shared" si="0"/>
        <v>0</v>
      </c>
      <c r="H63" s="68"/>
      <c r="I63" s="187">
        <v>0</v>
      </c>
      <c r="J63" s="187">
        <v>0</v>
      </c>
      <c r="K63" s="68">
        <f aca="true" t="shared" si="3" ref="K63:K71">I63+J63</f>
        <v>0</v>
      </c>
      <c r="L63" s="279"/>
      <c r="M63" s="279"/>
      <c r="N63" s="110"/>
      <c r="O63" s="110"/>
      <c r="P63" s="110"/>
      <c r="Q63" s="110"/>
      <c r="R63" s="282"/>
    </row>
    <row r="64" spans="2:18" s="25" customFormat="1" ht="15.75">
      <c r="B64" s="40" t="s">
        <v>493</v>
      </c>
      <c r="C64" s="39" t="s">
        <v>171</v>
      </c>
      <c r="D64" s="108"/>
      <c r="E64" s="187">
        <v>1334384</v>
      </c>
      <c r="F64" s="187">
        <v>0</v>
      </c>
      <c r="G64" s="68">
        <f t="shared" si="0"/>
        <v>1334384</v>
      </c>
      <c r="H64" s="68"/>
      <c r="I64" s="187">
        <v>1348963</v>
      </c>
      <c r="J64" s="187">
        <v>0</v>
      </c>
      <c r="K64" s="68">
        <f t="shared" si="3"/>
        <v>1348963</v>
      </c>
      <c r="L64" s="279"/>
      <c r="M64" s="279"/>
      <c r="N64" s="110"/>
      <c r="O64" s="110"/>
      <c r="P64" s="110"/>
      <c r="Q64" s="110"/>
      <c r="R64" s="282"/>
    </row>
    <row r="65" spans="2:18" s="25" customFormat="1" ht="15.75">
      <c r="B65" s="30" t="s">
        <v>375</v>
      </c>
      <c r="C65" s="25" t="s">
        <v>376</v>
      </c>
      <c r="D65" s="115"/>
      <c r="E65" s="68">
        <f>SUM(E66:E69)</f>
        <v>20161351</v>
      </c>
      <c r="F65" s="68">
        <f>SUM(F66:F69)</f>
        <v>0</v>
      </c>
      <c r="G65" s="68">
        <f t="shared" si="0"/>
        <v>20161351</v>
      </c>
      <c r="H65" s="68"/>
      <c r="I65" s="68">
        <f>SUM(I66:I69)</f>
        <v>17766503</v>
      </c>
      <c r="J65" s="68">
        <f>SUM(J66:J69)</f>
        <v>0</v>
      </c>
      <c r="K65" s="68">
        <f t="shared" si="3"/>
        <v>17766503</v>
      </c>
      <c r="L65" s="279"/>
      <c r="M65" s="279"/>
      <c r="N65" s="110"/>
      <c r="O65" s="110"/>
      <c r="P65" s="110"/>
      <c r="Q65" s="110"/>
      <c r="R65" s="282"/>
    </row>
    <row r="66" spans="2:18" s="25" customFormat="1" ht="15.75">
      <c r="B66" s="30" t="s">
        <v>377</v>
      </c>
      <c r="C66" s="25" t="s">
        <v>173</v>
      </c>
      <c r="D66" s="115"/>
      <c r="E66" s="187">
        <v>1322027</v>
      </c>
      <c r="F66" s="187">
        <v>0</v>
      </c>
      <c r="G66" s="68">
        <f t="shared" si="0"/>
        <v>1322027</v>
      </c>
      <c r="H66" s="68"/>
      <c r="I66" s="187">
        <v>1282027</v>
      </c>
      <c r="J66" s="187">
        <v>0</v>
      </c>
      <c r="K66" s="68">
        <f t="shared" si="3"/>
        <v>1282027</v>
      </c>
      <c r="L66" s="279"/>
      <c r="M66" s="279"/>
      <c r="N66" s="110"/>
      <c r="O66" s="110"/>
      <c r="P66" s="110"/>
      <c r="Q66" s="110"/>
      <c r="R66" s="282"/>
    </row>
    <row r="67" spans="2:18" s="25" customFormat="1" ht="15.75">
      <c r="B67" s="30" t="s">
        <v>378</v>
      </c>
      <c r="C67" s="25" t="s">
        <v>174</v>
      </c>
      <c r="D67" s="108"/>
      <c r="E67" s="187">
        <v>0</v>
      </c>
      <c r="F67" s="187">
        <v>0</v>
      </c>
      <c r="G67" s="68">
        <f t="shared" si="0"/>
        <v>0</v>
      </c>
      <c r="H67" s="68"/>
      <c r="I67" s="187">
        <v>0</v>
      </c>
      <c r="J67" s="187">
        <v>0</v>
      </c>
      <c r="K67" s="68">
        <f t="shared" si="3"/>
        <v>0</v>
      </c>
      <c r="L67" s="279"/>
      <c r="M67" s="279"/>
      <c r="N67" s="110"/>
      <c r="O67" s="110"/>
      <c r="P67" s="110"/>
      <c r="Q67" s="110"/>
      <c r="R67" s="282"/>
    </row>
    <row r="68" spans="2:18" s="25" customFormat="1" ht="15.75">
      <c r="B68" s="30" t="s">
        <v>379</v>
      </c>
      <c r="C68" s="25" t="s">
        <v>175</v>
      </c>
      <c r="D68" s="115"/>
      <c r="E68" s="187">
        <v>18718299</v>
      </c>
      <c r="F68" s="187">
        <v>0</v>
      </c>
      <c r="G68" s="68">
        <f t="shared" si="0"/>
        <v>18718299</v>
      </c>
      <c r="H68" s="68"/>
      <c r="I68" s="187">
        <v>16372097</v>
      </c>
      <c r="J68" s="187">
        <v>0</v>
      </c>
      <c r="K68" s="68">
        <f t="shared" si="3"/>
        <v>16372097</v>
      </c>
      <c r="L68" s="279"/>
      <c r="M68" s="279"/>
      <c r="N68" s="110"/>
      <c r="O68" s="110"/>
      <c r="P68" s="110"/>
      <c r="Q68" s="110"/>
      <c r="R68" s="282"/>
    </row>
    <row r="69" spans="2:18" s="25" customFormat="1" ht="16.5">
      <c r="B69" s="30" t="s">
        <v>380</v>
      </c>
      <c r="C69" s="25" t="s">
        <v>381</v>
      </c>
      <c r="D69" s="181"/>
      <c r="E69" s="187">
        <v>121025</v>
      </c>
      <c r="F69" s="187">
        <v>0</v>
      </c>
      <c r="G69" s="187">
        <f t="shared" si="0"/>
        <v>121025</v>
      </c>
      <c r="H69" s="68"/>
      <c r="I69" s="187">
        <v>112379</v>
      </c>
      <c r="J69" s="187">
        <v>0</v>
      </c>
      <c r="K69" s="187">
        <f t="shared" si="3"/>
        <v>112379</v>
      </c>
      <c r="L69" s="279"/>
      <c r="M69" s="279"/>
      <c r="N69" s="110"/>
      <c r="O69" s="110"/>
      <c r="P69" s="110"/>
      <c r="Q69" s="110"/>
      <c r="R69" s="282"/>
    </row>
    <row r="70" spans="2:18" s="25" customFormat="1" ht="15.75">
      <c r="B70" s="30" t="s">
        <v>382</v>
      </c>
      <c r="C70" s="25" t="s">
        <v>383</v>
      </c>
      <c r="D70" s="108"/>
      <c r="E70" s="68">
        <f>SUM(E71:E72)</f>
        <v>4528712</v>
      </c>
      <c r="F70" s="68">
        <f>SUM(F71:F72)</f>
        <v>0</v>
      </c>
      <c r="G70" s="68">
        <f t="shared" si="0"/>
        <v>4528712</v>
      </c>
      <c r="H70" s="68"/>
      <c r="I70" s="68">
        <f>SUM(I71:I72)</f>
        <v>2994848</v>
      </c>
      <c r="J70" s="68">
        <f>SUM(J71:J72)</f>
        <v>0</v>
      </c>
      <c r="K70" s="68">
        <f t="shared" si="3"/>
        <v>2994848</v>
      </c>
      <c r="L70" s="279"/>
      <c r="M70" s="279"/>
      <c r="N70" s="110"/>
      <c r="O70" s="110"/>
      <c r="P70" s="110"/>
      <c r="Q70" s="110"/>
      <c r="R70" s="282"/>
    </row>
    <row r="71" spans="2:18" s="25" customFormat="1" ht="15.75">
      <c r="B71" s="30" t="s">
        <v>384</v>
      </c>
      <c r="C71" s="32" t="s">
        <v>613</v>
      </c>
      <c r="D71" s="115"/>
      <c r="E71" s="187">
        <v>0</v>
      </c>
      <c r="F71" s="187">
        <v>0</v>
      </c>
      <c r="G71" s="68">
        <f t="shared" si="0"/>
        <v>0</v>
      </c>
      <c r="H71" s="68"/>
      <c r="I71" s="187">
        <v>0</v>
      </c>
      <c r="J71" s="187">
        <v>0</v>
      </c>
      <c r="K71" s="68">
        <f t="shared" si="3"/>
        <v>0</v>
      </c>
      <c r="L71" s="279"/>
      <c r="M71" s="279"/>
      <c r="N71" s="110"/>
      <c r="O71" s="110"/>
      <c r="P71" s="110"/>
      <c r="Q71" s="110"/>
      <c r="R71" s="282"/>
    </row>
    <row r="72" spans="2:18" s="25" customFormat="1" ht="15.75">
      <c r="B72" s="30" t="s">
        <v>385</v>
      </c>
      <c r="C72" s="32" t="s">
        <v>614</v>
      </c>
      <c r="D72" s="115"/>
      <c r="E72" s="187">
        <v>4528712</v>
      </c>
      <c r="F72" s="187">
        <v>0</v>
      </c>
      <c r="G72" s="68">
        <f>E72+F72</f>
        <v>4528712</v>
      </c>
      <c r="H72" s="68"/>
      <c r="I72" s="187">
        <v>2994848</v>
      </c>
      <c r="J72" s="187">
        <v>0</v>
      </c>
      <c r="K72" s="68">
        <f>I72+J72</f>
        <v>2994848</v>
      </c>
      <c r="L72" s="279"/>
      <c r="M72" s="279"/>
      <c r="N72" s="110"/>
      <c r="O72" s="110"/>
      <c r="P72" s="110"/>
      <c r="Q72" s="110"/>
      <c r="R72" s="282"/>
    </row>
    <row r="73" spans="1:18" ht="15.75">
      <c r="A73" s="2"/>
      <c r="B73" s="2"/>
      <c r="C73" s="12"/>
      <c r="D73" s="121"/>
      <c r="E73" s="187"/>
      <c r="F73" s="187"/>
      <c r="G73" s="83"/>
      <c r="H73" s="83"/>
      <c r="I73" s="188"/>
      <c r="J73" s="188"/>
      <c r="K73" s="83"/>
      <c r="L73" s="279"/>
      <c r="M73" s="279"/>
      <c r="N73" s="110"/>
      <c r="O73" s="110"/>
      <c r="P73" s="110"/>
      <c r="Q73" s="110"/>
      <c r="R73" s="282"/>
    </row>
    <row r="74" spans="2:18" s="29" customFormat="1" ht="16.5">
      <c r="B74" s="111"/>
      <c r="C74" s="112" t="s">
        <v>176</v>
      </c>
      <c r="D74" s="182"/>
      <c r="E74" s="114">
        <f>E51+E50+E37+E33+E28+E27+E26+E25+E22+E18+E14+E9+E12+E13+E43+E47</f>
        <v>134936570</v>
      </c>
      <c r="F74" s="114">
        <f>F51+F50+F37+F33+F28+F27+F26+F25+F22+F18+F14+F9+F12+F13+F43+F47</f>
        <v>136079900</v>
      </c>
      <c r="G74" s="114">
        <f>G51+G50+G37+G33+G28+G27+G26+G25+G22+G18+G14+G9+G12+G13+G43+G47</f>
        <v>271016470</v>
      </c>
      <c r="H74" s="114"/>
      <c r="I74" s="114">
        <f>I51+I50+I37+I33+I28+I27+I26+I25+I22+I18+I14+I9+I12+I13+I43+I47</f>
        <v>113907398</v>
      </c>
      <c r="J74" s="114">
        <f>J51+J50+J37+J33+J28+J27+J26+J25+J22+J18+J14+J9+J12+J13+J43+J47</f>
        <v>120901590</v>
      </c>
      <c r="K74" s="114">
        <f>K51+K50+K37+K33+K28+K27+K26+K25+K22+K18+K14+K9+K12+K13+K43+K47</f>
        <v>234808988</v>
      </c>
      <c r="L74" s="279"/>
      <c r="M74" s="279"/>
      <c r="N74" s="110"/>
      <c r="O74" s="110"/>
      <c r="P74" s="110"/>
      <c r="Q74" s="110"/>
      <c r="R74" s="282"/>
    </row>
    <row r="75" spans="1:18" ht="15.75">
      <c r="A75" s="14"/>
      <c r="B75" s="14"/>
      <c r="C75" s="15"/>
      <c r="D75" s="44"/>
      <c r="I75" s="16"/>
      <c r="J75" s="16"/>
      <c r="K75" s="16"/>
      <c r="L75" s="279"/>
      <c r="M75" s="279"/>
      <c r="N75" s="110"/>
      <c r="O75" s="110"/>
      <c r="P75" s="110"/>
      <c r="Q75" s="110"/>
      <c r="R75" s="282"/>
    </row>
    <row r="76" spans="1:18" ht="15.75">
      <c r="A76" s="14"/>
      <c r="B76" s="14"/>
      <c r="C76" s="15"/>
      <c r="D76" s="44"/>
      <c r="I76" s="16"/>
      <c r="J76" s="16"/>
      <c r="K76" s="16"/>
      <c r="L76" s="279"/>
      <c r="M76" s="279"/>
      <c r="N76" s="29"/>
      <c r="P76" s="282"/>
      <c r="Q76" s="282"/>
      <c r="R76" s="282"/>
    </row>
    <row r="77" spans="1:18" ht="15.75">
      <c r="A77" s="14"/>
      <c r="B77" s="14"/>
      <c r="C77" s="15"/>
      <c r="D77" s="44"/>
      <c r="I77" s="16"/>
      <c r="J77" s="16"/>
      <c r="K77" s="16"/>
      <c r="P77" s="282"/>
      <c r="Q77" s="282"/>
      <c r="R77" s="282"/>
    </row>
    <row r="78" spans="1:13" ht="15.75">
      <c r="A78" s="14"/>
      <c r="B78" s="14"/>
      <c r="C78" s="15"/>
      <c r="D78" s="44"/>
      <c r="I78" s="16"/>
      <c r="J78" s="16"/>
      <c r="K78" s="16"/>
      <c r="L78" s="281"/>
      <c r="M78" s="281"/>
    </row>
    <row r="79" spans="1:11" ht="12.75">
      <c r="A79" s="14"/>
      <c r="B79" s="14"/>
      <c r="C79" s="15"/>
      <c r="D79" s="44"/>
      <c r="I79" s="16"/>
      <c r="J79" s="16"/>
      <c r="K79" s="16"/>
    </row>
    <row r="80" spans="1:11" ht="12.75">
      <c r="A80" s="14"/>
      <c r="B80" s="14"/>
      <c r="C80" s="15"/>
      <c r="D80" s="44"/>
      <c r="I80" s="16"/>
      <c r="J80" s="16"/>
      <c r="K80" s="16"/>
    </row>
    <row r="81" spans="1:11" ht="12.75">
      <c r="A81" s="14"/>
      <c r="B81" s="14"/>
      <c r="C81" s="15"/>
      <c r="D81" s="44"/>
      <c r="I81" s="16"/>
      <c r="J81" s="16"/>
      <c r="K81" s="16"/>
    </row>
    <row r="82" spans="1:11" ht="12.75">
      <c r="A82" s="14"/>
      <c r="B82" s="14"/>
      <c r="C82" s="15"/>
      <c r="D82" s="44"/>
      <c r="I82" s="16"/>
      <c r="J82" s="16"/>
      <c r="K82" s="16"/>
    </row>
    <row r="83" spans="1:11" ht="12.75">
      <c r="A83" s="14"/>
      <c r="B83" s="14"/>
      <c r="C83" s="15"/>
      <c r="D83" s="44"/>
      <c r="I83" s="16"/>
      <c r="J83" s="16"/>
      <c r="K83" s="16"/>
    </row>
    <row r="84" spans="1:14" s="21" customFormat="1" ht="15.75">
      <c r="A84" s="346" t="s">
        <v>465</v>
      </c>
      <c r="B84" s="346"/>
      <c r="C84" s="346"/>
      <c r="D84" s="346"/>
      <c r="E84" s="346"/>
      <c r="F84" s="346"/>
      <c r="G84" s="346"/>
      <c r="H84" s="346"/>
      <c r="I84" s="346"/>
      <c r="J84" s="346"/>
      <c r="K84" s="346"/>
      <c r="L84" s="283"/>
      <c r="M84" s="283"/>
      <c r="N84" s="13"/>
    </row>
    <row r="85" spans="1:11" ht="12.75">
      <c r="A85" s="14"/>
      <c r="B85" s="14"/>
      <c r="C85" s="15"/>
      <c r="D85" s="44"/>
      <c r="I85" s="16"/>
      <c r="J85" s="16"/>
      <c r="K85" s="16"/>
    </row>
    <row r="86" spans="1:14" ht="13.5">
      <c r="A86" s="14"/>
      <c r="B86" s="14"/>
      <c r="C86" s="15"/>
      <c r="D86" s="44"/>
      <c r="I86" s="16"/>
      <c r="J86" s="16"/>
      <c r="K86" s="16"/>
      <c r="N86" s="21"/>
    </row>
    <row r="87" spans="1:11" ht="13.5" customHeight="1">
      <c r="A87" s="14"/>
      <c r="B87" s="14"/>
      <c r="C87" s="15"/>
      <c r="D87" s="44"/>
      <c r="I87" s="16"/>
      <c r="J87" s="16"/>
      <c r="K87" s="16"/>
    </row>
    <row r="88" spans="1:13" ht="13.5" customHeight="1">
      <c r="A88" s="14"/>
      <c r="B88" s="14"/>
      <c r="C88" s="15"/>
      <c r="D88" s="44"/>
      <c r="I88" s="16"/>
      <c r="J88" s="16"/>
      <c r="K88" s="16"/>
      <c r="L88" s="286"/>
      <c r="M88" s="286"/>
    </row>
    <row r="89" spans="1:11" ht="13.5" customHeight="1">
      <c r="A89" s="14"/>
      <c r="B89" s="14"/>
      <c r="C89" s="15"/>
      <c r="D89" s="44"/>
      <c r="I89" s="16"/>
      <c r="J89" s="16"/>
      <c r="K89" s="16"/>
    </row>
    <row r="90" spans="1:11" ht="13.5" customHeight="1">
      <c r="A90" s="14"/>
      <c r="B90" s="14"/>
      <c r="C90" s="15"/>
      <c r="D90" s="44"/>
      <c r="I90" s="16"/>
      <c r="J90" s="16"/>
      <c r="K90" s="16"/>
    </row>
    <row r="91" spans="1:11" ht="13.5" customHeight="1">
      <c r="A91" s="14"/>
      <c r="B91" s="14"/>
      <c r="C91" s="15"/>
      <c r="D91" s="44"/>
      <c r="I91" s="16"/>
      <c r="J91" s="16"/>
      <c r="K91" s="16"/>
    </row>
    <row r="92" spans="1:11" ht="13.5" customHeight="1">
      <c r="A92" s="14"/>
      <c r="B92" s="14"/>
      <c r="C92" s="15"/>
      <c r="D92" s="44"/>
      <c r="I92" s="16"/>
      <c r="J92" s="16"/>
      <c r="K92" s="16"/>
    </row>
    <row r="93" spans="1:11" ht="13.5" customHeight="1">
      <c r="A93" s="14"/>
      <c r="B93" s="14"/>
      <c r="C93" s="15"/>
      <c r="D93" s="44"/>
      <c r="I93" s="16"/>
      <c r="J93" s="16"/>
      <c r="K93" s="16"/>
    </row>
    <row r="94" spans="1:11" ht="13.5" customHeight="1">
      <c r="A94" s="14"/>
      <c r="B94" s="14"/>
      <c r="C94" s="15"/>
      <c r="D94" s="44"/>
      <c r="I94" s="16"/>
      <c r="J94" s="16"/>
      <c r="K94" s="16"/>
    </row>
    <row r="95" spans="1:11" ht="13.5" customHeight="1">
      <c r="A95" s="14"/>
      <c r="B95" s="14"/>
      <c r="C95" s="15"/>
      <c r="D95" s="44"/>
      <c r="I95" s="16"/>
      <c r="J95" s="16"/>
      <c r="K95" s="16"/>
    </row>
    <row r="96" spans="1:11" ht="13.5" customHeight="1">
      <c r="A96" s="14"/>
      <c r="B96" s="14"/>
      <c r="C96" s="15"/>
      <c r="D96" s="44"/>
      <c r="I96" s="16"/>
      <c r="J96" s="16"/>
      <c r="K96" s="16"/>
    </row>
    <row r="97" spans="1:11" ht="13.5" customHeight="1">
      <c r="A97" s="14"/>
      <c r="B97" s="14"/>
      <c r="C97" s="15"/>
      <c r="D97" s="44"/>
      <c r="I97" s="16"/>
      <c r="J97" s="16"/>
      <c r="K97" s="16"/>
    </row>
    <row r="98" spans="1:11" ht="13.5" customHeight="1">
      <c r="A98" s="14"/>
      <c r="B98" s="14"/>
      <c r="C98" s="15"/>
      <c r="D98" s="44"/>
      <c r="I98" s="16"/>
      <c r="J98" s="16"/>
      <c r="K98" s="16"/>
    </row>
    <row r="99" spans="1:11" ht="13.5" customHeight="1">
      <c r="A99" s="14"/>
      <c r="B99" s="73"/>
      <c r="C99" s="74"/>
      <c r="D99" s="75"/>
      <c r="E99" s="3"/>
      <c r="F99" s="3"/>
      <c r="G99" s="3"/>
      <c r="H99" s="3"/>
      <c r="I99" s="76"/>
      <c r="J99" s="76"/>
      <c r="K99" s="76"/>
    </row>
    <row r="100" ht="13.5" customHeight="1"/>
  </sheetData>
  <sheetProtection/>
  <mergeCells count="1">
    <mergeCell ref="A84:K84"/>
  </mergeCells>
  <printOptions horizontalCentered="1"/>
  <pageMargins left="0.5905511811023623" right="0.31496062992125984" top="0.9055118110236221" bottom="0.5905511811023623" header="0.3937007874015748" footer="0.5905511811023623"/>
  <pageSetup fitToHeight="1" fitToWidth="1" horizontalDpi="600" verticalDpi="600" orientation="portrait" paperSize="9" scale="43" r:id="rId1"/>
  <headerFooter alignWithMargins="0">
    <oddFooter>&amp;C&amp;"DINPro-Medium,Regular"&amp;14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view="pageBreakPreview" zoomScale="75" zoomScaleSheetLayoutView="75" zoomScalePageLayoutView="0" workbookViewId="0" topLeftCell="B1">
      <pane xSplit="2" ySplit="7" topLeftCell="D8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B1" sqref="B1"/>
    </sheetView>
  </sheetViews>
  <sheetFormatPr defaultColWidth="9.140625" defaultRowHeight="12.75"/>
  <cols>
    <col min="1" max="1" width="5.57421875" style="9" hidden="1" customWidth="1"/>
    <col min="2" max="2" width="8.421875" style="9" customWidth="1"/>
    <col min="3" max="3" width="80.8515625" style="9" customWidth="1"/>
    <col min="4" max="4" width="18.8515625" style="178" bestFit="1" customWidth="1"/>
    <col min="5" max="6" width="23.00390625" style="9" bestFit="1" customWidth="1"/>
    <col min="7" max="8" width="22.421875" style="9" bestFit="1" customWidth="1"/>
    <col min="9" max="9" width="13.7109375" style="9" bestFit="1" customWidth="1"/>
    <col min="10" max="10" width="15.57421875" style="9" bestFit="1" customWidth="1"/>
    <col min="11" max="16384" width="9.140625" style="9" customWidth="1"/>
  </cols>
  <sheetData>
    <row r="1" spans="1:6" s="1" customFormat="1" ht="17.25" customHeight="1">
      <c r="A1" s="2"/>
      <c r="B1" s="2"/>
      <c r="C1" s="2"/>
      <c r="D1" s="43"/>
      <c r="E1" s="2"/>
      <c r="F1" s="2"/>
    </row>
    <row r="2" spans="1:6" s="169" customFormat="1" ht="17.25" customHeight="1">
      <c r="A2" s="41"/>
      <c r="B2" s="85" t="s">
        <v>0</v>
      </c>
      <c r="C2" s="118"/>
      <c r="D2" s="119"/>
      <c r="E2" s="118"/>
      <c r="F2" s="118"/>
    </row>
    <row r="3" spans="1:6" s="169" customFormat="1" ht="17.25" customHeight="1">
      <c r="A3" s="41"/>
      <c r="B3" s="88" t="s">
        <v>626</v>
      </c>
      <c r="C3" s="41"/>
      <c r="D3" s="120"/>
      <c r="E3" s="41"/>
      <c r="F3" s="41"/>
    </row>
    <row r="4" spans="1:6" s="169" customFormat="1" ht="17.25" customHeight="1">
      <c r="A4" s="41"/>
      <c r="B4" s="90" t="s">
        <v>600</v>
      </c>
      <c r="C4" s="41"/>
      <c r="D4" s="120"/>
      <c r="E4" s="41"/>
      <c r="F4" s="41"/>
    </row>
    <row r="5" spans="1:6" s="172" customFormat="1" ht="18" customHeight="1">
      <c r="A5" s="159"/>
      <c r="B5" s="159"/>
      <c r="C5" s="159"/>
      <c r="D5" s="170"/>
      <c r="E5" s="171"/>
      <c r="F5" s="171"/>
    </row>
    <row r="6" spans="1:6" s="173" customFormat="1" ht="16.5">
      <c r="A6" s="28"/>
      <c r="B6" s="157"/>
      <c r="C6" s="157" t="s">
        <v>43</v>
      </c>
      <c r="D6" s="89" t="s">
        <v>1</v>
      </c>
      <c r="E6" s="191" t="s">
        <v>44</v>
      </c>
      <c r="F6" s="191" t="s">
        <v>45</v>
      </c>
    </row>
    <row r="7" spans="1:6" s="173" customFormat="1" ht="16.5">
      <c r="A7" s="28"/>
      <c r="B7" s="98"/>
      <c r="C7" s="98"/>
      <c r="D7" s="100" t="s">
        <v>79</v>
      </c>
      <c r="E7" s="193" t="s">
        <v>624</v>
      </c>
      <c r="F7" s="193" t="s">
        <v>712</v>
      </c>
    </row>
    <row r="8" spans="1:11" s="174" customFormat="1" ht="16.5">
      <c r="A8" s="102"/>
      <c r="B8" s="102" t="s">
        <v>4</v>
      </c>
      <c r="C8" s="102" t="s">
        <v>46</v>
      </c>
      <c r="D8" s="109" t="s">
        <v>47</v>
      </c>
      <c r="E8" s="186">
        <f>SUM(E9:E13,E18:E19)</f>
        <v>18018311</v>
      </c>
      <c r="F8" s="186">
        <f>SUM(F9:F13,F18:F19)</f>
        <v>15104804</v>
      </c>
      <c r="G8" s="287"/>
      <c r="H8" s="292"/>
      <c r="I8" s="269"/>
      <c r="J8" s="269"/>
      <c r="K8" s="269"/>
    </row>
    <row r="9" spans="1:11" s="38" customFormat="1" ht="16.5">
      <c r="A9" s="25"/>
      <c r="B9" s="30" t="s">
        <v>5</v>
      </c>
      <c r="C9" s="25" t="s">
        <v>48</v>
      </c>
      <c r="D9" s="109" t="s">
        <v>448</v>
      </c>
      <c r="E9" s="187">
        <v>14537886</v>
      </c>
      <c r="F9" s="187">
        <v>11991681</v>
      </c>
      <c r="G9" s="288"/>
      <c r="H9" s="292"/>
      <c r="I9" s="269"/>
      <c r="J9" s="269"/>
      <c r="K9" s="269"/>
    </row>
    <row r="10" spans="1:11" s="38" customFormat="1" ht="16.5">
      <c r="A10" s="25"/>
      <c r="B10" s="30" t="s">
        <v>6</v>
      </c>
      <c r="C10" s="25" t="s">
        <v>53</v>
      </c>
      <c r="D10" s="109"/>
      <c r="E10" s="187">
        <v>222852</v>
      </c>
      <c r="F10" s="187">
        <v>58992</v>
      </c>
      <c r="G10" s="288"/>
      <c r="H10" s="292"/>
      <c r="I10" s="269"/>
      <c r="J10" s="269"/>
      <c r="K10" s="269"/>
    </row>
    <row r="11" spans="1:11" s="38" customFormat="1" ht="16.5">
      <c r="A11" s="25"/>
      <c r="B11" s="30" t="s">
        <v>7</v>
      </c>
      <c r="C11" s="25" t="s">
        <v>54</v>
      </c>
      <c r="D11" s="109" t="s">
        <v>449</v>
      </c>
      <c r="E11" s="187">
        <v>81577</v>
      </c>
      <c r="F11" s="187">
        <f>109146-58992</f>
        <v>50154</v>
      </c>
      <c r="G11" s="288"/>
      <c r="H11" s="292"/>
      <c r="I11" s="269"/>
      <c r="J11" s="269"/>
      <c r="K11" s="269"/>
    </row>
    <row r="12" spans="1:11" s="38" customFormat="1" ht="16.5">
      <c r="A12" s="25"/>
      <c r="B12" s="30" t="s">
        <v>40</v>
      </c>
      <c r="C12" s="34" t="s">
        <v>55</v>
      </c>
      <c r="D12" s="109"/>
      <c r="E12" s="187">
        <v>22936</v>
      </c>
      <c r="F12" s="187">
        <v>93883</v>
      </c>
      <c r="G12" s="288"/>
      <c r="H12" s="292"/>
      <c r="I12" s="269"/>
      <c r="J12" s="269"/>
      <c r="K12" s="269"/>
    </row>
    <row r="13" spans="1:11" s="38" customFormat="1" ht="16.5">
      <c r="A13" s="25"/>
      <c r="B13" s="30" t="s">
        <v>41</v>
      </c>
      <c r="C13" s="25" t="s">
        <v>56</v>
      </c>
      <c r="D13" s="109" t="s">
        <v>594</v>
      </c>
      <c r="E13" s="187">
        <f>SUM(E14:E17)</f>
        <v>3122563</v>
      </c>
      <c r="F13" s="187">
        <f>SUM(F14:F17)</f>
        <v>2879319</v>
      </c>
      <c r="G13" s="288"/>
      <c r="H13" s="292"/>
      <c r="I13" s="269"/>
      <c r="J13" s="269"/>
      <c r="K13" s="269"/>
    </row>
    <row r="14" spans="1:11" s="38" customFormat="1" ht="16.5">
      <c r="A14" s="25"/>
      <c r="B14" s="30" t="s">
        <v>57</v>
      </c>
      <c r="C14" s="25" t="s">
        <v>386</v>
      </c>
      <c r="D14" s="109"/>
      <c r="E14" s="187">
        <v>25</v>
      </c>
      <c r="F14" s="187">
        <v>275</v>
      </c>
      <c r="G14" s="288"/>
      <c r="H14" s="292"/>
      <c r="I14" s="269"/>
      <c r="J14" s="269"/>
      <c r="K14" s="269"/>
    </row>
    <row r="15" spans="1:11" s="38" customFormat="1" ht="16.5">
      <c r="A15" s="25"/>
      <c r="B15" s="30" t="s">
        <v>58</v>
      </c>
      <c r="C15" s="25" t="s">
        <v>572</v>
      </c>
      <c r="D15" s="109"/>
      <c r="E15" s="187">
        <v>0</v>
      </c>
      <c r="F15" s="187">
        <v>0</v>
      </c>
      <c r="G15" s="288"/>
      <c r="H15" s="292"/>
      <c r="I15" s="269"/>
      <c r="J15" s="269"/>
      <c r="K15" s="269"/>
    </row>
    <row r="16" spans="1:11" s="38" customFormat="1" ht="16.5">
      <c r="A16" s="25"/>
      <c r="B16" s="30" t="s">
        <v>59</v>
      </c>
      <c r="C16" s="25" t="s">
        <v>387</v>
      </c>
      <c r="D16" s="109"/>
      <c r="E16" s="187">
        <v>2484574</v>
      </c>
      <c r="F16" s="187">
        <v>2291006</v>
      </c>
      <c r="G16" s="288"/>
      <c r="H16" s="292"/>
      <c r="I16" s="269"/>
      <c r="J16" s="269"/>
      <c r="K16" s="269"/>
    </row>
    <row r="17" spans="1:11" s="38" customFormat="1" ht="16.5">
      <c r="A17" s="25"/>
      <c r="B17" s="30" t="s">
        <v>388</v>
      </c>
      <c r="C17" s="25" t="s">
        <v>389</v>
      </c>
      <c r="D17" s="109"/>
      <c r="E17" s="187">
        <v>637964</v>
      </c>
      <c r="F17" s="187">
        <v>588038</v>
      </c>
      <c r="G17" s="288"/>
      <c r="H17" s="292"/>
      <c r="I17" s="269"/>
      <c r="J17" s="269"/>
      <c r="K17" s="269"/>
    </row>
    <row r="18" spans="1:11" s="38" customFormat="1" ht="16.5">
      <c r="A18" s="25"/>
      <c r="B18" s="30" t="s">
        <v>42</v>
      </c>
      <c r="C18" s="25" t="s">
        <v>390</v>
      </c>
      <c r="D18" s="109"/>
      <c r="E18" s="187">
        <v>0</v>
      </c>
      <c r="F18" s="187">
        <v>0</v>
      </c>
      <c r="G18" s="288"/>
      <c r="H18" s="292"/>
      <c r="I18" s="269"/>
      <c r="J18" s="269"/>
      <c r="K18" s="269"/>
    </row>
    <row r="19" spans="1:11" s="38" customFormat="1" ht="16.5">
      <c r="A19" s="25"/>
      <c r="B19" s="30" t="s">
        <v>136</v>
      </c>
      <c r="C19" s="34" t="s">
        <v>60</v>
      </c>
      <c r="D19" s="109"/>
      <c r="E19" s="187">
        <v>30497</v>
      </c>
      <c r="F19" s="187">
        <v>30775</v>
      </c>
      <c r="G19" s="288"/>
      <c r="H19" s="292"/>
      <c r="I19" s="269"/>
      <c r="J19" s="269"/>
      <c r="K19" s="269"/>
    </row>
    <row r="20" spans="1:11" s="37" customFormat="1" ht="16.5">
      <c r="A20" s="102"/>
      <c r="B20" s="104" t="s">
        <v>8</v>
      </c>
      <c r="C20" s="107" t="s">
        <v>61</v>
      </c>
      <c r="D20" s="109" t="s">
        <v>62</v>
      </c>
      <c r="E20" s="186">
        <f>SUM(E21:E25)</f>
        <v>10071770</v>
      </c>
      <c r="F20" s="186">
        <f>SUM(F21:F25)</f>
        <v>7909944</v>
      </c>
      <c r="G20" s="289"/>
      <c r="H20" s="292"/>
      <c r="I20" s="269"/>
      <c r="J20" s="269"/>
      <c r="K20" s="269"/>
    </row>
    <row r="21" spans="1:11" s="38" customFormat="1" ht="16.5">
      <c r="A21" s="25"/>
      <c r="B21" s="30" t="s">
        <v>9</v>
      </c>
      <c r="C21" s="25" t="s">
        <v>63</v>
      </c>
      <c r="D21" s="109" t="s">
        <v>616</v>
      </c>
      <c r="E21" s="187">
        <v>7877903</v>
      </c>
      <c r="F21" s="187">
        <v>5979397</v>
      </c>
      <c r="G21" s="288"/>
      <c r="H21" s="292"/>
      <c r="I21" s="269"/>
      <c r="J21" s="269"/>
      <c r="K21" s="269"/>
    </row>
    <row r="22" spans="1:11" s="38" customFormat="1" ht="16.5">
      <c r="A22" s="25"/>
      <c r="B22" s="30" t="s">
        <v>14</v>
      </c>
      <c r="C22" s="34" t="s">
        <v>64</v>
      </c>
      <c r="D22" s="109" t="s">
        <v>450</v>
      </c>
      <c r="E22" s="187">
        <v>518091</v>
      </c>
      <c r="F22" s="187">
        <v>401517</v>
      </c>
      <c r="G22" s="288"/>
      <c r="H22" s="292"/>
      <c r="I22" s="269"/>
      <c r="J22" s="269"/>
      <c r="K22" s="269"/>
    </row>
    <row r="23" spans="1:11" s="38" customFormat="1" ht="16.5">
      <c r="A23" s="25"/>
      <c r="B23" s="30" t="s">
        <v>15</v>
      </c>
      <c r="C23" s="34" t="s">
        <v>391</v>
      </c>
      <c r="D23" s="109"/>
      <c r="E23" s="187">
        <v>976047</v>
      </c>
      <c r="F23" s="187">
        <v>812641</v>
      </c>
      <c r="G23" s="288"/>
      <c r="H23" s="292"/>
      <c r="I23" s="269"/>
      <c r="J23" s="269"/>
      <c r="K23" s="269"/>
    </row>
    <row r="24" spans="1:11" s="38" customFormat="1" ht="16.5">
      <c r="A24" s="25"/>
      <c r="B24" s="30" t="s">
        <v>65</v>
      </c>
      <c r="C24" s="25" t="s">
        <v>80</v>
      </c>
      <c r="D24" s="109" t="s">
        <v>81</v>
      </c>
      <c r="E24" s="187">
        <v>660434</v>
      </c>
      <c r="F24" s="187">
        <v>681358</v>
      </c>
      <c r="G24" s="288"/>
      <c r="H24" s="292"/>
      <c r="I24" s="269"/>
      <c r="J24" s="269"/>
      <c r="K24" s="269"/>
    </row>
    <row r="25" spans="1:11" s="38" customFormat="1" ht="16.5">
      <c r="A25" s="25"/>
      <c r="B25" s="30" t="s">
        <v>66</v>
      </c>
      <c r="C25" s="34" t="s">
        <v>67</v>
      </c>
      <c r="D25" s="109"/>
      <c r="E25" s="187">
        <v>39295</v>
      </c>
      <c r="F25" s="187">
        <v>35031</v>
      </c>
      <c r="G25" s="288"/>
      <c r="H25" s="292"/>
      <c r="I25" s="269"/>
      <c r="J25" s="269"/>
      <c r="K25" s="269"/>
    </row>
    <row r="26" spans="1:11" s="37" customFormat="1" ht="16.5">
      <c r="A26" s="102"/>
      <c r="B26" s="102" t="s">
        <v>16</v>
      </c>
      <c r="C26" s="104" t="s">
        <v>496</v>
      </c>
      <c r="D26" s="109"/>
      <c r="E26" s="186">
        <f>E8-E20</f>
        <v>7946541</v>
      </c>
      <c r="F26" s="186">
        <f>F8-F20</f>
        <v>7194860</v>
      </c>
      <c r="G26" s="289"/>
      <c r="H26" s="292"/>
      <c r="I26" s="269"/>
      <c r="J26" s="269"/>
      <c r="K26" s="269"/>
    </row>
    <row r="27" spans="1:11" s="37" customFormat="1" ht="16.5">
      <c r="A27" s="102"/>
      <c r="B27" s="102" t="s">
        <v>17</v>
      </c>
      <c r="C27" s="104" t="s">
        <v>497</v>
      </c>
      <c r="D27" s="109"/>
      <c r="E27" s="186">
        <f>E28-E31</f>
        <v>2397947</v>
      </c>
      <c r="F27" s="186">
        <f>F28-F31</f>
        <v>2354254</v>
      </c>
      <c r="G27" s="289"/>
      <c r="H27" s="292"/>
      <c r="I27" s="269"/>
      <c r="J27" s="269"/>
      <c r="K27" s="269"/>
    </row>
    <row r="28" spans="1:11" s="38" customFormat="1" ht="16.5">
      <c r="A28" s="25"/>
      <c r="B28" s="30" t="s">
        <v>18</v>
      </c>
      <c r="C28" s="25" t="s">
        <v>68</v>
      </c>
      <c r="D28" s="109"/>
      <c r="E28" s="187">
        <f>SUM(E29:E30)</f>
        <v>2931626</v>
      </c>
      <c r="F28" s="187">
        <f>SUM(F29:F30)</f>
        <v>2821774</v>
      </c>
      <c r="G28" s="288"/>
      <c r="H28" s="292"/>
      <c r="I28" s="269"/>
      <c r="J28" s="269"/>
      <c r="K28" s="269"/>
    </row>
    <row r="29" spans="1:11" s="45" customFormat="1" ht="16.5">
      <c r="A29" s="25"/>
      <c r="B29" s="30" t="s">
        <v>69</v>
      </c>
      <c r="C29" s="25" t="s">
        <v>71</v>
      </c>
      <c r="D29" s="109"/>
      <c r="E29" s="187">
        <v>202042</v>
      </c>
      <c r="F29" s="187">
        <v>179395</v>
      </c>
      <c r="G29" s="290"/>
      <c r="H29" s="292"/>
      <c r="I29" s="269"/>
      <c r="J29" s="269"/>
      <c r="K29" s="269"/>
    </row>
    <row r="30" spans="1:11" s="38" customFormat="1" ht="16.5">
      <c r="A30" s="25"/>
      <c r="B30" s="30" t="s">
        <v>70</v>
      </c>
      <c r="C30" s="25" t="s">
        <v>13</v>
      </c>
      <c r="D30" s="109"/>
      <c r="E30" s="187">
        <v>2729584</v>
      </c>
      <c r="F30" s="187">
        <v>2642379</v>
      </c>
      <c r="G30" s="288"/>
      <c r="H30" s="292"/>
      <c r="I30" s="269"/>
      <c r="J30" s="269"/>
      <c r="K30" s="269"/>
    </row>
    <row r="31" spans="1:11" s="38" customFormat="1" ht="16.5">
      <c r="A31" s="25"/>
      <c r="B31" s="30" t="s">
        <v>19</v>
      </c>
      <c r="C31" s="25" t="s">
        <v>72</v>
      </c>
      <c r="D31" s="109"/>
      <c r="E31" s="187">
        <f>SUM(E32:E33)</f>
        <v>533679</v>
      </c>
      <c r="F31" s="187">
        <f>SUM(F32:F33)</f>
        <v>467520</v>
      </c>
      <c r="G31" s="288"/>
      <c r="H31" s="292"/>
      <c r="I31" s="269"/>
      <c r="J31" s="269"/>
      <c r="K31" s="269"/>
    </row>
    <row r="32" spans="1:11" s="38" customFormat="1" ht="16.5">
      <c r="A32" s="25"/>
      <c r="B32" s="30" t="s">
        <v>73</v>
      </c>
      <c r="C32" s="32" t="s">
        <v>561</v>
      </c>
      <c r="D32" s="109"/>
      <c r="E32" s="187">
        <v>975</v>
      </c>
      <c r="F32" s="187">
        <v>868</v>
      </c>
      <c r="G32" s="288"/>
      <c r="H32" s="292"/>
      <c r="I32" s="269"/>
      <c r="J32" s="269"/>
      <c r="K32" s="269"/>
    </row>
    <row r="33" spans="1:11" s="38" customFormat="1" ht="16.5">
      <c r="A33" s="25"/>
      <c r="B33" s="30" t="s">
        <v>74</v>
      </c>
      <c r="C33" s="25" t="s">
        <v>13</v>
      </c>
      <c r="D33" s="109"/>
      <c r="E33" s="187">
        <v>532704</v>
      </c>
      <c r="F33" s="187">
        <v>466652</v>
      </c>
      <c r="G33" s="288"/>
      <c r="H33" s="292"/>
      <c r="I33" s="269"/>
      <c r="J33" s="269"/>
      <c r="K33" s="269"/>
    </row>
    <row r="34" spans="1:11" s="37" customFormat="1" ht="16.5">
      <c r="A34" s="102"/>
      <c r="B34" s="102" t="s">
        <v>20</v>
      </c>
      <c r="C34" s="104" t="s">
        <v>75</v>
      </c>
      <c r="D34" s="109" t="s">
        <v>611</v>
      </c>
      <c r="E34" s="186">
        <v>21478</v>
      </c>
      <c r="F34" s="186">
        <v>13337</v>
      </c>
      <c r="G34" s="289"/>
      <c r="H34" s="292"/>
      <c r="I34" s="269"/>
      <c r="J34" s="269"/>
      <c r="K34" s="269"/>
    </row>
    <row r="35" spans="1:11" s="37" customFormat="1" ht="16.5">
      <c r="A35" s="102"/>
      <c r="B35" s="102" t="s">
        <v>23</v>
      </c>
      <c r="C35" s="104" t="s">
        <v>392</v>
      </c>
      <c r="D35" s="109" t="s">
        <v>77</v>
      </c>
      <c r="E35" s="186">
        <f>+SUM(E36:E38)</f>
        <v>947449</v>
      </c>
      <c r="F35" s="186">
        <f>+SUM(F36:F38)</f>
        <v>54812</v>
      </c>
      <c r="G35" s="289"/>
      <c r="H35" s="292"/>
      <c r="I35" s="269"/>
      <c r="J35" s="269"/>
      <c r="K35" s="269"/>
    </row>
    <row r="36" spans="1:11" s="38" customFormat="1" ht="16.5">
      <c r="A36" s="25"/>
      <c r="B36" s="30" t="s">
        <v>24</v>
      </c>
      <c r="C36" s="25" t="s">
        <v>393</v>
      </c>
      <c r="D36" s="109"/>
      <c r="E36" s="187">
        <v>156720</v>
      </c>
      <c r="F36" s="187">
        <v>211903</v>
      </c>
      <c r="G36" s="288"/>
      <c r="H36" s="292"/>
      <c r="I36" s="269"/>
      <c r="J36" s="269"/>
      <c r="K36" s="269"/>
    </row>
    <row r="37" spans="1:11" s="38" customFormat="1" ht="16.5">
      <c r="A37" s="25"/>
      <c r="B37" s="30" t="s">
        <v>25</v>
      </c>
      <c r="C37" s="25" t="s">
        <v>608</v>
      </c>
      <c r="D37" s="109"/>
      <c r="E37" s="187">
        <v>1089735</v>
      </c>
      <c r="F37" s="187">
        <v>-529940</v>
      </c>
      <c r="G37" s="288"/>
      <c r="H37" s="292"/>
      <c r="I37" s="269"/>
      <c r="J37" s="269"/>
      <c r="K37" s="269"/>
    </row>
    <row r="38" spans="1:11" s="38" customFormat="1" ht="16.5">
      <c r="A38" s="25"/>
      <c r="B38" s="30" t="s">
        <v>104</v>
      </c>
      <c r="C38" s="25" t="s">
        <v>394</v>
      </c>
      <c r="D38" s="109"/>
      <c r="E38" s="187">
        <v>-299006</v>
      </c>
      <c r="F38" s="187">
        <v>372849</v>
      </c>
      <c r="G38" s="288"/>
      <c r="H38" s="292"/>
      <c r="I38" s="269"/>
      <c r="J38" s="269"/>
      <c r="K38" s="269"/>
    </row>
    <row r="39" spans="1:11" s="37" customFormat="1" ht="16.5">
      <c r="A39" s="102"/>
      <c r="B39" s="102" t="s">
        <v>26</v>
      </c>
      <c r="C39" s="104" t="s">
        <v>76</v>
      </c>
      <c r="D39" s="109" t="s">
        <v>451</v>
      </c>
      <c r="E39" s="186">
        <v>879996</v>
      </c>
      <c r="F39" s="186">
        <v>603839</v>
      </c>
      <c r="G39" s="289"/>
      <c r="H39" s="292"/>
      <c r="I39" s="269"/>
      <c r="J39" s="269"/>
      <c r="K39" s="269"/>
    </row>
    <row r="40" spans="1:11" s="37" customFormat="1" ht="16.5">
      <c r="A40" s="102"/>
      <c r="B40" s="102" t="s">
        <v>27</v>
      </c>
      <c r="C40" s="104" t="s">
        <v>498</v>
      </c>
      <c r="D40" s="109"/>
      <c r="E40" s="186">
        <f>E26+E27+E34+E35+E39</f>
        <v>12193411</v>
      </c>
      <c r="F40" s="186">
        <f>F26+F27+F34+F35+F39</f>
        <v>10221102</v>
      </c>
      <c r="G40" s="289"/>
      <c r="H40" s="292"/>
      <c r="I40" s="269"/>
      <c r="J40" s="269"/>
      <c r="K40" s="269"/>
    </row>
    <row r="41" spans="1:11" s="37" customFormat="1" ht="16.5">
      <c r="A41" s="102"/>
      <c r="B41" s="102" t="s">
        <v>28</v>
      </c>
      <c r="C41" s="104" t="s">
        <v>395</v>
      </c>
      <c r="D41" s="109" t="s">
        <v>310</v>
      </c>
      <c r="E41" s="186">
        <v>2215920</v>
      </c>
      <c r="F41" s="186">
        <v>2179616</v>
      </c>
      <c r="G41" s="289"/>
      <c r="H41" s="292"/>
      <c r="I41" s="269"/>
      <c r="J41" s="269"/>
      <c r="K41" s="269"/>
    </row>
    <row r="42" spans="1:11" s="37" customFormat="1" ht="16.5">
      <c r="A42" s="102"/>
      <c r="B42" s="102" t="s">
        <v>29</v>
      </c>
      <c r="C42" s="104" t="s">
        <v>78</v>
      </c>
      <c r="D42" s="109" t="s">
        <v>312</v>
      </c>
      <c r="E42" s="186">
        <v>4279941</v>
      </c>
      <c r="F42" s="186">
        <v>4213815</v>
      </c>
      <c r="G42" s="289"/>
      <c r="H42" s="292"/>
      <c r="I42" s="269"/>
      <c r="J42" s="269"/>
      <c r="K42" s="269"/>
    </row>
    <row r="43" spans="1:11" s="37" customFormat="1" ht="16.5">
      <c r="A43" s="102"/>
      <c r="B43" s="102" t="s">
        <v>30</v>
      </c>
      <c r="C43" s="104" t="s">
        <v>396</v>
      </c>
      <c r="D43" s="109"/>
      <c r="E43" s="186">
        <f>E40-E41-E42</f>
        <v>5697550</v>
      </c>
      <c r="F43" s="186">
        <f>F40-F41-F42</f>
        <v>3827671</v>
      </c>
      <c r="G43" s="289"/>
      <c r="H43" s="292"/>
      <c r="I43" s="269"/>
      <c r="J43" s="269"/>
      <c r="K43" s="269"/>
    </row>
    <row r="44" spans="1:11" s="37" customFormat="1" ht="16.5">
      <c r="A44" s="102"/>
      <c r="B44" s="102" t="s">
        <v>31</v>
      </c>
      <c r="C44" s="104" t="s">
        <v>397</v>
      </c>
      <c r="D44" s="109"/>
      <c r="E44" s="186"/>
      <c r="F44" s="186"/>
      <c r="G44" s="289"/>
      <c r="H44" s="292"/>
      <c r="I44" s="269"/>
      <c r="J44" s="269"/>
      <c r="K44" s="269"/>
    </row>
    <row r="45" spans="1:11" s="37" customFormat="1" ht="16.5">
      <c r="A45" s="102"/>
      <c r="B45" s="102"/>
      <c r="C45" s="104" t="s">
        <v>398</v>
      </c>
      <c r="D45" s="109"/>
      <c r="E45" s="186">
        <v>0</v>
      </c>
      <c r="F45" s="186">
        <v>0</v>
      </c>
      <c r="G45" s="289"/>
      <c r="H45" s="292"/>
      <c r="I45" s="269"/>
      <c r="J45" s="269"/>
      <c r="K45" s="269"/>
    </row>
    <row r="46" spans="1:11" s="37" customFormat="1" ht="16.5">
      <c r="A46" s="102"/>
      <c r="B46" s="102" t="s">
        <v>32</v>
      </c>
      <c r="C46" s="104" t="s">
        <v>399</v>
      </c>
      <c r="D46" s="109"/>
      <c r="E46" s="186">
        <v>0</v>
      </c>
      <c r="F46" s="186">
        <v>0</v>
      </c>
      <c r="G46" s="289"/>
      <c r="H46" s="292"/>
      <c r="I46" s="269"/>
      <c r="J46" s="269"/>
      <c r="K46" s="269"/>
    </row>
    <row r="47" spans="1:11" s="174" customFormat="1" ht="16.5">
      <c r="A47" s="102"/>
      <c r="B47" s="102" t="s">
        <v>33</v>
      </c>
      <c r="C47" s="104" t="s">
        <v>400</v>
      </c>
      <c r="D47" s="109"/>
      <c r="E47" s="186">
        <v>0</v>
      </c>
      <c r="F47" s="186">
        <v>0</v>
      </c>
      <c r="G47" s="289"/>
      <c r="H47" s="292"/>
      <c r="I47" s="269"/>
      <c r="J47" s="269"/>
      <c r="K47" s="269"/>
    </row>
    <row r="48" spans="1:11" s="174" customFormat="1" ht="16.5">
      <c r="A48" s="102"/>
      <c r="B48" s="102" t="s">
        <v>34</v>
      </c>
      <c r="C48" s="104" t="s">
        <v>499</v>
      </c>
      <c r="D48" s="109"/>
      <c r="E48" s="186">
        <f>+SUM(E43:E47)</f>
        <v>5697550</v>
      </c>
      <c r="F48" s="186">
        <f>+SUM(F43:F47)</f>
        <v>3827671</v>
      </c>
      <c r="G48" s="289"/>
      <c r="H48" s="292"/>
      <c r="I48" s="269"/>
      <c r="J48" s="269"/>
      <c r="K48" s="269"/>
    </row>
    <row r="49" spans="1:11" s="37" customFormat="1" ht="16.5">
      <c r="A49" s="102"/>
      <c r="B49" s="102" t="s">
        <v>35</v>
      </c>
      <c r="C49" s="104" t="s">
        <v>500</v>
      </c>
      <c r="D49" s="109" t="s">
        <v>631</v>
      </c>
      <c r="E49" s="186">
        <f>SUM(E50:E51)</f>
        <v>1168838</v>
      </c>
      <c r="F49" s="186">
        <f>SUM(F50:F51)</f>
        <v>832823</v>
      </c>
      <c r="G49" s="289"/>
      <c r="H49" s="292"/>
      <c r="I49" s="269"/>
      <c r="J49" s="269"/>
      <c r="K49" s="269"/>
    </row>
    <row r="50" spans="1:11" s="38" customFormat="1" ht="16.5">
      <c r="A50" s="27"/>
      <c r="B50" s="25" t="s">
        <v>126</v>
      </c>
      <c r="C50" s="32" t="s">
        <v>253</v>
      </c>
      <c r="D50" s="26"/>
      <c r="E50" s="187">
        <v>921532</v>
      </c>
      <c r="F50" s="187">
        <v>806798</v>
      </c>
      <c r="G50" s="287"/>
      <c r="H50" s="292"/>
      <c r="I50" s="269"/>
      <c r="J50" s="269"/>
      <c r="K50" s="269"/>
    </row>
    <row r="51" spans="1:11" s="38" customFormat="1" ht="16.5">
      <c r="A51" s="25"/>
      <c r="B51" s="25" t="s">
        <v>127</v>
      </c>
      <c r="C51" s="32" t="s">
        <v>254</v>
      </c>
      <c r="D51" s="26"/>
      <c r="E51" s="187">
        <v>247306</v>
      </c>
      <c r="F51" s="187">
        <v>26025</v>
      </c>
      <c r="G51" s="287"/>
      <c r="H51" s="292"/>
      <c r="I51" s="269"/>
      <c r="J51" s="269"/>
      <c r="K51" s="269"/>
    </row>
    <row r="52" spans="1:11" s="37" customFormat="1" ht="16.5">
      <c r="A52" s="29"/>
      <c r="B52" s="102" t="s">
        <v>36</v>
      </c>
      <c r="C52" s="104" t="s">
        <v>501</v>
      </c>
      <c r="D52" s="109"/>
      <c r="E52" s="186">
        <f>+E48-E49</f>
        <v>4528712</v>
      </c>
      <c r="F52" s="186">
        <f>+F48-F49</f>
        <v>2994848</v>
      </c>
      <c r="G52" s="289"/>
      <c r="H52" s="292"/>
      <c r="I52" s="269"/>
      <c r="J52" s="269"/>
      <c r="K52" s="269"/>
    </row>
    <row r="53" spans="1:11" s="37" customFormat="1" ht="16.5">
      <c r="A53" s="29"/>
      <c r="B53" s="102" t="s">
        <v>39</v>
      </c>
      <c r="C53" s="104" t="s">
        <v>502</v>
      </c>
      <c r="D53" s="91"/>
      <c r="E53" s="201">
        <f>+SUM(E54:E56)</f>
        <v>0</v>
      </c>
      <c r="F53" s="201">
        <f>+SUM(F54:F56)</f>
        <v>0</v>
      </c>
      <c r="G53" s="288"/>
      <c r="H53" s="292"/>
      <c r="I53" s="269"/>
      <c r="J53" s="269"/>
      <c r="K53" s="269"/>
    </row>
    <row r="54" spans="1:11" s="38" customFormat="1" ht="16.5">
      <c r="A54" s="25"/>
      <c r="B54" s="25" t="s">
        <v>478</v>
      </c>
      <c r="C54" s="32" t="s">
        <v>503</v>
      </c>
      <c r="D54" s="26"/>
      <c r="E54" s="187">
        <v>0</v>
      </c>
      <c r="F54" s="187">
        <v>0</v>
      </c>
      <c r="G54" s="288"/>
      <c r="H54" s="292"/>
      <c r="I54" s="269"/>
      <c r="J54" s="269"/>
      <c r="K54" s="269"/>
    </row>
    <row r="55" spans="1:11" s="38" customFormat="1" ht="16.5">
      <c r="A55" s="25"/>
      <c r="B55" s="25" t="s">
        <v>480</v>
      </c>
      <c r="C55" s="32" t="s">
        <v>569</v>
      </c>
      <c r="D55" s="26"/>
      <c r="E55" s="187">
        <v>0</v>
      </c>
      <c r="F55" s="187">
        <v>0</v>
      </c>
      <c r="G55" s="289"/>
      <c r="H55" s="292"/>
      <c r="I55" s="269"/>
      <c r="J55" s="269"/>
      <c r="K55" s="269"/>
    </row>
    <row r="56" spans="1:11" s="38" customFormat="1" ht="16.5">
      <c r="A56" s="25"/>
      <c r="B56" s="25" t="s">
        <v>504</v>
      </c>
      <c r="C56" s="32" t="s">
        <v>505</v>
      </c>
      <c r="D56" s="26"/>
      <c r="E56" s="187">
        <v>0</v>
      </c>
      <c r="F56" s="187">
        <v>0</v>
      </c>
      <c r="G56" s="289"/>
      <c r="H56" s="292"/>
      <c r="I56" s="269"/>
      <c r="J56" s="269"/>
      <c r="K56" s="269"/>
    </row>
    <row r="57" spans="1:11" s="37" customFormat="1" ht="16.5">
      <c r="A57" s="29"/>
      <c r="B57" s="102" t="s">
        <v>477</v>
      </c>
      <c r="C57" s="104" t="s">
        <v>506</v>
      </c>
      <c r="D57" s="91"/>
      <c r="E57" s="186">
        <f>+SUM(E58:E60)</f>
        <v>0</v>
      </c>
      <c r="F57" s="186">
        <f>+SUM(F58:F60)</f>
        <v>0</v>
      </c>
      <c r="G57" s="288"/>
      <c r="H57" s="292"/>
      <c r="I57" s="269"/>
      <c r="J57" s="269"/>
      <c r="K57" s="269"/>
    </row>
    <row r="58" spans="1:11" s="38" customFormat="1" ht="16.5">
      <c r="A58" s="25"/>
      <c r="B58" s="25" t="s">
        <v>507</v>
      </c>
      <c r="C58" s="32" t="s">
        <v>508</v>
      </c>
      <c r="D58" s="26"/>
      <c r="E58" s="187">
        <v>0</v>
      </c>
      <c r="F58" s="187">
        <v>0</v>
      </c>
      <c r="G58" s="288"/>
      <c r="H58" s="292"/>
      <c r="I58" s="269"/>
      <c r="J58" s="269"/>
      <c r="K58" s="269"/>
    </row>
    <row r="59" spans="1:11" s="38" customFormat="1" ht="16.5">
      <c r="A59" s="25"/>
      <c r="B59" s="25" t="s">
        <v>509</v>
      </c>
      <c r="C59" s="32" t="s">
        <v>510</v>
      </c>
      <c r="D59" s="26"/>
      <c r="E59" s="187">
        <v>0</v>
      </c>
      <c r="F59" s="187">
        <v>0</v>
      </c>
      <c r="G59" s="288"/>
      <c r="H59" s="292"/>
      <c r="I59" s="269"/>
      <c r="J59" s="269"/>
      <c r="K59" s="269"/>
    </row>
    <row r="60" spans="1:11" s="38" customFormat="1" ht="16.5">
      <c r="A60" s="25"/>
      <c r="B60" s="25" t="s">
        <v>511</v>
      </c>
      <c r="C60" s="32" t="s">
        <v>512</v>
      </c>
      <c r="D60" s="26"/>
      <c r="E60" s="187">
        <v>0</v>
      </c>
      <c r="F60" s="187">
        <v>0</v>
      </c>
      <c r="G60" s="289"/>
      <c r="H60" s="292"/>
      <c r="I60" s="269"/>
      <c r="J60" s="269"/>
      <c r="K60" s="269"/>
    </row>
    <row r="61" spans="1:11" s="37" customFormat="1" ht="16.5">
      <c r="A61" s="29"/>
      <c r="B61" s="102" t="s">
        <v>513</v>
      </c>
      <c r="C61" s="104" t="s">
        <v>514</v>
      </c>
      <c r="D61" s="91"/>
      <c r="E61" s="186">
        <f>+E53-E57</f>
        <v>0</v>
      </c>
      <c r="F61" s="186">
        <f>+F53-F57</f>
        <v>0</v>
      </c>
      <c r="G61" s="288"/>
      <c r="H61" s="292"/>
      <c r="I61" s="269"/>
      <c r="J61" s="269"/>
      <c r="K61" s="269"/>
    </row>
    <row r="62" spans="1:11" s="37" customFormat="1" ht="16.5">
      <c r="A62" s="29"/>
      <c r="B62" s="102" t="s">
        <v>515</v>
      </c>
      <c r="C62" s="104" t="s">
        <v>516</v>
      </c>
      <c r="D62" s="91"/>
      <c r="E62" s="186">
        <f>+SUM(E63:E64)</f>
        <v>0</v>
      </c>
      <c r="F62" s="186">
        <f>+SUM(F63:F64)</f>
        <v>0</v>
      </c>
      <c r="G62" s="288"/>
      <c r="H62" s="292"/>
      <c r="I62" s="269"/>
      <c r="J62" s="269"/>
      <c r="K62" s="269"/>
    </row>
    <row r="63" spans="1:11" s="38" customFormat="1" ht="16.5">
      <c r="A63" s="27"/>
      <c r="B63" s="30" t="s">
        <v>517</v>
      </c>
      <c r="C63" s="32" t="s">
        <v>253</v>
      </c>
      <c r="D63" s="106"/>
      <c r="E63" s="187">
        <v>0</v>
      </c>
      <c r="F63" s="187">
        <v>0</v>
      </c>
      <c r="G63" s="288"/>
      <c r="H63" s="292"/>
      <c r="I63" s="269"/>
      <c r="J63" s="269"/>
      <c r="K63" s="269"/>
    </row>
    <row r="64" spans="1:11" s="38" customFormat="1" ht="16.5">
      <c r="A64" s="27"/>
      <c r="B64" s="30" t="s">
        <v>518</v>
      </c>
      <c r="C64" s="32" t="s">
        <v>254</v>
      </c>
      <c r="D64" s="106"/>
      <c r="E64" s="187">
        <v>0</v>
      </c>
      <c r="F64" s="187">
        <v>0</v>
      </c>
      <c r="G64" s="289"/>
      <c r="H64" s="292"/>
      <c r="I64" s="269"/>
      <c r="J64" s="269"/>
      <c r="K64" s="269"/>
    </row>
    <row r="65" spans="1:11" s="37" customFormat="1" ht="16.5">
      <c r="A65" s="102"/>
      <c r="B65" s="175" t="s">
        <v>519</v>
      </c>
      <c r="C65" s="104" t="s">
        <v>520</v>
      </c>
      <c r="D65" s="105"/>
      <c r="E65" s="201">
        <f>+E61+E62</f>
        <v>0</v>
      </c>
      <c r="F65" s="201">
        <f>+F61+F62</f>
        <v>0</v>
      </c>
      <c r="G65" s="289"/>
      <c r="H65" s="292"/>
      <c r="I65" s="269"/>
      <c r="J65" s="269"/>
      <c r="K65" s="269"/>
    </row>
    <row r="66" spans="1:11" s="37" customFormat="1" ht="16.5">
      <c r="A66" s="102"/>
      <c r="B66" s="102" t="s">
        <v>521</v>
      </c>
      <c r="C66" s="104" t="s">
        <v>570</v>
      </c>
      <c r="D66" s="109" t="s">
        <v>632</v>
      </c>
      <c r="E66" s="186">
        <f>+E52+E65</f>
        <v>4528712</v>
      </c>
      <c r="F66" s="186">
        <f>+F52+F65</f>
        <v>2994848</v>
      </c>
      <c r="G66" s="288"/>
      <c r="H66" s="292"/>
      <c r="I66" s="269"/>
      <c r="J66" s="269"/>
      <c r="K66" s="269"/>
    </row>
    <row r="67" spans="1:11" s="46" customFormat="1" ht="16.5">
      <c r="A67" s="5"/>
      <c r="B67" s="5"/>
      <c r="C67" s="6"/>
      <c r="D67" s="176"/>
      <c r="E67" s="202"/>
      <c r="F67" s="202"/>
      <c r="G67" s="288"/>
      <c r="H67" s="292"/>
      <c r="I67" s="269"/>
      <c r="J67" s="269"/>
      <c r="K67" s="269"/>
    </row>
    <row r="68" spans="1:11" s="45" customFormat="1" ht="16.5">
      <c r="A68" s="25"/>
      <c r="B68" s="72"/>
      <c r="C68" s="72" t="s">
        <v>601</v>
      </c>
      <c r="D68" s="116"/>
      <c r="E68" s="203">
        <f>E66/400000000</f>
        <v>0.01132178</v>
      </c>
      <c r="F68" s="203">
        <f>F66/400000000</f>
        <v>0.00748712</v>
      </c>
      <c r="G68" s="289"/>
      <c r="H68" s="292"/>
      <c r="I68" s="269"/>
      <c r="J68" s="269"/>
      <c r="K68" s="269"/>
    </row>
    <row r="69" spans="1:10" ht="16.5">
      <c r="A69" s="5"/>
      <c r="B69" s="5"/>
      <c r="C69" s="6"/>
      <c r="D69" s="127"/>
      <c r="E69" s="13"/>
      <c r="F69" s="13"/>
      <c r="G69" s="289"/>
      <c r="H69" s="292"/>
      <c r="I69" s="269"/>
      <c r="J69" s="269"/>
    </row>
    <row r="70" spans="1:8" ht="16.5">
      <c r="A70" s="5"/>
      <c r="B70" s="5"/>
      <c r="C70" s="6"/>
      <c r="D70" s="127"/>
      <c r="E70" s="42"/>
      <c r="F70" s="42"/>
      <c r="G70" s="291"/>
      <c r="H70" s="292"/>
    </row>
    <row r="71" spans="1:7" ht="16.5">
      <c r="A71" s="5"/>
      <c r="B71" s="5"/>
      <c r="C71" s="6"/>
      <c r="D71" s="127"/>
      <c r="E71" s="42"/>
      <c r="F71" s="42"/>
      <c r="G71" s="270"/>
    </row>
    <row r="72" spans="1:6" ht="15.75">
      <c r="A72" s="5"/>
      <c r="B72" s="5"/>
      <c r="C72" s="6"/>
      <c r="D72" s="127"/>
      <c r="E72" s="42"/>
      <c r="F72" s="42"/>
    </row>
    <row r="73" spans="1:6" ht="15.75">
      <c r="A73" s="5"/>
      <c r="B73" s="5"/>
      <c r="C73" s="6"/>
      <c r="D73" s="127"/>
      <c r="E73" s="13"/>
      <c r="F73" s="13"/>
    </row>
    <row r="74" spans="1:6" ht="15.75">
      <c r="A74" s="5"/>
      <c r="B74" s="5"/>
      <c r="C74" s="6"/>
      <c r="D74" s="127"/>
      <c r="E74" s="13"/>
      <c r="F74" s="13"/>
    </row>
    <row r="75" spans="1:8" s="37" customFormat="1" ht="15.75">
      <c r="A75" s="346" t="s">
        <v>465</v>
      </c>
      <c r="B75" s="346"/>
      <c r="C75" s="346"/>
      <c r="D75" s="346"/>
      <c r="E75" s="346"/>
      <c r="F75" s="346"/>
      <c r="G75" s="9"/>
      <c r="H75" s="9"/>
    </row>
    <row r="76" spans="1:6" ht="15.75">
      <c r="A76" s="5"/>
      <c r="B76" s="5"/>
      <c r="C76" s="6"/>
      <c r="D76" s="127"/>
      <c r="E76" s="13"/>
      <c r="F76" s="13"/>
    </row>
    <row r="77" spans="1:8" ht="15.75">
      <c r="A77" s="5"/>
      <c r="B77" s="5"/>
      <c r="C77" s="6"/>
      <c r="D77" s="127"/>
      <c r="E77" s="13"/>
      <c r="F77" s="13"/>
      <c r="H77" s="37"/>
    </row>
    <row r="78" spans="1:7" ht="15.75">
      <c r="A78" s="5"/>
      <c r="B78" s="5"/>
      <c r="C78" s="6"/>
      <c r="D78" s="127"/>
      <c r="E78" s="13"/>
      <c r="F78" s="13"/>
      <c r="G78" s="37"/>
    </row>
    <row r="79" spans="1:6" ht="15.75">
      <c r="A79" s="5"/>
      <c r="B79" s="5"/>
      <c r="C79" s="6"/>
      <c r="D79" s="127"/>
      <c r="E79" s="13"/>
      <c r="F79" s="13"/>
    </row>
    <row r="80" spans="1:6" ht="15.75">
      <c r="A80" s="5"/>
      <c r="B80" s="5"/>
      <c r="C80" s="6"/>
      <c r="D80" s="127"/>
      <c r="E80" s="1"/>
      <c r="F80" s="1"/>
    </row>
    <row r="81" spans="1:6" ht="15.75">
      <c r="A81" s="5"/>
      <c r="B81" s="5"/>
      <c r="C81" s="6"/>
      <c r="D81" s="127"/>
      <c r="E81" s="1"/>
      <c r="F81" s="1"/>
    </row>
    <row r="82" spans="1:6" ht="15.75">
      <c r="A82" s="5"/>
      <c r="B82" s="8"/>
      <c r="C82" s="7"/>
      <c r="D82" s="126"/>
      <c r="E82" s="3"/>
      <c r="F82" s="3"/>
    </row>
    <row r="83" spans="1:6" ht="15.75">
      <c r="A83" s="5"/>
      <c r="B83" s="5"/>
      <c r="C83" s="6"/>
      <c r="D83" s="127"/>
      <c r="E83" s="1"/>
      <c r="F83" s="1"/>
    </row>
    <row r="84" spans="1:6" ht="15.75">
      <c r="A84" s="5"/>
      <c r="B84" s="5"/>
      <c r="C84" s="6"/>
      <c r="D84" s="127"/>
      <c r="E84" s="1"/>
      <c r="F84" s="1"/>
    </row>
    <row r="85" spans="1:6" ht="15.75">
      <c r="A85" s="5"/>
      <c r="B85" s="5"/>
      <c r="C85" s="6"/>
      <c r="D85" s="127"/>
      <c r="E85" s="1"/>
      <c r="F85" s="1"/>
    </row>
    <row r="86" spans="1:6" ht="15.75">
      <c r="A86" s="5"/>
      <c r="B86" s="5"/>
      <c r="C86" s="6"/>
      <c r="D86" s="127"/>
      <c r="E86" s="1"/>
      <c r="F86" s="1"/>
    </row>
    <row r="87" spans="1:6" ht="15.75">
      <c r="A87" s="5"/>
      <c r="B87" s="5"/>
      <c r="C87" s="6"/>
      <c r="D87" s="127"/>
      <c r="E87" s="1"/>
      <c r="F87" s="1"/>
    </row>
    <row r="88" spans="1:6" ht="15.75">
      <c r="A88" s="5"/>
      <c r="B88" s="5"/>
      <c r="C88" s="6"/>
      <c r="D88" s="127"/>
      <c r="E88" s="1"/>
      <c r="F88" s="1"/>
    </row>
    <row r="89" spans="1:6" ht="15.75">
      <c r="A89" s="5"/>
      <c r="B89" s="5"/>
      <c r="C89" s="6"/>
      <c r="D89" s="127"/>
      <c r="E89" s="1"/>
      <c r="F89" s="1"/>
    </row>
    <row r="90" spans="1:6" ht="15.75">
      <c r="A90" s="5"/>
      <c r="B90" s="5"/>
      <c r="C90" s="6"/>
      <c r="D90" s="127"/>
      <c r="E90" s="1"/>
      <c r="F90" s="1"/>
    </row>
    <row r="91" spans="1:6" ht="15.75">
      <c r="A91" s="5"/>
      <c r="B91" s="5"/>
      <c r="C91" s="6"/>
      <c r="D91" s="127"/>
      <c r="E91" s="1"/>
      <c r="F91" s="1"/>
    </row>
    <row r="92" spans="1:6" ht="15.75">
      <c r="A92" s="5"/>
      <c r="B92" s="5"/>
      <c r="C92" s="6"/>
      <c r="D92" s="127"/>
      <c r="E92" s="1"/>
      <c r="F92" s="1"/>
    </row>
    <row r="93" spans="1:6" ht="15.75">
      <c r="A93" s="5"/>
      <c r="B93" s="5"/>
      <c r="C93" s="6"/>
      <c r="D93" s="127"/>
      <c r="E93" s="1"/>
      <c r="F93" s="1"/>
    </row>
    <row r="94" spans="1:6" ht="15.75">
      <c r="A94" s="5"/>
      <c r="B94" s="5"/>
      <c r="C94" s="6"/>
      <c r="D94" s="127"/>
      <c r="E94" s="1"/>
      <c r="F94" s="1"/>
    </row>
    <row r="95" spans="1:6" ht="15.75">
      <c r="A95" s="5"/>
      <c r="B95" s="5"/>
      <c r="C95" s="6"/>
      <c r="D95" s="127"/>
      <c r="E95" s="1"/>
      <c r="F95" s="1"/>
    </row>
    <row r="96" spans="1:6" ht="18.75">
      <c r="A96" s="20"/>
      <c r="B96" s="20"/>
      <c r="C96" s="20"/>
      <c r="D96" s="177"/>
      <c r="E96" s="20"/>
      <c r="F96" s="20"/>
    </row>
    <row r="97" spans="1:6" ht="18.75">
      <c r="A97" s="20"/>
      <c r="B97" s="20"/>
      <c r="C97" s="20"/>
      <c r="D97" s="177"/>
      <c r="E97" s="20"/>
      <c r="F97" s="20"/>
    </row>
    <row r="98" spans="1:6" ht="18.75">
      <c r="A98" s="20"/>
      <c r="B98" s="20"/>
      <c r="C98" s="20"/>
      <c r="D98" s="177"/>
      <c r="E98" s="20"/>
      <c r="F98" s="20"/>
    </row>
    <row r="99" spans="1:6" ht="18.75">
      <c r="A99" s="20"/>
      <c r="B99" s="20"/>
      <c r="C99" s="20"/>
      <c r="D99" s="177"/>
      <c r="E99" s="20"/>
      <c r="F99" s="20"/>
    </row>
    <row r="100" spans="1:6" ht="18.75">
      <c r="A100" s="20"/>
      <c r="B100" s="20"/>
      <c r="C100" s="20"/>
      <c r="D100" s="177"/>
      <c r="E100" s="20"/>
      <c r="F100" s="20"/>
    </row>
    <row r="101" spans="1:6" ht="18.75">
      <c r="A101" s="20"/>
      <c r="B101" s="20"/>
      <c r="C101" s="20"/>
      <c r="D101" s="177"/>
      <c r="E101" s="20"/>
      <c r="F101" s="20"/>
    </row>
    <row r="102" spans="1:6" ht="18.75">
      <c r="A102" s="20"/>
      <c r="B102" s="20"/>
      <c r="C102" s="20"/>
      <c r="D102" s="177"/>
      <c r="E102" s="20"/>
      <c r="F102" s="20"/>
    </row>
    <row r="103" spans="1:6" ht="18.75">
      <c r="A103" s="20"/>
      <c r="B103" s="20"/>
      <c r="C103" s="20"/>
      <c r="D103" s="177"/>
      <c r="E103" s="20"/>
      <c r="F103" s="20"/>
    </row>
    <row r="104" spans="1:6" ht="18.75">
      <c r="A104" s="20"/>
      <c r="B104" s="20"/>
      <c r="C104" s="20"/>
      <c r="D104" s="177"/>
      <c r="E104" s="20"/>
      <c r="F104" s="20"/>
    </row>
    <row r="105" spans="1:6" ht="18.75">
      <c r="A105" s="20"/>
      <c r="B105" s="20"/>
      <c r="C105" s="20"/>
      <c r="D105" s="177"/>
      <c r="E105" s="20"/>
      <c r="F105" s="20"/>
    </row>
    <row r="106" spans="1:8" s="10" customFormat="1" ht="12.75">
      <c r="A106" s="9"/>
      <c r="B106" s="9"/>
      <c r="C106" s="9"/>
      <c r="D106" s="178"/>
      <c r="E106" s="9"/>
      <c r="F106" s="9"/>
      <c r="G106" s="9"/>
      <c r="H106" s="9"/>
    </row>
    <row r="107" ht="21" customHeight="1"/>
    <row r="108" spans="1:8" s="4" customFormat="1" ht="12.75">
      <c r="A108" s="9"/>
      <c r="B108" s="9"/>
      <c r="C108" s="9"/>
      <c r="D108" s="178"/>
      <c r="E108" s="9"/>
      <c r="F108" s="9"/>
      <c r="G108" s="9"/>
      <c r="H108" s="10"/>
    </row>
    <row r="109" spans="1:8" s="4" customFormat="1" ht="12.75">
      <c r="A109" s="9"/>
      <c r="B109" s="9"/>
      <c r="C109" s="9"/>
      <c r="D109" s="178"/>
      <c r="E109" s="9"/>
      <c r="F109" s="9"/>
      <c r="G109" s="10"/>
      <c r="H109" s="9"/>
    </row>
    <row r="110" spans="1:7" s="4" customFormat="1" ht="12.75">
      <c r="A110" s="9"/>
      <c r="B110" s="9"/>
      <c r="C110" s="9"/>
      <c r="D110" s="178"/>
      <c r="E110" s="9"/>
      <c r="F110" s="9"/>
      <c r="G110" s="9"/>
    </row>
    <row r="111" spans="1:6" s="4" customFormat="1" ht="12.75">
      <c r="A111" s="9"/>
      <c r="B111" s="9"/>
      <c r="C111" s="9"/>
      <c r="D111" s="178"/>
      <c r="E111" s="9"/>
      <c r="F111" s="9"/>
    </row>
    <row r="112" spans="1:6" s="4" customFormat="1" ht="12.75">
      <c r="A112" s="9"/>
      <c r="B112" s="9"/>
      <c r="C112" s="9"/>
      <c r="D112" s="178"/>
      <c r="E112" s="9"/>
      <c r="F112" s="9"/>
    </row>
    <row r="113" spans="1:6" s="4" customFormat="1" ht="12.75">
      <c r="A113" s="9"/>
      <c r="B113" s="9"/>
      <c r="C113" s="9"/>
      <c r="D113" s="178"/>
      <c r="E113" s="9"/>
      <c r="F113" s="9"/>
    </row>
    <row r="114" spans="1:6" s="4" customFormat="1" ht="12.75">
      <c r="A114" s="9"/>
      <c r="B114" s="9"/>
      <c r="C114" s="9"/>
      <c r="D114" s="178"/>
      <c r="E114" s="9"/>
      <c r="F114" s="9"/>
    </row>
    <row r="115" spans="1:6" s="4" customFormat="1" ht="12.75">
      <c r="A115" s="9"/>
      <c r="B115" s="9"/>
      <c r="C115" s="9"/>
      <c r="D115" s="178"/>
      <c r="E115" s="9"/>
      <c r="F115" s="9"/>
    </row>
    <row r="116" spans="1:6" s="4" customFormat="1" ht="12.75">
      <c r="A116" s="9"/>
      <c r="B116" s="9"/>
      <c r="C116" s="9"/>
      <c r="D116" s="178"/>
      <c r="E116" s="9"/>
      <c r="F116" s="9"/>
    </row>
    <row r="117" spans="1:8" s="81" customFormat="1" ht="12.75">
      <c r="A117" s="9"/>
      <c r="B117" s="9"/>
      <c r="C117" s="9"/>
      <c r="D117" s="178"/>
      <c r="E117" s="9"/>
      <c r="F117" s="9"/>
      <c r="G117" s="4"/>
      <c r="H117" s="4"/>
    </row>
    <row r="118" spans="1:6" s="4" customFormat="1" ht="12.75">
      <c r="A118" s="9"/>
      <c r="B118" s="9"/>
      <c r="C118" s="9"/>
      <c r="D118" s="178"/>
      <c r="E118" s="9"/>
      <c r="F118" s="9"/>
    </row>
    <row r="119" spans="1:8" s="4" customFormat="1" ht="12.75">
      <c r="A119" s="9"/>
      <c r="B119" s="9"/>
      <c r="C119" s="9"/>
      <c r="D119" s="178"/>
      <c r="E119" s="9"/>
      <c r="F119" s="9"/>
      <c r="H119" s="81"/>
    </row>
    <row r="120" spans="1:7" s="4" customFormat="1" ht="12.75">
      <c r="A120" s="9"/>
      <c r="B120" s="9"/>
      <c r="C120" s="9"/>
      <c r="D120" s="178"/>
      <c r="E120" s="9"/>
      <c r="F120" s="9"/>
      <c r="G120" s="81"/>
    </row>
    <row r="121" spans="1:6" s="4" customFormat="1" ht="12.75">
      <c r="A121" s="9"/>
      <c r="B121" s="9"/>
      <c r="C121" s="9"/>
      <c r="D121" s="178"/>
      <c r="E121" s="9"/>
      <c r="F121" s="9"/>
    </row>
    <row r="122" spans="1:6" s="4" customFormat="1" ht="12.75">
      <c r="A122" s="9"/>
      <c r="B122" s="9"/>
      <c r="C122" s="9"/>
      <c r="D122" s="178"/>
      <c r="E122" s="9"/>
      <c r="F122" s="9"/>
    </row>
    <row r="123" spans="1:6" s="4" customFormat="1" ht="12.75">
      <c r="A123" s="9"/>
      <c r="B123" s="9"/>
      <c r="C123" s="9"/>
      <c r="D123" s="178"/>
      <c r="E123" s="9"/>
      <c r="F123" s="9"/>
    </row>
    <row r="124" spans="1:6" s="4" customFormat="1" ht="12.75">
      <c r="A124" s="9"/>
      <c r="B124" s="9"/>
      <c r="C124" s="9"/>
      <c r="D124" s="178"/>
      <c r="E124" s="9"/>
      <c r="F124" s="9"/>
    </row>
    <row r="125" spans="1:6" s="4" customFormat="1" ht="12.75">
      <c r="A125" s="9"/>
      <c r="B125" s="9"/>
      <c r="C125" s="9"/>
      <c r="D125" s="178"/>
      <c r="E125" s="9"/>
      <c r="F125" s="9"/>
    </row>
    <row r="126" spans="1:6" s="4" customFormat="1" ht="12.75">
      <c r="A126" s="9"/>
      <c r="B126" s="9"/>
      <c r="C126" s="9"/>
      <c r="D126" s="178"/>
      <c r="E126" s="9"/>
      <c r="F126" s="9"/>
    </row>
    <row r="127" spans="1:6" s="4" customFormat="1" ht="12.75">
      <c r="A127" s="9"/>
      <c r="B127" s="9"/>
      <c r="C127" s="9"/>
      <c r="D127" s="178"/>
      <c r="E127" s="9"/>
      <c r="F127" s="9"/>
    </row>
    <row r="128" spans="7:8" ht="12.75">
      <c r="G128" s="4"/>
      <c r="H128" s="4"/>
    </row>
    <row r="129" spans="7:8" ht="12.75">
      <c r="G129" s="4"/>
      <c r="H129" s="4"/>
    </row>
    <row r="130" ht="12.75">
      <c r="G130" s="4"/>
    </row>
  </sheetData>
  <sheetProtection/>
  <mergeCells count="1">
    <mergeCell ref="A75:F75"/>
  </mergeCells>
  <printOptions horizontalCentered="1"/>
  <pageMargins left="0.5118110236220472" right="0.2755905511811024" top="0.7874015748031497" bottom="0.5905511811023623" header="0.6299212598425197" footer="0.5905511811023623"/>
  <pageSetup fitToHeight="1" fitToWidth="1" horizontalDpi="600" verticalDpi="600" orientation="portrait" paperSize="9" scale="54" r:id="rId1"/>
  <headerFooter alignWithMargins="0">
    <oddFooter xml:space="preserve">&amp;C&amp;"DINPro-Medium,Regular"&amp;12 5&amp;R&amp;"DINPro-Medium,Italic" &amp;11 &amp;"DINPro-Light,Italic"&amp;15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view="pageBreakPreview" zoomScale="75" zoomScaleNormal="85" zoomScaleSheetLayoutView="75" zoomScalePageLayoutView="0" workbookViewId="0" topLeftCell="A1">
      <pane xSplit="3" ySplit="8" topLeftCell="D9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B1" sqref="B1"/>
    </sheetView>
  </sheetViews>
  <sheetFormatPr defaultColWidth="9.140625" defaultRowHeight="12.75"/>
  <cols>
    <col min="1" max="1" width="1.28515625" style="13" customWidth="1"/>
    <col min="2" max="2" width="9.140625" style="13" customWidth="1"/>
    <col min="3" max="3" width="71.8515625" style="13" customWidth="1"/>
    <col min="4" max="4" width="18.28125" style="51" bestFit="1" customWidth="1"/>
    <col min="5" max="6" width="16.00390625" style="13" bestFit="1" customWidth="1"/>
    <col min="7" max="7" width="18.00390625" style="13" bestFit="1" customWidth="1"/>
    <col min="8" max="8" width="2.8515625" style="13" customWidth="1"/>
    <col min="9" max="9" width="16.00390625" style="13" bestFit="1" customWidth="1"/>
    <col min="10" max="11" width="18.00390625" style="13" bestFit="1" customWidth="1"/>
    <col min="12" max="13" width="22.7109375" style="13" bestFit="1" customWidth="1"/>
    <col min="14" max="14" width="24.57421875" style="13" bestFit="1" customWidth="1"/>
    <col min="15" max="15" width="10.00390625" style="13" bestFit="1" customWidth="1"/>
    <col min="16" max="16" width="18.140625" style="13" bestFit="1" customWidth="1"/>
    <col min="17" max="18" width="10.00390625" style="13" bestFit="1" customWidth="1"/>
    <col min="19" max="16384" width="9.140625" style="13" customWidth="1"/>
  </cols>
  <sheetData>
    <row r="1" spans="1:11" ht="18" customHeight="1">
      <c r="A1" s="2"/>
      <c r="B1" s="2"/>
      <c r="C1" s="2"/>
      <c r="D1" s="43"/>
      <c r="E1" s="2"/>
      <c r="F1" s="11"/>
      <c r="G1" s="2"/>
      <c r="H1" s="2"/>
      <c r="I1" s="2"/>
      <c r="J1" s="2"/>
      <c r="K1" s="2"/>
    </row>
    <row r="2" spans="2:11" s="41" customFormat="1" ht="17.25" customHeight="1">
      <c r="B2" s="85" t="s">
        <v>0</v>
      </c>
      <c r="C2" s="118"/>
      <c r="D2" s="119"/>
      <c r="E2" s="118"/>
      <c r="F2" s="118"/>
      <c r="G2" s="118"/>
      <c r="H2" s="118"/>
      <c r="I2" s="118"/>
      <c r="J2" s="118"/>
      <c r="K2" s="118"/>
    </row>
    <row r="3" spans="2:4" s="41" customFormat="1" ht="17.25" customHeight="1">
      <c r="B3" s="88" t="s">
        <v>627</v>
      </c>
      <c r="D3" s="120"/>
    </row>
    <row r="4" spans="2:4" s="29" customFormat="1" ht="17.25" customHeight="1">
      <c r="B4" s="90" t="s">
        <v>600</v>
      </c>
      <c r="D4" s="91"/>
    </row>
    <row r="5" spans="4:11" s="159" customFormat="1" ht="17.25" customHeight="1">
      <c r="D5" s="160"/>
      <c r="E5" s="161"/>
      <c r="F5" s="161"/>
      <c r="G5" s="161"/>
      <c r="H5" s="161"/>
      <c r="I5" s="161"/>
      <c r="J5" s="161"/>
      <c r="K5" s="161"/>
    </row>
    <row r="6" spans="5:11" s="89" customFormat="1" ht="15.75" customHeight="1">
      <c r="E6" s="162"/>
      <c r="F6" s="162" t="s">
        <v>44</v>
      </c>
      <c r="G6" s="162"/>
      <c r="H6" s="87"/>
      <c r="I6" s="162"/>
      <c r="J6" s="162" t="s">
        <v>45</v>
      </c>
      <c r="K6" s="162"/>
    </row>
    <row r="7" spans="3:11" s="89" customFormat="1" ht="15.75" customHeight="1">
      <c r="C7" s="162"/>
      <c r="D7" s="89" t="s">
        <v>1</v>
      </c>
      <c r="E7" s="162"/>
      <c r="F7" s="162" t="s">
        <v>623</v>
      </c>
      <c r="G7" s="195"/>
      <c r="H7" s="163"/>
      <c r="I7" s="162"/>
      <c r="J7" s="162" t="s">
        <v>621</v>
      </c>
      <c r="K7" s="162"/>
    </row>
    <row r="8" spans="2:11" s="89" customFormat="1" ht="15.75" customHeight="1">
      <c r="B8" s="100"/>
      <c r="C8" s="123"/>
      <c r="D8" s="100" t="s">
        <v>85</v>
      </c>
      <c r="E8" s="101" t="s">
        <v>2</v>
      </c>
      <c r="F8" s="101" t="s">
        <v>3</v>
      </c>
      <c r="G8" s="101" t="s">
        <v>177</v>
      </c>
      <c r="H8" s="101"/>
      <c r="I8" s="101" t="s">
        <v>2</v>
      </c>
      <c r="J8" s="101" t="s">
        <v>3</v>
      </c>
      <c r="K8" s="101" t="s">
        <v>177</v>
      </c>
    </row>
    <row r="9" spans="2:18" s="29" customFormat="1" ht="16.5">
      <c r="B9" s="102" t="s">
        <v>178</v>
      </c>
      <c r="C9" s="164"/>
      <c r="D9" s="165"/>
      <c r="E9" s="166">
        <f>E10+E29+E47</f>
        <v>148198416</v>
      </c>
      <c r="F9" s="166">
        <f>F10+F29+F47</f>
        <v>356810685</v>
      </c>
      <c r="G9" s="166">
        <f>E9+F9</f>
        <v>505009101</v>
      </c>
      <c r="H9" s="166"/>
      <c r="I9" s="166">
        <f>I10+I29+I47</f>
        <v>97042850</v>
      </c>
      <c r="J9" s="166">
        <f>J10+J29+J47</f>
        <v>225281018</v>
      </c>
      <c r="K9" s="166">
        <f>I9+J9</f>
        <v>322323868</v>
      </c>
      <c r="L9" s="281"/>
      <c r="M9" s="281"/>
      <c r="N9" s="281"/>
      <c r="O9" s="282"/>
      <c r="P9" s="282"/>
      <c r="Q9" s="282"/>
      <c r="R9" s="282"/>
    </row>
    <row r="10" spans="1:18" s="29" customFormat="1" ht="16.5">
      <c r="A10" s="102"/>
      <c r="B10" s="102" t="s">
        <v>4</v>
      </c>
      <c r="C10" s="102" t="s">
        <v>179</v>
      </c>
      <c r="D10" s="167" t="s">
        <v>633</v>
      </c>
      <c r="E10" s="166">
        <f>E11+E15+E18+E21+E22+E25+E27+E28+E26</f>
        <v>15989523</v>
      </c>
      <c r="F10" s="166">
        <f>F11+F15+F18+F21+F22+F25+F27+F28+F26</f>
        <v>24636039</v>
      </c>
      <c r="G10" s="166">
        <f aca="true" t="shared" si="0" ref="G10:G73">E10+F10</f>
        <v>40625562</v>
      </c>
      <c r="H10" s="166"/>
      <c r="I10" s="166">
        <f>I11+I15+I18+I21+I22+I25+I27+I28+I26</f>
        <v>13762203</v>
      </c>
      <c r="J10" s="166">
        <f>J11+J15+J18+J21+J22+J25+J27+J28+J26</f>
        <v>18913025</v>
      </c>
      <c r="K10" s="166">
        <f aca="true" t="shared" si="1" ref="K10:K73">I10+J10</f>
        <v>32675228</v>
      </c>
      <c r="L10" s="281"/>
      <c r="M10" s="281"/>
      <c r="N10" s="281"/>
      <c r="O10" s="282"/>
      <c r="P10" s="282"/>
      <c r="Q10" s="282"/>
      <c r="R10" s="282"/>
    </row>
    <row r="11" spans="2:18" s="25" customFormat="1" ht="15.75">
      <c r="B11" s="32">
        <v>1.1</v>
      </c>
      <c r="C11" s="25" t="s">
        <v>180</v>
      </c>
      <c r="D11" s="26"/>
      <c r="E11" s="47">
        <f>SUM(E12:E14)</f>
        <v>13734506</v>
      </c>
      <c r="F11" s="47">
        <f>SUM(F12:F14)</f>
        <v>13518180</v>
      </c>
      <c r="G11" s="47">
        <f t="shared" si="0"/>
        <v>27252686</v>
      </c>
      <c r="H11" s="47"/>
      <c r="I11" s="47">
        <f>SUM(I12:I14)</f>
        <v>11862428</v>
      </c>
      <c r="J11" s="47">
        <f>SUM(J12:J14)</f>
        <v>10764100</v>
      </c>
      <c r="K11" s="47">
        <f t="shared" si="1"/>
        <v>22626528</v>
      </c>
      <c r="L11" s="279"/>
      <c r="M11" s="281"/>
      <c r="N11" s="279"/>
      <c r="O11" s="282"/>
      <c r="P11" s="282"/>
      <c r="Q11" s="282"/>
      <c r="R11" s="282"/>
    </row>
    <row r="12" spans="2:18" s="25" customFormat="1" ht="15.75">
      <c r="B12" s="48" t="s">
        <v>49</v>
      </c>
      <c r="C12" s="25" t="s">
        <v>181</v>
      </c>
      <c r="D12" s="26"/>
      <c r="E12" s="47">
        <v>388011</v>
      </c>
      <c r="F12" s="47">
        <v>2543143</v>
      </c>
      <c r="G12" s="47">
        <f t="shared" si="0"/>
        <v>2931154</v>
      </c>
      <c r="H12" s="47"/>
      <c r="I12" s="47">
        <v>489460</v>
      </c>
      <c r="J12" s="47">
        <v>1799894</v>
      </c>
      <c r="K12" s="47">
        <f t="shared" si="1"/>
        <v>2289354</v>
      </c>
      <c r="L12" s="279"/>
      <c r="M12" s="281"/>
      <c r="N12" s="279"/>
      <c r="O12" s="282"/>
      <c r="P12" s="282"/>
      <c r="Q12" s="282"/>
      <c r="R12" s="282"/>
    </row>
    <row r="13" spans="2:18" s="25" customFormat="1" ht="15.75">
      <c r="B13" s="48" t="s">
        <v>50</v>
      </c>
      <c r="C13" s="25" t="s">
        <v>182</v>
      </c>
      <c r="D13" s="26"/>
      <c r="E13" s="47">
        <v>0</v>
      </c>
      <c r="F13" s="47">
        <v>3211347</v>
      </c>
      <c r="G13" s="47">
        <f t="shared" si="0"/>
        <v>3211347</v>
      </c>
      <c r="H13" s="47"/>
      <c r="I13" s="47">
        <v>0</v>
      </c>
      <c r="J13" s="47">
        <v>4114385</v>
      </c>
      <c r="K13" s="47">
        <f t="shared" si="1"/>
        <v>4114385</v>
      </c>
      <c r="L13" s="279"/>
      <c r="M13" s="281"/>
      <c r="N13" s="279"/>
      <c r="O13" s="282"/>
      <c r="P13" s="282"/>
      <c r="Q13" s="282"/>
      <c r="R13" s="282"/>
    </row>
    <row r="14" spans="2:18" s="25" customFormat="1" ht="15.75">
      <c r="B14" s="48" t="s">
        <v>51</v>
      </c>
      <c r="C14" s="25" t="s">
        <v>183</v>
      </c>
      <c r="D14" s="26"/>
      <c r="E14" s="47">
        <v>13346495</v>
      </c>
      <c r="F14" s="47">
        <v>7763690</v>
      </c>
      <c r="G14" s="47">
        <f t="shared" si="0"/>
        <v>21110185</v>
      </c>
      <c r="H14" s="47"/>
      <c r="I14" s="47">
        <v>11372968</v>
      </c>
      <c r="J14" s="47">
        <v>4849821</v>
      </c>
      <c r="K14" s="47">
        <f t="shared" si="1"/>
        <v>16222789</v>
      </c>
      <c r="L14" s="279"/>
      <c r="M14" s="281"/>
      <c r="N14" s="279"/>
      <c r="O14" s="282"/>
      <c r="P14" s="282"/>
      <c r="Q14" s="282"/>
      <c r="R14" s="282"/>
    </row>
    <row r="15" spans="2:18" s="25" customFormat="1" ht="15.75">
      <c r="B15" s="48" t="s">
        <v>6</v>
      </c>
      <c r="C15" s="25" t="s">
        <v>184</v>
      </c>
      <c r="D15" s="26"/>
      <c r="E15" s="47">
        <f>E16+E17</f>
        <v>0</v>
      </c>
      <c r="F15" s="47">
        <f>F16+F17</f>
        <v>3583229</v>
      </c>
      <c r="G15" s="47">
        <f t="shared" si="0"/>
        <v>3583229</v>
      </c>
      <c r="H15" s="47"/>
      <c r="I15" s="47">
        <f>I16+I17</f>
        <v>0</v>
      </c>
      <c r="J15" s="47">
        <f>J16+J17</f>
        <v>933230</v>
      </c>
      <c r="K15" s="47">
        <f t="shared" si="1"/>
        <v>933230</v>
      </c>
      <c r="L15" s="279"/>
      <c r="M15" s="281"/>
      <c r="N15" s="279"/>
      <c r="O15" s="282"/>
      <c r="P15" s="282"/>
      <c r="Q15" s="282"/>
      <c r="R15" s="282"/>
    </row>
    <row r="16" spans="2:18" s="25" customFormat="1" ht="15.75">
      <c r="B16" s="48" t="s">
        <v>278</v>
      </c>
      <c r="C16" s="25" t="s">
        <v>185</v>
      </c>
      <c r="D16" s="26"/>
      <c r="E16" s="47">
        <v>0</v>
      </c>
      <c r="F16" s="47">
        <v>3583229</v>
      </c>
      <c r="G16" s="47">
        <f t="shared" si="0"/>
        <v>3583229</v>
      </c>
      <c r="H16" s="47"/>
      <c r="I16" s="47">
        <v>0</v>
      </c>
      <c r="J16" s="47">
        <v>933230</v>
      </c>
      <c r="K16" s="47">
        <f t="shared" si="1"/>
        <v>933230</v>
      </c>
      <c r="L16" s="279"/>
      <c r="M16" s="281"/>
      <c r="N16" s="279"/>
      <c r="O16" s="282"/>
      <c r="P16" s="282"/>
      <c r="Q16" s="282"/>
      <c r="R16" s="282"/>
    </row>
    <row r="17" spans="2:18" s="25" customFormat="1" ht="15.75">
      <c r="B17" s="48" t="s">
        <v>279</v>
      </c>
      <c r="C17" s="25" t="s">
        <v>186</v>
      </c>
      <c r="D17" s="26"/>
      <c r="E17" s="47">
        <v>0</v>
      </c>
      <c r="F17" s="47">
        <v>0</v>
      </c>
      <c r="G17" s="47">
        <f t="shared" si="0"/>
        <v>0</v>
      </c>
      <c r="H17" s="47"/>
      <c r="I17" s="47">
        <v>0</v>
      </c>
      <c r="J17" s="47">
        <v>0</v>
      </c>
      <c r="K17" s="47">
        <f t="shared" si="1"/>
        <v>0</v>
      </c>
      <c r="L17" s="279"/>
      <c r="M17" s="281"/>
      <c r="N17" s="279"/>
      <c r="O17" s="282"/>
      <c r="P17" s="282"/>
      <c r="Q17" s="282"/>
      <c r="R17" s="282"/>
    </row>
    <row r="18" spans="2:18" s="25" customFormat="1" ht="15.75">
      <c r="B18" s="48" t="s">
        <v>7</v>
      </c>
      <c r="C18" s="25" t="s">
        <v>187</v>
      </c>
      <c r="D18" s="26"/>
      <c r="E18" s="47">
        <f>E19+E20</f>
        <v>260</v>
      </c>
      <c r="F18" s="47">
        <f>F19+F20</f>
        <v>5188592</v>
      </c>
      <c r="G18" s="47">
        <f t="shared" si="0"/>
        <v>5188852</v>
      </c>
      <c r="H18" s="47"/>
      <c r="I18" s="47">
        <f>I19+I20</f>
        <v>396</v>
      </c>
      <c r="J18" s="47">
        <f>J19+J20</f>
        <v>5326265</v>
      </c>
      <c r="K18" s="47">
        <f t="shared" si="1"/>
        <v>5326661</v>
      </c>
      <c r="L18" s="279"/>
      <c r="M18" s="281"/>
      <c r="N18" s="279"/>
      <c r="O18" s="282"/>
      <c r="P18" s="282"/>
      <c r="Q18" s="282"/>
      <c r="R18" s="282"/>
    </row>
    <row r="19" spans="2:18" s="25" customFormat="1" ht="15.75">
      <c r="B19" s="48" t="s">
        <v>575</v>
      </c>
      <c r="C19" s="25" t="s">
        <v>188</v>
      </c>
      <c r="D19" s="26"/>
      <c r="E19" s="47">
        <v>260</v>
      </c>
      <c r="F19" s="47">
        <v>4678632</v>
      </c>
      <c r="G19" s="47">
        <f t="shared" si="0"/>
        <v>4678892</v>
      </c>
      <c r="H19" s="47"/>
      <c r="I19" s="47">
        <v>396</v>
      </c>
      <c r="J19" s="47">
        <v>4846143</v>
      </c>
      <c r="K19" s="47">
        <f t="shared" si="1"/>
        <v>4846539</v>
      </c>
      <c r="L19" s="279"/>
      <c r="M19" s="281"/>
      <c r="N19" s="279"/>
      <c r="O19" s="282"/>
      <c r="P19" s="282"/>
      <c r="Q19" s="282"/>
      <c r="R19" s="282"/>
    </row>
    <row r="20" spans="2:18" s="25" customFormat="1" ht="15.75">
      <c r="B20" s="48" t="s">
        <v>576</v>
      </c>
      <c r="C20" s="25" t="s">
        <v>189</v>
      </c>
      <c r="D20" s="26"/>
      <c r="E20" s="47">
        <v>0</v>
      </c>
      <c r="F20" s="47">
        <v>509960</v>
      </c>
      <c r="G20" s="47">
        <f t="shared" si="0"/>
        <v>509960</v>
      </c>
      <c r="H20" s="47"/>
      <c r="I20" s="47">
        <v>0</v>
      </c>
      <c r="J20" s="47">
        <v>480122</v>
      </c>
      <c r="K20" s="47">
        <f t="shared" si="1"/>
        <v>480122</v>
      </c>
      <c r="L20" s="279"/>
      <c r="M20" s="281"/>
      <c r="N20" s="279"/>
      <c r="O20" s="282"/>
      <c r="P20" s="282"/>
      <c r="Q20" s="282"/>
      <c r="R20" s="282"/>
    </row>
    <row r="21" spans="2:18" s="25" customFormat="1" ht="15.75">
      <c r="B21" s="48" t="s">
        <v>40</v>
      </c>
      <c r="C21" s="25" t="s">
        <v>190</v>
      </c>
      <c r="D21" s="26"/>
      <c r="E21" s="47">
        <v>0</v>
      </c>
      <c r="F21" s="47">
        <v>0</v>
      </c>
      <c r="G21" s="47">
        <f t="shared" si="0"/>
        <v>0</v>
      </c>
      <c r="H21" s="47"/>
      <c r="I21" s="47">
        <v>0</v>
      </c>
      <c r="J21" s="47">
        <v>0</v>
      </c>
      <c r="K21" s="47">
        <f t="shared" si="1"/>
        <v>0</v>
      </c>
      <c r="L21" s="279"/>
      <c r="M21" s="281"/>
      <c r="N21" s="279"/>
      <c r="O21" s="282"/>
      <c r="P21" s="282"/>
      <c r="Q21" s="282"/>
      <c r="R21" s="282"/>
    </row>
    <row r="22" spans="2:18" s="25" customFormat="1" ht="15.75">
      <c r="B22" s="48" t="s">
        <v>41</v>
      </c>
      <c r="C22" s="25" t="s">
        <v>191</v>
      </c>
      <c r="D22" s="26"/>
      <c r="E22" s="47">
        <f>E23+E24</f>
        <v>0</v>
      </c>
      <c r="F22" s="47">
        <f>F23+F24</f>
        <v>0</v>
      </c>
      <c r="G22" s="47">
        <f t="shared" si="0"/>
        <v>0</v>
      </c>
      <c r="H22" s="47"/>
      <c r="I22" s="47">
        <f>I23+I24</f>
        <v>0</v>
      </c>
      <c r="J22" s="47">
        <f>J23+J24</f>
        <v>0</v>
      </c>
      <c r="K22" s="47">
        <f t="shared" si="1"/>
        <v>0</v>
      </c>
      <c r="L22" s="279"/>
      <c r="M22" s="281"/>
      <c r="N22" s="279"/>
      <c r="O22" s="282"/>
      <c r="P22" s="282"/>
      <c r="Q22" s="282"/>
      <c r="R22" s="282"/>
    </row>
    <row r="23" spans="2:18" s="25" customFormat="1" ht="15.75">
      <c r="B23" s="48" t="s">
        <v>57</v>
      </c>
      <c r="C23" s="25" t="s">
        <v>192</v>
      </c>
      <c r="D23" s="26"/>
      <c r="E23" s="47">
        <v>0</v>
      </c>
      <c r="F23" s="47">
        <v>0</v>
      </c>
      <c r="G23" s="47">
        <f t="shared" si="0"/>
        <v>0</v>
      </c>
      <c r="H23" s="47"/>
      <c r="I23" s="47">
        <v>0</v>
      </c>
      <c r="J23" s="47">
        <v>0</v>
      </c>
      <c r="K23" s="47">
        <f t="shared" si="1"/>
        <v>0</v>
      </c>
      <c r="L23" s="279"/>
      <c r="M23" s="281"/>
      <c r="N23" s="279"/>
      <c r="O23" s="282"/>
      <c r="P23" s="282"/>
      <c r="Q23" s="282"/>
      <c r="R23" s="282"/>
    </row>
    <row r="24" spans="2:18" s="25" customFormat="1" ht="15.75">
      <c r="B24" s="48" t="s">
        <v>58</v>
      </c>
      <c r="C24" s="25" t="s">
        <v>193</v>
      </c>
      <c r="D24" s="26"/>
      <c r="E24" s="47">
        <v>0</v>
      </c>
      <c r="F24" s="47">
        <v>0</v>
      </c>
      <c r="G24" s="47">
        <f t="shared" si="0"/>
        <v>0</v>
      </c>
      <c r="H24" s="47"/>
      <c r="I24" s="47">
        <v>0</v>
      </c>
      <c r="J24" s="47">
        <v>0</v>
      </c>
      <c r="K24" s="47">
        <f t="shared" si="1"/>
        <v>0</v>
      </c>
      <c r="L24" s="279"/>
      <c r="M24" s="281"/>
      <c r="N24" s="279"/>
      <c r="O24" s="282"/>
      <c r="P24" s="282"/>
      <c r="Q24" s="282"/>
      <c r="R24" s="282"/>
    </row>
    <row r="25" spans="2:18" s="25" customFormat="1" ht="15.75">
      <c r="B25" s="48" t="s">
        <v>42</v>
      </c>
      <c r="C25" s="25" t="s">
        <v>194</v>
      </c>
      <c r="D25" s="26"/>
      <c r="E25" s="47">
        <v>0</v>
      </c>
      <c r="F25" s="47">
        <v>0</v>
      </c>
      <c r="G25" s="47">
        <f t="shared" si="0"/>
        <v>0</v>
      </c>
      <c r="H25" s="47"/>
      <c r="I25" s="47">
        <v>0</v>
      </c>
      <c r="J25" s="47">
        <v>0</v>
      </c>
      <c r="K25" s="47">
        <f t="shared" si="1"/>
        <v>0</v>
      </c>
      <c r="L25" s="279"/>
      <c r="M25" s="281"/>
      <c r="N25" s="279"/>
      <c r="O25" s="282"/>
      <c r="P25" s="282"/>
      <c r="Q25" s="282"/>
      <c r="R25" s="282"/>
    </row>
    <row r="26" spans="2:18" s="25" customFormat="1" ht="15.75">
      <c r="B26" s="48" t="s">
        <v>136</v>
      </c>
      <c r="C26" s="25" t="s">
        <v>401</v>
      </c>
      <c r="D26" s="26"/>
      <c r="E26" s="47">
        <v>0</v>
      </c>
      <c r="F26" s="47">
        <v>18849</v>
      </c>
      <c r="G26" s="47">
        <f t="shared" si="0"/>
        <v>18849</v>
      </c>
      <c r="H26" s="47"/>
      <c r="I26" s="47">
        <v>0</v>
      </c>
      <c r="J26" s="47">
        <v>22866</v>
      </c>
      <c r="K26" s="47">
        <f t="shared" si="1"/>
        <v>22866</v>
      </c>
      <c r="L26" s="279"/>
      <c r="M26" s="281"/>
      <c r="N26" s="279"/>
      <c r="O26" s="282"/>
      <c r="P26" s="282"/>
      <c r="Q26" s="282"/>
      <c r="R26" s="282"/>
    </row>
    <row r="27" spans="2:18" s="25" customFormat="1" ht="15.75">
      <c r="B27" s="48" t="s">
        <v>577</v>
      </c>
      <c r="C27" s="25" t="s">
        <v>195</v>
      </c>
      <c r="D27" s="26"/>
      <c r="E27" s="47">
        <v>38726</v>
      </c>
      <c r="F27" s="47">
        <v>2307609</v>
      </c>
      <c r="G27" s="47">
        <f t="shared" si="0"/>
        <v>2346335</v>
      </c>
      <c r="H27" s="47"/>
      <c r="I27" s="47">
        <v>115520</v>
      </c>
      <c r="J27" s="47">
        <v>1852899</v>
      </c>
      <c r="K27" s="47">
        <f t="shared" si="1"/>
        <v>1968419</v>
      </c>
      <c r="L27" s="279"/>
      <c r="M27" s="281"/>
      <c r="N27" s="279"/>
      <c r="O27" s="282"/>
      <c r="P27" s="282"/>
      <c r="Q27" s="282"/>
      <c r="R27" s="282"/>
    </row>
    <row r="28" spans="2:18" s="25" customFormat="1" ht="15.75">
      <c r="B28" s="48" t="s">
        <v>578</v>
      </c>
      <c r="C28" s="25" t="s">
        <v>196</v>
      </c>
      <c r="D28" s="26"/>
      <c r="E28" s="47">
        <v>2216031</v>
      </c>
      <c r="F28" s="47">
        <v>19580</v>
      </c>
      <c r="G28" s="47">
        <f t="shared" si="0"/>
        <v>2235611</v>
      </c>
      <c r="H28" s="47"/>
      <c r="I28" s="47">
        <v>1783859</v>
      </c>
      <c r="J28" s="47">
        <v>13665</v>
      </c>
      <c r="K28" s="47">
        <f t="shared" si="1"/>
        <v>1797524</v>
      </c>
      <c r="L28" s="279"/>
      <c r="M28" s="281"/>
      <c r="N28" s="279"/>
      <c r="O28" s="282"/>
      <c r="P28" s="282"/>
      <c r="Q28" s="282"/>
      <c r="R28" s="282"/>
    </row>
    <row r="29" spans="1:18" s="29" customFormat="1" ht="16.5">
      <c r="A29" s="102"/>
      <c r="B29" s="102" t="s">
        <v>8</v>
      </c>
      <c r="C29" s="102" t="s">
        <v>197</v>
      </c>
      <c r="D29" s="167" t="s">
        <v>634</v>
      </c>
      <c r="E29" s="190">
        <f>E30+E44</f>
        <v>41217553</v>
      </c>
      <c r="F29" s="190">
        <f>F30+F44</f>
        <v>20503104</v>
      </c>
      <c r="G29" s="166">
        <f t="shared" si="0"/>
        <v>61720657</v>
      </c>
      <c r="H29" s="166"/>
      <c r="I29" s="190">
        <f>I30+I44</f>
        <v>35082215</v>
      </c>
      <c r="J29" s="190">
        <f>J30+J44</f>
        <v>12341070</v>
      </c>
      <c r="K29" s="166">
        <f t="shared" si="1"/>
        <v>47423285</v>
      </c>
      <c r="L29" s="281"/>
      <c r="M29" s="281"/>
      <c r="N29" s="281"/>
      <c r="O29" s="282"/>
      <c r="P29" s="282"/>
      <c r="Q29" s="282"/>
      <c r="R29" s="282"/>
    </row>
    <row r="30" spans="2:18" s="25" customFormat="1" ht="15.75">
      <c r="B30" s="48" t="s">
        <v>9</v>
      </c>
      <c r="C30" s="25" t="s">
        <v>198</v>
      </c>
      <c r="D30" s="26"/>
      <c r="E30" s="47">
        <f>SUM(E31:E43)</f>
        <v>40690428</v>
      </c>
      <c r="F30" s="47">
        <f>SUM(F31:F43)</f>
        <v>20503104</v>
      </c>
      <c r="G30" s="47">
        <f t="shared" si="0"/>
        <v>61193532</v>
      </c>
      <c r="H30" s="47"/>
      <c r="I30" s="47">
        <f>SUM(I31:I43)</f>
        <v>34577080</v>
      </c>
      <c r="J30" s="47">
        <f>SUM(J31:J43)</f>
        <v>12341070</v>
      </c>
      <c r="K30" s="47">
        <f t="shared" si="1"/>
        <v>46918150</v>
      </c>
      <c r="L30" s="279"/>
      <c r="M30" s="281"/>
      <c r="N30" s="279"/>
      <c r="O30" s="282"/>
      <c r="P30" s="282"/>
      <c r="Q30" s="282"/>
      <c r="R30" s="282"/>
    </row>
    <row r="31" spans="2:18" s="25" customFormat="1" ht="15.75">
      <c r="B31" s="48" t="s">
        <v>10</v>
      </c>
      <c r="C31" s="25" t="s">
        <v>522</v>
      </c>
      <c r="D31" s="26"/>
      <c r="E31" s="47">
        <v>7444452</v>
      </c>
      <c r="F31" s="47">
        <v>9261461</v>
      </c>
      <c r="G31" s="47">
        <f t="shared" si="0"/>
        <v>16705913</v>
      </c>
      <c r="H31" s="47"/>
      <c r="I31" s="47">
        <v>2190531</v>
      </c>
      <c r="J31" s="47">
        <v>2963600</v>
      </c>
      <c r="K31" s="47">
        <f t="shared" si="1"/>
        <v>5154131</v>
      </c>
      <c r="L31" s="279"/>
      <c r="M31" s="281"/>
      <c r="N31" s="279"/>
      <c r="O31" s="282"/>
      <c r="P31" s="282"/>
      <c r="Q31" s="282"/>
      <c r="R31" s="282"/>
    </row>
    <row r="32" spans="2:18" s="25" customFormat="1" ht="15.75">
      <c r="B32" s="48" t="s">
        <v>11</v>
      </c>
      <c r="C32" s="25" t="s">
        <v>523</v>
      </c>
      <c r="D32" s="26"/>
      <c r="E32" s="47">
        <v>0</v>
      </c>
      <c r="F32" s="47">
        <v>0</v>
      </c>
      <c r="G32" s="47">
        <f t="shared" si="0"/>
        <v>0</v>
      </c>
      <c r="H32" s="47"/>
      <c r="I32" s="47">
        <v>0</v>
      </c>
      <c r="J32" s="47">
        <v>0</v>
      </c>
      <c r="K32" s="47">
        <f t="shared" si="1"/>
        <v>0</v>
      </c>
      <c r="L32" s="279"/>
      <c r="M32" s="281"/>
      <c r="N32" s="279"/>
      <c r="O32" s="282"/>
      <c r="P32" s="282"/>
      <c r="Q32" s="282"/>
      <c r="R32" s="282"/>
    </row>
    <row r="33" spans="2:18" s="25" customFormat="1" ht="15.75">
      <c r="B33" s="48" t="s">
        <v>12</v>
      </c>
      <c r="C33" s="25" t="s">
        <v>199</v>
      </c>
      <c r="D33" s="26"/>
      <c r="E33" s="47">
        <v>0</v>
      </c>
      <c r="F33" s="47">
        <v>0</v>
      </c>
      <c r="G33" s="47">
        <f t="shared" si="0"/>
        <v>0</v>
      </c>
      <c r="H33" s="47"/>
      <c r="I33" s="47">
        <v>0</v>
      </c>
      <c r="J33" s="47">
        <v>0</v>
      </c>
      <c r="K33" s="47">
        <f t="shared" si="1"/>
        <v>0</v>
      </c>
      <c r="L33" s="279"/>
      <c r="M33" s="281"/>
      <c r="N33" s="279"/>
      <c r="O33" s="282"/>
      <c r="P33" s="282"/>
      <c r="Q33" s="282"/>
      <c r="R33" s="282"/>
    </row>
    <row r="34" spans="2:18" s="25" customFormat="1" ht="15.75">
      <c r="B34" s="48" t="s">
        <v>579</v>
      </c>
      <c r="C34" s="25" t="s">
        <v>200</v>
      </c>
      <c r="D34" s="26"/>
      <c r="E34" s="47">
        <v>6195974</v>
      </c>
      <c r="F34" s="47">
        <v>3847183</v>
      </c>
      <c r="G34" s="47">
        <f t="shared" si="0"/>
        <v>10043157</v>
      </c>
      <c r="H34" s="47"/>
      <c r="I34" s="47">
        <v>5643211</v>
      </c>
      <c r="J34" s="47">
        <v>4333444</v>
      </c>
      <c r="K34" s="47">
        <f t="shared" si="1"/>
        <v>9976655</v>
      </c>
      <c r="L34" s="279"/>
      <c r="M34" s="281"/>
      <c r="N34" s="279"/>
      <c r="O34" s="282"/>
      <c r="P34" s="282"/>
      <c r="Q34" s="282"/>
      <c r="R34" s="282"/>
    </row>
    <row r="35" spans="2:18" s="25" customFormat="1" ht="15.75">
      <c r="B35" s="48" t="s">
        <v>580</v>
      </c>
      <c r="C35" s="25" t="s">
        <v>201</v>
      </c>
      <c r="D35" s="26"/>
      <c r="E35" s="47">
        <v>0</v>
      </c>
      <c r="F35" s="47">
        <v>0</v>
      </c>
      <c r="G35" s="47">
        <f t="shared" si="0"/>
        <v>0</v>
      </c>
      <c r="H35" s="47"/>
      <c r="I35" s="47">
        <v>0</v>
      </c>
      <c r="J35" s="47">
        <v>0</v>
      </c>
      <c r="K35" s="47">
        <f t="shared" si="1"/>
        <v>0</v>
      </c>
      <c r="L35" s="279"/>
      <c r="M35" s="281"/>
      <c r="N35" s="279"/>
      <c r="O35" s="282"/>
      <c r="P35" s="282"/>
      <c r="Q35" s="282"/>
      <c r="R35" s="282"/>
    </row>
    <row r="36" spans="2:18" s="25" customFormat="1" ht="15.75">
      <c r="B36" s="48" t="s">
        <v>581</v>
      </c>
      <c r="C36" s="25" t="s">
        <v>202</v>
      </c>
      <c r="D36" s="26"/>
      <c r="E36" s="47">
        <v>0</v>
      </c>
      <c r="F36" s="47">
        <v>0</v>
      </c>
      <c r="G36" s="47">
        <f t="shared" si="0"/>
        <v>0</v>
      </c>
      <c r="H36" s="47"/>
      <c r="I36" s="47">
        <v>0</v>
      </c>
      <c r="J36" s="47">
        <v>0</v>
      </c>
      <c r="K36" s="47">
        <f t="shared" si="1"/>
        <v>0</v>
      </c>
      <c r="L36" s="279"/>
      <c r="M36" s="281"/>
      <c r="N36" s="279"/>
      <c r="O36" s="282"/>
      <c r="P36" s="282"/>
      <c r="Q36" s="282"/>
      <c r="R36" s="282"/>
    </row>
    <row r="37" spans="2:18" s="25" customFormat="1" ht="15.75">
      <c r="B37" s="48" t="s">
        <v>582</v>
      </c>
      <c r="C37" s="25" t="s">
        <v>563</v>
      </c>
      <c r="D37" s="26"/>
      <c r="E37" s="47">
        <v>6200426</v>
      </c>
      <c r="F37" s="47">
        <v>0</v>
      </c>
      <c r="G37" s="47">
        <f t="shared" si="0"/>
        <v>6200426</v>
      </c>
      <c r="H37" s="47"/>
      <c r="I37" s="47">
        <v>5764751</v>
      </c>
      <c r="J37" s="47">
        <v>0</v>
      </c>
      <c r="K37" s="47">
        <f t="shared" si="1"/>
        <v>5764751</v>
      </c>
      <c r="L37" s="279"/>
      <c r="M37" s="281"/>
      <c r="N37" s="279"/>
      <c r="O37" s="282"/>
      <c r="P37" s="282"/>
      <c r="Q37" s="282"/>
      <c r="R37" s="282"/>
    </row>
    <row r="38" spans="2:18" s="25" customFormat="1" ht="15.75">
      <c r="B38" s="48" t="s">
        <v>583</v>
      </c>
      <c r="C38" s="25" t="s">
        <v>203</v>
      </c>
      <c r="D38" s="26"/>
      <c r="E38" s="47">
        <v>4526</v>
      </c>
      <c r="F38" s="47">
        <v>0</v>
      </c>
      <c r="G38" s="47">
        <f t="shared" si="0"/>
        <v>4526</v>
      </c>
      <c r="H38" s="47"/>
      <c r="I38" s="47">
        <v>2956</v>
      </c>
      <c r="J38" s="47">
        <v>0</v>
      </c>
      <c r="K38" s="47">
        <f t="shared" si="1"/>
        <v>2956</v>
      </c>
      <c r="L38" s="279"/>
      <c r="M38" s="281"/>
      <c r="N38" s="279"/>
      <c r="O38" s="282"/>
      <c r="P38" s="282"/>
      <c r="Q38" s="282"/>
      <c r="R38" s="282"/>
    </row>
    <row r="39" spans="2:18" s="25" customFormat="1" ht="15.75">
      <c r="B39" s="48" t="s">
        <v>584</v>
      </c>
      <c r="C39" s="25" t="s">
        <v>204</v>
      </c>
      <c r="D39" s="26"/>
      <c r="E39" s="47">
        <v>17397602</v>
      </c>
      <c r="F39" s="47">
        <v>0</v>
      </c>
      <c r="G39" s="47">
        <f t="shared" si="0"/>
        <v>17397602</v>
      </c>
      <c r="H39" s="47"/>
      <c r="I39" s="47">
        <v>17672898</v>
      </c>
      <c r="J39" s="47">
        <v>0</v>
      </c>
      <c r="K39" s="47">
        <f t="shared" si="1"/>
        <v>17672898</v>
      </c>
      <c r="L39" s="279"/>
      <c r="M39" s="281"/>
      <c r="N39" s="279"/>
      <c r="O39" s="282"/>
      <c r="P39" s="282"/>
      <c r="Q39" s="282"/>
      <c r="R39" s="282"/>
    </row>
    <row r="40" spans="2:18" s="25" customFormat="1" ht="15.75">
      <c r="B40" s="48" t="s">
        <v>585</v>
      </c>
      <c r="C40" s="25" t="s">
        <v>524</v>
      </c>
      <c r="D40" s="26"/>
      <c r="E40" s="47">
        <v>121979</v>
      </c>
      <c r="F40" s="47">
        <v>0</v>
      </c>
      <c r="G40" s="47">
        <f t="shared" si="0"/>
        <v>121979</v>
      </c>
      <c r="H40" s="47"/>
      <c r="I40" s="47">
        <v>95366</v>
      </c>
      <c r="J40" s="47">
        <v>0</v>
      </c>
      <c r="K40" s="47">
        <f t="shared" si="1"/>
        <v>95366</v>
      </c>
      <c r="L40" s="279"/>
      <c r="M40" s="281"/>
      <c r="N40" s="279"/>
      <c r="O40" s="282"/>
      <c r="P40" s="282"/>
      <c r="Q40" s="282"/>
      <c r="R40" s="282"/>
    </row>
    <row r="41" spans="2:18" s="25" customFormat="1" ht="15.75">
      <c r="B41" s="48" t="s">
        <v>586</v>
      </c>
      <c r="C41" s="25" t="s">
        <v>205</v>
      </c>
      <c r="D41" s="26"/>
      <c r="E41" s="47">
        <v>0</v>
      </c>
      <c r="F41" s="47">
        <v>0</v>
      </c>
      <c r="G41" s="47">
        <f t="shared" si="0"/>
        <v>0</v>
      </c>
      <c r="H41" s="47"/>
      <c r="I41" s="47">
        <v>0</v>
      </c>
      <c r="J41" s="47">
        <v>0</v>
      </c>
      <c r="K41" s="47">
        <f t="shared" si="1"/>
        <v>0</v>
      </c>
      <c r="L41" s="279"/>
      <c r="M41" s="281"/>
      <c r="N41" s="279"/>
      <c r="O41" s="282"/>
      <c r="P41" s="282"/>
      <c r="Q41" s="282"/>
      <c r="R41" s="282"/>
    </row>
    <row r="42" spans="2:18" s="25" customFormat="1" ht="15.75">
      <c r="B42" s="48" t="s">
        <v>587</v>
      </c>
      <c r="C42" s="25" t="s">
        <v>206</v>
      </c>
      <c r="D42" s="26"/>
      <c r="E42" s="47">
        <v>0</v>
      </c>
      <c r="F42" s="47">
        <v>0</v>
      </c>
      <c r="G42" s="47">
        <f t="shared" si="0"/>
        <v>0</v>
      </c>
      <c r="H42" s="47"/>
      <c r="I42" s="47">
        <v>0</v>
      </c>
      <c r="J42" s="47">
        <v>0</v>
      </c>
      <c r="K42" s="47">
        <f t="shared" si="1"/>
        <v>0</v>
      </c>
      <c r="L42" s="279"/>
      <c r="M42" s="281"/>
      <c r="N42" s="279"/>
      <c r="O42" s="282"/>
      <c r="P42" s="282"/>
      <c r="Q42" s="282"/>
      <c r="R42" s="282"/>
    </row>
    <row r="43" spans="2:18" s="25" customFormat="1" ht="15.75">
      <c r="B43" s="48" t="s">
        <v>588</v>
      </c>
      <c r="C43" s="25" t="s">
        <v>207</v>
      </c>
      <c r="D43" s="26"/>
      <c r="E43" s="47">
        <v>3325469</v>
      </c>
      <c r="F43" s="47">
        <v>7394460</v>
      </c>
      <c r="G43" s="47">
        <f t="shared" si="0"/>
        <v>10719929</v>
      </c>
      <c r="H43" s="47"/>
      <c r="I43" s="47">
        <v>3207367</v>
      </c>
      <c r="J43" s="47">
        <v>5044026</v>
      </c>
      <c r="K43" s="47">
        <f t="shared" si="1"/>
        <v>8251393</v>
      </c>
      <c r="L43" s="279"/>
      <c r="M43" s="281"/>
      <c r="N43" s="279"/>
      <c r="O43" s="282"/>
      <c r="P43" s="282"/>
      <c r="Q43" s="282"/>
      <c r="R43" s="282"/>
    </row>
    <row r="44" spans="2:18" s="25" customFormat="1" ht="15.75">
      <c r="B44" s="48" t="s">
        <v>14</v>
      </c>
      <c r="C44" s="25" t="s">
        <v>208</v>
      </c>
      <c r="D44" s="26"/>
      <c r="E44" s="47">
        <f>E45+E46</f>
        <v>527125</v>
      </c>
      <c r="F44" s="47">
        <f>F45+F46</f>
        <v>0</v>
      </c>
      <c r="G44" s="47">
        <f t="shared" si="0"/>
        <v>527125</v>
      </c>
      <c r="H44" s="47"/>
      <c r="I44" s="47">
        <f>I45+I46</f>
        <v>505135</v>
      </c>
      <c r="J44" s="47">
        <f>J45+J46</f>
        <v>0</v>
      </c>
      <c r="K44" s="47">
        <f t="shared" si="1"/>
        <v>505135</v>
      </c>
      <c r="L44" s="279"/>
      <c r="M44" s="281"/>
      <c r="N44" s="279"/>
      <c r="O44" s="282"/>
      <c r="P44" s="282"/>
      <c r="Q44" s="282"/>
      <c r="R44" s="282"/>
    </row>
    <row r="45" spans="2:18" s="25" customFormat="1" ht="15.75">
      <c r="B45" s="48" t="s">
        <v>327</v>
      </c>
      <c r="C45" s="25" t="s">
        <v>209</v>
      </c>
      <c r="D45" s="26"/>
      <c r="E45" s="47">
        <v>527125</v>
      </c>
      <c r="F45" s="47">
        <v>0</v>
      </c>
      <c r="G45" s="47">
        <f t="shared" si="0"/>
        <v>527125</v>
      </c>
      <c r="H45" s="47"/>
      <c r="I45" s="47">
        <v>505135</v>
      </c>
      <c r="J45" s="47">
        <v>0</v>
      </c>
      <c r="K45" s="47">
        <f t="shared" si="1"/>
        <v>505135</v>
      </c>
      <c r="L45" s="279"/>
      <c r="M45" s="281"/>
      <c r="N45" s="279"/>
      <c r="O45" s="282"/>
      <c r="P45" s="282"/>
      <c r="Q45" s="282"/>
      <c r="R45" s="282"/>
    </row>
    <row r="46" spans="2:18" s="25" customFormat="1" ht="15.75">
      <c r="B46" s="48" t="s">
        <v>328</v>
      </c>
      <c r="C46" s="25" t="s">
        <v>210</v>
      </c>
      <c r="D46" s="26"/>
      <c r="E46" s="47">
        <v>0</v>
      </c>
      <c r="F46" s="47">
        <v>0</v>
      </c>
      <c r="G46" s="47">
        <f t="shared" si="0"/>
        <v>0</v>
      </c>
      <c r="H46" s="47"/>
      <c r="I46" s="47">
        <v>0</v>
      </c>
      <c r="J46" s="47">
        <v>0</v>
      </c>
      <c r="K46" s="47">
        <f t="shared" si="1"/>
        <v>0</v>
      </c>
      <c r="L46" s="279"/>
      <c r="M46" s="281"/>
      <c r="N46" s="279"/>
      <c r="O46" s="282"/>
      <c r="P46" s="282"/>
      <c r="Q46" s="282"/>
      <c r="R46" s="282"/>
    </row>
    <row r="47" spans="1:18" s="29" customFormat="1" ht="16.5">
      <c r="A47" s="102"/>
      <c r="B47" s="102" t="s">
        <v>16</v>
      </c>
      <c r="C47" s="102" t="s">
        <v>211</v>
      </c>
      <c r="D47" s="167" t="s">
        <v>635</v>
      </c>
      <c r="E47" s="190">
        <f>E48+E52</f>
        <v>90991340</v>
      </c>
      <c r="F47" s="190">
        <f>F48+F52</f>
        <v>311671542</v>
      </c>
      <c r="G47" s="166">
        <f t="shared" si="0"/>
        <v>402662882</v>
      </c>
      <c r="H47" s="166"/>
      <c r="I47" s="190">
        <f>I48+I52</f>
        <v>48198432</v>
      </c>
      <c r="J47" s="190">
        <f>J48+J52</f>
        <v>194026923</v>
      </c>
      <c r="K47" s="166">
        <f t="shared" si="1"/>
        <v>242225355</v>
      </c>
      <c r="L47" s="281"/>
      <c r="M47" s="281"/>
      <c r="N47" s="281"/>
      <c r="O47" s="282"/>
      <c r="P47" s="282"/>
      <c r="Q47" s="282"/>
      <c r="R47" s="282"/>
    </row>
    <row r="48" spans="2:18" s="25" customFormat="1" ht="15.75">
      <c r="B48" s="25" t="s">
        <v>92</v>
      </c>
      <c r="C48" s="25" t="s">
        <v>402</v>
      </c>
      <c r="D48" s="26"/>
      <c r="E48" s="47">
        <f>SUM(E49:E51)</f>
        <v>2497225</v>
      </c>
      <c r="F48" s="47">
        <f>SUM(F49:F51)</f>
        <v>20737803</v>
      </c>
      <c r="G48" s="47">
        <f t="shared" si="0"/>
        <v>23235028</v>
      </c>
      <c r="H48" s="47"/>
      <c r="I48" s="47">
        <f>SUM(I49:I51)</f>
        <v>1228638</v>
      </c>
      <c r="J48" s="47">
        <f>SUM(J49:J51)</f>
        <v>11197395</v>
      </c>
      <c r="K48" s="47">
        <f t="shared" si="1"/>
        <v>12426033</v>
      </c>
      <c r="L48" s="279"/>
      <c r="M48" s="281"/>
      <c r="N48" s="279"/>
      <c r="O48" s="282"/>
      <c r="P48" s="282"/>
      <c r="Q48" s="282"/>
      <c r="R48" s="282"/>
    </row>
    <row r="49" spans="2:18" s="25" customFormat="1" ht="15.75">
      <c r="B49" s="25" t="s">
        <v>93</v>
      </c>
      <c r="C49" s="25" t="s">
        <v>403</v>
      </c>
      <c r="D49" s="26"/>
      <c r="E49" s="47">
        <v>2497225</v>
      </c>
      <c r="F49" s="47">
        <v>15779465</v>
      </c>
      <c r="G49" s="47">
        <f t="shared" si="0"/>
        <v>18276690</v>
      </c>
      <c r="H49" s="47"/>
      <c r="I49" s="47">
        <v>1228638</v>
      </c>
      <c r="J49" s="47">
        <v>11197395</v>
      </c>
      <c r="K49" s="47">
        <f t="shared" si="1"/>
        <v>12426033</v>
      </c>
      <c r="L49" s="279"/>
      <c r="M49" s="281"/>
      <c r="N49" s="279"/>
      <c r="O49" s="282"/>
      <c r="P49" s="282"/>
      <c r="Q49" s="282"/>
      <c r="R49" s="282"/>
    </row>
    <row r="50" spans="2:18" s="25" customFormat="1" ht="15.75">
      <c r="B50" s="25" t="s">
        <v>94</v>
      </c>
      <c r="C50" s="25" t="s">
        <v>404</v>
      </c>
      <c r="D50" s="26"/>
      <c r="E50" s="47">
        <v>0</v>
      </c>
      <c r="F50" s="47">
        <v>4958338</v>
      </c>
      <c r="G50" s="47">
        <f t="shared" si="0"/>
        <v>4958338</v>
      </c>
      <c r="H50" s="47"/>
      <c r="I50" s="47">
        <v>0</v>
      </c>
      <c r="J50" s="47">
        <v>0</v>
      </c>
      <c r="K50" s="47">
        <f t="shared" si="1"/>
        <v>0</v>
      </c>
      <c r="L50" s="279"/>
      <c r="M50" s="281"/>
      <c r="N50" s="279"/>
      <c r="O50" s="282"/>
      <c r="P50" s="282"/>
      <c r="Q50" s="282"/>
      <c r="R50" s="282"/>
    </row>
    <row r="51" spans="2:18" s="25" customFormat="1" ht="15.75">
      <c r="B51" s="25" t="s">
        <v>95</v>
      </c>
      <c r="C51" s="25" t="s">
        <v>405</v>
      </c>
      <c r="D51" s="26"/>
      <c r="E51" s="47">
        <v>0</v>
      </c>
      <c r="F51" s="47">
        <v>0</v>
      </c>
      <c r="G51" s="47">
        <f t="shared" si="0"/>
        <v>0</v>
      </c>
      <c r="H51" s="47"/>
      <c r="I51" s="47">
        <v>0</v>
      </c>
      <c r="J51" s="47">
        <v>0</v>
      </c>
      <c r="K51" s="47">
        <f t="shared" si="1"/>
        <v>0</v>
      </c>
      <c r="L51" s="279"/>
      <c r="M51" s="281"/>
      <c r="N51" s="279"/>
      <c r="O51" s="282"/>
      <c r="P51" s="282"/>
      <c r="Q51" s="282"/>
      <c r="R51" s="282"/>
    </row>
    <row r="52" spans="2:18" s="25" customFormat="1" ht="15.75">
      <c r="B52" s="25" t="s">
        <v>96</v>
      </c>
      <c r="C52" s="25" t="s">
        <v>406</v>
      </c>
      <c r="D52" s="26"/>
      <c r="E52" s="47">
        <f>E53+E56+E61+E68+E71+E74</f>
        <v>88494115</v>
      </c>
      <c r="F52" s="47">
        <f>F53+F56+F61+F68+F71+F74</f>
        <v>290933739</v>
      </c>
      <c r="G52" s="47">
        <f t="shared" si="0"/>
        <v>379427854</v>
      </c>
      <c r="H52" s="47"/>
      <c r="I52" s="47">
        <f>I53+I56+I61+I68+I71+I74</f>
        <v>46969794</v>
      </c>
      <c r="J52" s="47">
        <f>J53+J56+J61+J68+J71+J74</f>
        <v>182829528</v>
      </c>
      <c r="K52" s="47">
        <f t="shared" si="1"/>
        <v>229799322</v>
      </c>
      <c r="L52" s="279"/>
      <c r="M52" s="281"/>
      <c r="N52" s="279"/>
      <c r="O52" s="282"/>
      <c r="P52" s="282"/>
      <c r="Q52" s="282"/>
      <c r="R52" s="282"/>
    </row>
    <row r="53" spans="2:18" s="25" customFormat="1" ht="15.75">
      <c r="B53" s="25" t="s">
        <v>140</v>
      </c>
      <c r="C53" s="25" t="s">
        <v>212</v>
      </c>
      <c r="D53" s="26"/>
      <c r="E53" s="47">
        <f>E54+E55</f>
        <v>9200025</v>
      </c>
      <c r="F53" s="47">
        <f>F54+F55</f>
        <v>16578421</v>
      </c>
      <c r="G53" s="47">
        <f t="shared" si="0"/>
        <v>25778446</v>
      </c>
      <c r="H53" s="47"/>
      <c r="I53" s="47">
        <f>I54+I55</f>
        <v>6128480</v>
      </c>
      <c r="J53" s="47">
        <f>J54+J55</f>
        <v>8958219</v>
      </c>
      <c r="K53" s="47">
        <f t="shared" si="1"/>
        <v>15086699</v>
      </c>
      <c r="L53" s="279"/>
      <c r="M53" s="281"/>
      <c r="N53" s="279"/>
      <c r="O53" s="282"/>
      <c r="P53" s="282"/>
      <c r="Q53" s="282"/>
      <c r="R53" s="282"/>
    </row>
    <row r="54" spans="2:18" s="25" customFormat="1" ht="15.75">
      <c r="B54" s="25" t="s">
        <v>407</v>
      </c>
      <c r="C54" s="25" t="s">
        <v>213</v>
      </c>
      <c r="D54" s="26"/>
      <c r="E54" s="47">
        <v>3360716</v>
      </c>
      <c r="F54" s="47">
        <v>9502584</v>
      </c>
      <c r="G54" s="47">
        <f t="shared" si="0"/>
        <v>12863300</v>
      </c>
      <c r="H54" s="47"/>
      <c r="I54" s="47">
        <v>2647607</v>
      </c>
      <c r="J54" s="47">
        <v>4845645</v>
      </c>
      <c r="K54" s="47">
        <f t="shared" si="1"/>
        <v>7493252</v>
      </c>
      <c r="L54" s="279"/>
      <c r="M54" s="281"/>
      <c r="N54" s="279"/>
      <c r="O54" s="282"/>
      <c r="P54" s="282"/>
      <c r="Q54" s="282"/>
      <c r="R54" s="282"/>
    </row>
    <row r="55" spans="2:18" s="25" customFormat="1" ht="15.75">
      <c r="B55" s="25" t="s">
        <v>408</v>
      </c>
      <c r="C55" s="25" t="s">
        <v>214</v>
      </c>
      <c r="D55" s="26"/>
      <c r="E55" s="47">
        <v>5839309</v>
      </c>
      <c r="F55" s="47">
        <v>7075837</v>
      </c>
      <c r="G55" s="47">
        <f t="shared" si="0"/>
        <v>12915146</v>
      </c>
      <c r="H55" s="47"/>
      <c r="I55" s="47">
        <v>3480873</v>
      </c>
      <c r="J55" s="47">
        <v>4112574</v>
      </c>
      <c r="K55" s="47">
        <f t="shared" si="1"/>
        <v>7593447</v>
      </c>
      <c r="L55" s="279"/>
      <c r="M55" s="281"/>
      <c r="N55" s="279"/>
      <c r="O55" s="282"/>
      <c r="P55" s="282"/>
      <c r="Q55" s="282"/>
      <c r="R55" s="282"/>
    </row>
    <row r="56" spans="2:18" s="25" customFormat="1" ht="15.75">
      <c r="B56" s="25" t="s">
        <v>141</v>
      </c>
      <c r="C56" s="25" t="s">
        <v>215</v>
      </c>
      <c r="D56" s="26"/>
      <c r="E56" s="47">
        <f>SUM(E57:E60)</f>
        <v>68389888</v>
      </c>
      <c r="F56" s="47">
        <f>SUM(F57:F60)</f>
        <v>186469839</v>
      </c>
      <c r="G56" s="47">
        <f t="shared" si="0"/>
        <v>254859727</v>
      </c>
      <c r="H56" s="47"/>
      <c r="I56" s="47">
        <f>SUM(I57:I60)</f>
        <v>29738415</v>
      </c>
      <c r="J56" s="47">
        <f>SUM(J57:J60)</f>
        <v>104406055</v>
      </c>
      <c r="K56" s="47">
        <f t="shared" si="1"/>
        <v>134144470</v>
      </c>
      <c r="L56" s="279"/>
      <c r="M56" s="281"/>
      <c r="N56" s="279"/>
      <c r="O56" s="282"/>
      <c r="P56" s="282"/>
      <c r="Q56" s="282"/>
      <c r="R56" s="282"/>
    </row>
    <row r="57" spans="2:18" s="25" customFormat="1" ht="15.75">
      <c r="B57" s="25" t="s">
        <v>409</v>
      </c>
      <c r="C57" s="25" t="s">
        <v>216</v>
      </c>
      <c r="D57" s="26"/>
      <c r="E57" s="47">
        <v>35669987</v>
      </c>
      <c r="F57" s="47">
        <v>50455860</v>
      </c>
      <c r="G57" s="47">
        <f t="shared" si="0"/>
        <v>86125847</v>
      </c>
      <c r="H57" s="47"/>
      <c r="I57" s="47">
        <v>11246658</v>
      </c>
      <c r="J57" s="47">
        <v>28538905</v>
      </c>
      <c r="K57" s="47">
        <f t="shared" si="1"/>
        <v>39785563</v>
      </c>
      <c r="L57" s="279"/>
      <c r="M57" s="281"/>
      <c r="N57" s="279"/>
      <c r="O57" s="282"/>
      <c r="P57" s="282"/>
      <c r="Q57" s="282"/>
      <c r="R57" s="282"/>
    </row>
    <row r="58" spans="2:18" s="25" customFormat="1" ht="15.75">
      <c r="B58" s="25" t="s">
        <v>410</v>
      </c>
      <c r="C58" s="25" t="s">
        <v>217</v>
      </c>
      <c r="D58" s="26"/>
      <c r="E58" s="47">
        <v>29811701</v>
      </c>
      <c r="F58" s="47">
        <v>54958787</v>
      </c>
      <c r="G58" s="47">
        <f t="shared" si="0"/>
        <v>84770488</v>
      </c>
      <c r="H58" s="47"/>
      <c r="I58" s="47">
        <v>15671757</v>
      </c>
      <c r="J58" s="47">
        <v>20415368</v>
      </c>
      <c r="K58" s="47">
        <f t="shared" si="1"/>
        <v>36087125</v>
      </c>
      <c r="L58" s="279"/>
      <c r="M58" s="281"/>
      <c r="N58" s="279"/>
      <c r="O58" s="282"/>
      <c r="P58" s="282"/>
      <c r="Q58" s="282"/>
      <c r="R58" s="282"/>
    </row>
    <row r="59" spans="2:18" s="25" customFormat="1" ht="15.75">
      <c r="B59" s="25" t="s">
        <v>411</v>
      </c>
      <c r="C59" s="25" t="s">
        <v>218</v>
      </c>
      <c r="D59" s="26"/>
      <c r="E59" s="47">
        <v>1454100</v>
      </c>
      <c r="F59" s="47">
        <v>40527596</v>
      </c>
      <c r="G59" s="47">
        <f t="shared" si="0"/>
        <v>41981696</v>
      </c>
      <c r="H59" s="47"/>
      <c r="I59" s="47">
        <v>1410000</v>
      </c>
      <c r="J59" s="47">
        <v>27725891</v>
      </c>
      <c r="K59" s="47">
        <f t="shared" si="1"/>
        <v>29135891</v>
      </c>
      <c r="L59" s="279"/>
      <c r="M59" s="281"/>
      <c r="N59" s="279"/>
      <c r="O59" s="282"/>
      <c r="P59" s="282"/>
      <c r="Q59" s="282"/>
      <c r="R59" s="282"/>
    </row>
    <row r="60" spans="2:18" s="25" customFormat="1" ht="15.75">
      <c r="B60" s="25" t="s">
        <v>412</v>
      </c>
      <c r="C60" s="25" t="s">
        <v>219</v>
      </c>
      <c r="D60" s="26"/>
      <c r="E60" s="47">
        <v>1454100</v>
      </c>
      <c r="F60" s="47">
        <v>40527596</v>
      </c>
      <c r="G60" s="47">
        <f t="shared" si="0"/>
        <v>41981696</v>
      </c>
      <c r="H60" s="47"/>
      <c r="I60" s="47">
        <v>1410000</v>
      </c>
      <c r="J60" s="47">
        <v>27725891</v>
      </c>
      <c r="K60" s="47">
        <f t="shared" si="1"/>
        <v>29135891</v>
      </c>
      <c r="L60" s="279"/>
      <c r="M60" s="281"/>
      <c r="N60" s="279"/>
      <c r="O60" s="282"/>
      <c r="P60" s="282"/>
      <c r="Q60" s="282"/>
      <c r="R60" s="282"/>
    </row>
    <row r="61" spans="2:18" s="25" customFormat="1" ht="15.75">
      <c r="B61" s="25" t="s">
        <v>413</v>
      </c>
      <c r="C61" s="25" t="s">
        <v>220</v>
      </c>
      <c r="D61" s="26"/>
      <c r="E61" s="47">
        <f>SUM(E62:E67)</f>
        <v>10848869</v>
      </c>
      <c r="F61" s="47">
        <f>SUM(F62:F67)</f>
        <v>75616092</v>
      </c>
      <c r="G61" s="47">
        <f t="shared" si="0"/>
        <v>86464961</v>
      </c>
      <c r="H61" s="47"/>
      <c r="I61" s="47">
        <f>SUM(I62:I67)</f>
        <v>10274802</v>
      </c>
      <c r="J61" s="47">
        <f>SUM(J62:J67)</f>
        <v>58882918</v>
      </c>
      <c r="K61" s="47">
        <f t="shared" si="1"/>
        <v>69157720</v>
      </c>
      <c r="L61" s="279"/>
      <c r="M61" s="281"/>
      <c r="N61" s="279"/>
      <c r="O61" s="282"/>
      <c r="P61" s="282"/>
      <c r="Q61" s="282"/>
      <c r="R61" s="282"/>
    </row>
    <row r="62" spans="2:18" s="25" customFormat="1" ht="15.75">
      <c r="B62" s="25" t="s">
        <v>414</v>
      </c>
      <c r="C62" s="25" t="s">
        <v>221</v>
      </c>
      <c r="D62" s="26"/>
      <c r="E62" s="47">
        <v>5594038</v>
      </c>
      <c r="F62" s="47">
        <v>8759955</v>
      </c>
      <c r="G62" s="47">
        <f t="shared" si="0"/>
        <v>14353993</v>
      </c>
      <c r="H62" s="47"/>
      <c r="I62" s="47">
        <v>4938312</v>
      </c>
      <c r="J62" s="47">
        <v>7023471</v>
      </c>
      <c r="K62" s="47">
        <f t="shared" si="1"/>
        <v>11961783</v>
      </c>
      <c r="L62" s="279"/>
      <c r="M62" s="281"/>
      <c r="N62" s="279"/>
      <c r="O62" s="282"/>
      <c r="P62" s="282"/>
      <c r="Q62" s="282"/>
      <c r="R62" s="282"/>
    </row>
    <row r="63" spans="2:18" s="25" customFormat="1" ht="15.75">
      <c r="B63" s="25" t="s">
        <v>415</v>
      </c>
      <c r="C63" s="25" t="s">
        <v>222</v>
      </c>
      <c r="D63" s="26"/>
      <c r="E63" s="47">
        <v>5254831</v>
      </c>
      <c r="F63" s="47">
        <v>9273601</v>
      </c>
      <c r="G63" s="47">
        <f t="shared" si="0"/>
        <v>14528432</v>
      </c>
      <c r="H63" s="47"/>
      <c r="I63" s="47">
        <v>5336490</v>
      </c>
      <c r="J63" s="47">
        <v>6753791</v>
      </c>
      <c r="K63" s="47">
        <f t="shared" si="1"/>
        <v>12090281</v>
      </c>
      <c r="L63" s="279"/>
      <c r="M63" s="281"/>
      <c r="N63" s="279"/>
      <c r="O63" s="282"/>
      <c r="P63" s="282"/>
      <c r="Q63" s="282"/>
      <c r="R63" s="282"/>
    </row>
    <row r="64" spans="2:18" s="25" customFormat="1" ht="15.75">
      <c r="B64" s="25" t="s">
        <v>416</v>
      </c>
      <c r="C64" s="25" t="s">
        <v>223</v>
      </c>
      <c r="D64" s="26"/>
      <c r="E64" s="47">
        <v>0</v>
      </c>
      <c r="F64" s="47">
        <v>28791268</v>
      </c>
      <c r="G64" s="47">
        <f t="shared" si="0"/>
        <v>28791268</v>
      </c>
      <c r="H64" s="47"/>
      <c r="I64" s="47">
        <v>0</v>
      </c>
      <c r="J64" s="47">
        <v>22552828</v>
      </c>
      <c r="K64" s="47">
        <f t="shared" si="1"/>
        <v>22552828</v>
      </c>
      <c r="L64" s="279"/>
      <c r="M64" s="281"/>
      <c r="N64" s="279"/>
      <c r="O64" s="282"/>
      <c r="P64" s="282"/>
      <c r="Q64" s="282"/>
      <c r="R64" s="282"/>
    </row>
    <row r="65" spans="2:18" s="25" customFormat="1" ht="15.75">
      <c r="B65" s="25" t="s">
        <v>417</v>
      </c>
      <c r="C65" s="25" t="s">
        <v>224</v>
      </c>
      <c r="D65" s="26"/>
      <c r="E65" s="47">
        <v>0</v>
      </c>
      <c r="F65" s="47">
        <v>28791268</v>
      </c>
      <c r="G65" s="47">
        <f t="shared" si="0"/>
        <v>28791268</v>
      </c>
      <c r="H65" s="47"/>
      <c r="I65" s="47">
        <v>0</v>
      </c>
      <c r="J65" s="47">
        <v>22552828</v>
      </c>
      <c r="K65" s="47">
        <f t="shared" si="1"/>
        <v>22552828</v>
      </c>
      <c r="L65" s="279"/>
      <c r="M65" s="281"/>
      <c r="N65" s="279"/>
      <c r="O65" s="282"/>
      <c r="P65" s="282"/>
      <c r="Q65" s="282"/>
      <c r="R65" s="282"/>
    </row>
    <row r="66" spans="2:18" s="25" customFormat="1" ht="15.75">
      <c r="B66" s="25" t="s">
        <v>418</v>
      </c>
      <c r="C66" s="25" t="s">
        <v>225</v>
      </c>
      <c r="D66" s="26"/>
      <c r="E66" s="47">
        <v>0</v>
      </c>
      <c r="F66" s="47">
        <v>0</v>
      </c>
      <c r="G66" s="47">
        <f t="shared" si="0"/>
        <v>0</v>
      </c>
      <c r="H66" s="47"/>
      <c r="I66" s="47">
        <v>0</v>
      </c>
      <c r="J66" s="47">
        <v>0</v>
      </c>
      <c r="K66" s="47">
        <f t="shared" si="1"/>
        <v>0</v>
      </c>
      <c r="L66" s="279"/>
      <c r="M66" s="281"/>
      <c r="N66" s="279"/>
      <c r="O66" s="282"/>
      <c r="P66" s="282"/>
      <c r="Q66" s="282"/>
      <c r="R66" s="282"/>
    </row>
    <row r="67" spans="2:18" s="25" customFormat="1" ht="15.75">
      <c r="B67" s="25" t="s">
        <v>419</v>
      </c>
      <c r="C67" s="25" t="s">
        <v>226</v>
      </c>
      <c r="D67" s="26"/>
      <c r="E67" s="47">
        <v>0</v>
      </c>
      <c r="F67" s="47">
        <v>0</v>
      </c>
      <c r="G67" s="47">
        <f t="shared" si="0"/>
        <v>0</v>
      </c>
      <c r="H67" s="47"/>
      <c r="I67" s="47">
        <v>0</v>
      </c>
      <c r="J67" s="47">
        <v>0</v>
      </c>
      <c r="K67" s="47">
        <f t="shared" si="1"/>
        <v>0</v>
      </c>
      <c r="L67" s="279"/>
      <c r="M67" s="281"/>
      <c r="N67" s="279"/>
      <c r="O67" s="282"/>
      <c r="P67" s="282"/>
      <c r="Q67" s="282"/>
      <c r="R67" s="282"/>
    </row>
    <row r="68" spans="2:18" s="25" customFormat="1" ht="15.75">
      <c r="B68" s="25" t="s">
        <v>420</v>
      </c>
      <c r="C68" s="25" t="s">
        <v>227</v>
      </c>
      <c r="D68" s="26"/>
      <c r="E68" s="47">
        <f>SUM(E69:E70)</f>
        <v>0</v>
      </c>
      <c r="F68" s="47">
        <f>SUM(F69:F70)</f>
        <v>0</v>
      </c>
      <c r="G68" s="47">
        <f t="shared" si="0"/>
        <v>0</v>
      </c>
      <c r="H68" s="47"/>
      <c r="I68" s="47">
        <f>SUM(I69:I70)</f>
        <v>0</v>
      </c>
      <c r="J68" s="47">
        <f>SUM(J69:J70)</f>
        <v>0</v>
      </c>
      <c r="K68" s="47">
        <f t="shared" si="1"/>
        <v>0</v>
      </c>
      <c r="L68" s="279"/>
      <c r="M68" s="281"/>
      <c r="N68" s="279"/>
      <c r="O68" s="282"/>
      <c r="P68" s="282"/>
      <c r="Q68" s="282"/>
      <c r="R68" s="282"/>
    </row>
    <row r="69" spans="2:18" s="25" customFormat="1" ht="15.75">
      <c r="B69" s="25" t="s">
        <v>421</v>
      </c>
      <c r="C69" s="25" t="s">
        <v>228</v>
      </c>
      <c r="D69" s="26"/>
      <c r="E69" s="47">
        <v>0</v>
      </c>
      <c r="F69" s="47">
        <v>0</v>
      </c>
      <c r="G69" s="47">
        <f t="shared" si="0"/>
        <v>0</v>
      </c>
      <c r="H69" s="47"/>
      <c r="I69" s="47">
        <v>0</v>
      </c>
      <c r="J69" s="47">
        <v>0</v>
      </c>
      <c r="K69" s="47">
        <f t="shared" si="1"/>
        <v>0</v>
      </c>
      <c r="L69" s="279"/>
      <c r="M69" s="281"/>
      <c r="N69" s="279"/>
      <c r="O69" s="282"/>
      <c r="P69" s="282"/>
      <c r="Q69" s="282"/>
      <c r="R69" s="282"/>
    </row>
    <row r="70" spans="2:18" s="25" customFormat="1" ht="15.75">
      <c r="B70" s="25" t="s">
        <v>422</v>
      </c>
      <c r="C70" s="25" t="s">
        <v>229</v>
      </c>
      <c r="D70" s="26"/>
      <c r="E70" s="47">
        <v>0</v>
      </c>
      <c r="F70" s="47">
        <v>0</v>
      </c>
      <c r="G70" s="47">
        <f t="shared" si="0"/>
        <v>0</v>
      </c>
      <c r="H70" s="47"/>
      <c r="I70" s="47">
        <v>0</v>
      </c>
      <c r="J70" s="47">
        <v>0</v>
      </c>
      <c r="K70" s="47">
        <f t="shared" si="1"/>
        <v>0</v>
      </c>
      <c r="L70" s="279"/>
      <c r="M70" s="281"/>
      <c r="N70" s="279"/>
      <c r="O70" s="282"/>
      <c r="P70" s="282"/>
      <c r="Q70" s="282"/>
      <c r="R70" s="282"/>
    </row>
    <row r="71" spans="2:18" s="25" customFormat="1" ht="15.75">
      <c r="B71" s="25" t="s">
        <v>423</v>
      </c>
      <c r="C71" s="25" t="s">
        <v>230</v>
      </c>
      <c r="D71" s="26"/>
      <c r="E71" s="47">
        <f>E72+E73</f>
        <v>0</v>
      </c>
      <c r="F71" s="47">
        <f>F72+F73</f>
        <v>0</v>
      </c>
      <c r="G71" s="47">
        <f t="shared" si="0"/>
        <v>0</v>
      </c>
      <c r="H71" s="47"/>
      <c r="I71" s="47">
        <f>I72+I73</f>
        <v>0</v>
      </c>
      <c r="J71" s="47">
        <f>J72+J73</f>
        <v>0</v>
      </c>
      <c r="K71" s="47">
        <f t="shared" si="1"/>
        <v>0</v>
      </c>
      <c r="L71" s="279"/>
      <c r="M71" s="281"/>
      <c r="N71" s="279"/>
      <c r="O71" s="282"/>
      <c r="P71" s="282"/>
      <c r="Q71" s="282"/>
      <c r="R71" s="282"/>
    </row>
    <row r="72" spans="2:18" s="25" customFormat="1" ht="15.75">
      <c r="B72" s="25" t="s">
        <v>424</v>
      </c>
      <c r="C72" s="25" t="s">
        <v>231</v>
      </c>
      <c r="D72" s="26"/>
      <c r="E72" s="47">
        <v>0</v>
      </c>
      <c r="F72" s="47">
        <v>0</v>
      </c>
      <c r="G72" s="47">
        <f t="shared" si="0"/>
        <v>0</v>
      </c>
      <c r="H72" s="47"/>
      <c r="I72" s="47">
        <v>0</v>
      </c>
      <c r="J72" s="47">
        <v>0</v>
      </c>
      <c r="K72" s="47">
        <f t="shared" si="1"/>
        <v>0</v>
      </c>
      <c r="L72" s="279"/>
      <c r="M72" s="281"/>
      <c r="N72" s="279"/>
      <c r="O72" s="282"/>
      <c r="P72" s="282"/>
      <c r="Q72" s="282"/>
      <c r="R72" s="282"/>
    </row>
    <row r="73" spans="2:18" s="25" customFormat="1" ht="15.75">
      <c r="B73" s="25" t="s">
        <v>425</v>
      </c>
      <c r="C73" s="25" t="s">
        <v>232</v>
      </c>
      <c r="D73" s="26"/>
      <c r="E73" s="47">
        <v>0</v>
      </c>
      <c r="F73" s="47">
        <v>0</v>
      </c>
      <c r="G73" s="47">
        <f t="shared" si="0"/>
        <v>0</v>
      </c>
      <c r="H73" s="47"/>
      <c r="I73" s="47">
        <v>0</v>
      </c>
      <c r="J73" s="47">
        <v>0</v>
      </c>
      <c r="K73" s="47">
        <f t="shared" si="1"/>
        <v>0</v>
      </c>
      <c r="L73" s="279"/>
      <c r="M73" s="281"/>
      <c r="N73" s="279"/>
      <c r="O73" s="282"/>
      <c r="P73" s="282"/>
      <c r="Q73" s="282"/>
      <c r="R73" s="282"/>
    </row>
    <row r="74" spans="2:18" s="25" customFormat="1" ht="15.75">
      <c r="B74" s="25" t="s">
        <v>426</v>
      </c>
      <c r="C74" s="25" t="s">
        <v>13</v>
      </c>
      <c r="D74" s="26"/>
      <c r="E74" s="47">
        <v>55333</v>
      </c>
      <c r="F74" s="47">
        <v>12269387</v>
      </c>
      <c r="G74" s="47">
        <f aca="true" t="shared" si="2" ref="G74:G93">E74+F74</f>
        <v>12324720</v>
      </c>
      <c r="H74" s="47"/>
      <c r="I74" s="47">
        <v>828097</v>
      </c>
      <c r="J74" s="47">
        <v>10582336</v>
      </c>
      <c r="K74" s="47">
        <f aca="true" t="shared" si="3" ref="K74:K93">I74+J74</f>
        <v>11410433</v>
      </c>
      <c r="L74" s="279"/>
      <c r="M74" s="281"/>
      <c r="N74" s="279"/>
      <c r="O74" s="282"/>
      <c r="P74" s="282"/>
      <c r="Q74" s="282"/>
      <c r="R74" s="282"/>
    </row>
    <row r="75" spans="1:18" s="29" customFormat="1" ht="16.5">
      <c r="A75" s="102"/>
      <c r="B75" s="102" t="s">
        <v>233</v>
      </c>
      <c r="C75" s="102"/>
      <c r="D75" s="91"/>
      <c r="E75" s="166">
        <f>E76+E85+E93</f>
        <v>719670016</v>
      </c>
      <c r="F75" s="166">
        <f>F76+F85+F93</f>
        <v>192951797</v>
      </c>
      <c r="G75" s="166">
        <f t="shared" si="2"/>
        <v>912621813</v>
      </c>
      <c r="H75" s="166"/>
      <c r="I75" s="166">
        <f>I76+I85+I93</f>
        <v>611006886</v>
      </c>
      <c r="J75" s="166">
        <f>J76+J85+J93</f>
        <v>159670572</v>
      </c>
      <c r="K75" s="166">
        <f t="shared" si="3"/>
        <v>770677458</v>
      </c>
      <c r="L75" s="281"/>
      <c r="M75" s="281"/>
      <c r="N75" s="281"/>
      <c r="O75" s="282"/>
      <c r="P75" s="282"/>
      <c r="Q75" s="282"/>
      <c r="R75" s="282"/>
    </row>
    <row r="76" spans="1:18" s="29" customFormat="1" ht="16.5">
      <c r="A76" s="102"/>
      <c r="B76" s="102" t="s">
        <v>17</v>
      </c>
      <c r="C76" s="102" t="s">
        <v>234</v>
      </c>
      <c r="D76" s="91"/>
      <c r="E76" s="166">
        <f>SUM(E77:E84)</f>
        <v>26200935</v>
      </c>
      <c r="F76" s="166">
        <f>SUM(F77:F84)</f>
        <v>9892470</v>
      </c>
      <c r="G76" s="166">
        <f t="shared" si="2"/>
        <v>36093405</v>
      </c>
      <c r="H76" s="166"/>
      <c r="I76" s="166">
        <f>SUM(I77:I84)</f>
        <v>26860299</v>
      </c>
      <c r="J76" s="166">
        <f>SUM(J77:J84)</f>
        <v>11806667</v>
      </c>
      <c r="K76" s="166">
        <f t="shared" si="3"/>
        <v>38666966</v>
      </c>
      <c r="L76" s="281"/>
      <c r="M76" s="281"/>
      <c r="N76" s="281"/>
      <c r="O76" s="282"/>
      <c r="P76" s="282"/>
      <c r="Q76" s="282"/>
      <c r="R76" s="282"/>
    </row>
    <row r="77" spans="2:18" s="25" customFormat="1" ht="15.75">
      <c r="B77" s="49" t="s">
        <v>18</v>
      </c>
      <c r="C77" s="25" t="s">
        <v>235</v>
      </c>
      <c r="D77" s="26"/>
      <c r="E77" s="47">
        <v>3505508</v>
      </c>
      <c r="F77" s="47">
        <v>0</v>
      </c>
      <c r="G77" s="47">
        <f t="shared" si="2"/>
        <v>3505508</v>
      </c>
      <c r="H77" s="47"/>
      <c r="I77" s="47">
        <v>2820657</v>
      </c>
      <c r="J77" s="47">
        <v>0</v>
      </c>
      <c r="K77" s="47">
        <f t="shared" si="3"/>
        <v>2820657</v>
      </c>
      <c r="L77" s="279"/>
      <c r="M77" s="281"/>
      <c r="N77" s="279"/>
      <c r="O77" s="282"/>
      <c r="P77" s="282"/>
      <c r="Q77" s="282"/>
      <c r="R77" s="282"/>
    </row>
    <row r="78" spans="2:18" s="25" customFormat="1" ht="15.75">
      <c r="B78" s="49" t="s">
        <v>19</v>
      </c>
      <c r="C78" s="25" t="s">
        <v>236</v>
      </c>
      <c r="D78" s="26"/>
      <c r="E78" s="47">
        <v>1746620</v>
      </c>
      <c r="F78" s="47">
        <v>1126900</v>
      </c>
      <c r="G78" s="47">
        <f t="shared" si="2"/>
        <v>2873520</v>
      </c>
      <c r="H78" s="47"/>
      <c r="I78" s="47">
        <v>5230194</v>
      </c>
      <c r="J78" s="47">
        <v>818636</v>
      </c>
      <c r="K78" s="47">
        <f t="shared" si="3"/>
        <v>6048830</v>
      </c>
      <c r="L78" s="279"/>
      <c r="M78" s="281"/>
      <c r="N78" s="279"/>
      <c r="O78" s="282"/>
      <c r="P78" s="282"/>
      <c r="Q78" s="282"/>
      <c r="R78" s="282"/>
    </row>
    <row r="79" spans="2:18" s="25" customFormat="1" ht="15.75">
      <c r="B79" s="49" t="s">
        <v>99</v>
      </c>
      <c r="C79" s="25" t="s">
        <v>237</v>
      </c>
      <c r="D79" s="26"/>
      <c r="E79" s="47">
        <v>16330556</v>
      </c>
      <c r="F79" s="47">
        <v>1218160</v>
      </c>
      <c r="G79" s="47">
        <f t="shared" si="2"/>
        <v>17548716</v>
      </c>
      <c r="H79" s="47"/>
      <c r="I79" s="47">
        <v>14928116</v>
      </c>
      <c r="J79" s="47">
        <v>876770</v>
      </c>
      <c r="K79" s="47">
        <f t="shared" si="3"/>
        <v>15804886</v>
      </c>
      <c r="L79" s="279"/>
      <c r="M79" s="281"/>
      <c r="N79" s="279"/>
      <c r="O79" s="282"/>
      <c r="P79" s="282"/>
      <c r="Q79" s="282"/>
      <c r="R79" s="282"/>
    </row>
    <row r="80" spans="2:18" s="25" customFormat="1" ht="15.75">
      <c r="B80" s="49" t="s">
        <v>595</v>
      </c>
      <c r="C80" s="25" t="s">
        <v>238</v>
      </c>
      <c r="D80" s="26"/>
      <c r="E80" s="47">
        <v>4135405</v>
      </c>
      <c r="F80" s="47">
        <v>1799253</v>
      </c>
      <c r="G80" s="47">
        <f t="shared" si="2"/>
        <v>5934658</v>
      </c>
      <c r="H80" s="47"/>
      <c r="I80" s="47">
        <v>3395579</v>
      </c>
      <c r="J80" s="47">
        <v>1454631</v>
      </c>
      <c r="K80" s="47">
        <f t="shared" si="3"/>
        <v>4850210</v>
      </c>
      <c r="L80" s="279"/>
      <c r="M80" s="281"/>
      <c r="N80" s="279"/>
      <c r="O80" s="282"/>
      <c r="P80" s="282"/>
      <c r="Q80" s="282"/>
      <c r="R80" s="282"/>
    </row>
    <row r="81" spans="2:18" s="25" customFormat="1" ht="15.75">
      <c r="B81" s="49" t="s">
        <v>596</v>
      </c>
      <c r="C81" s="25" t="s">
        <v>239</v>
      </c>
      <c r="D81" s="26"/>
      <c r="E81" s="47">
        <v>0</v>
      </c>
      <c r="F81" s="47">
        <v>0</v>
      </c>
      <c r="G81" s="47">
        <f t="shared" si="2"/>
        <v>0</v>
      </c>
      <c r="H81" s="47"/>
      <c r="I81" s="47">
        <v>0</v>
      </c>
      <c r="J81" s="47">
        <v>0</v>
      </c>
      <c r="K81" s="47">
        <f t="shared" si="3"/>
        <v>0</v>
      </c>
      <c r="L81" s="279"/>
      <c r="M81" s="281"/>
      <c r="N81" s="279"/>
      <c r="O81" s="282"/>
      <c r="P81" s="282"/>
      <c r="Q81" s="282"/>
      <c r="R81" s="282"/>
    </row>
    <row r="82" spans="2:18" s="25" customFormat="1" ht="15.75">
      <c r="B82" s="49" t="s">
        <v>597</v>
      </c>
      <c r="C82" s="25" t="s">
        <v>240</v>
      </c>
      <c r="D82" s="26"/>
      <c r="E82" s="47">
        <v>0</v>
      </c>
      <c r="F82" s="47">
        <v>0</v>
      </c>
      <c r="G82" s="47">
        <f t="shared" si="2"/>
        <v>0</v>
      </c>
      <c r="H82" s="47"/>
      <c r="I82" s="47">
        <v>0</v>
      </c>
      <c r="J82" s="47">
        <v>0</v>
      </c>
      <c r="K82" s="47">
        <f t="shared" si="3"/>
        <v>0</v>
      </c>
      <c r="L82" s="279"/>
      <c r="M82" s="281"/>
      <c r="N82" s="279"/>
      <c r="O82" s="282"/>
      <c r="P82" s="282"/>
      <c r="Q82" s="282"/>
      <c r="R82" s="282"/>
    </row>
    <row r="83" spans="2:18" s="25" customFormat="1" ht="15.75">
      <c r="B83" s="49" t="s">
        <v>598</v>
      </c>
      <c r="C83" s="25" t="s">
        <v>241</v>
      </c>
      <c r="D83" s="26"/>
      <c r="E83" s="47">
        <v>482846</v>
      </c>
      <c r="F83" s="47">
        <v>5748157</v>
      </c>
      <c r="G83" s="47">
        <f t="shared" si="2"/>
        <v>6231003</v>
      </c>
      <c r="H83" s="47"/>
      <c r="I83" s="47">
        <v>485753</v>
      </c>
      <c r="J83" s="47">
        <v>8656630</v>
      </c>
      <c r="K83" s="47">
        <f t="shared" si="3"/>
        <v>9142383</v>
      </c>
      <c r="L83" s="279"/>
      <c r="M83" s="281"/>
      <c r="N83" s="279"/>
      <c r="O83" s="282"/>
      <c r="P83" s="282"/>
      <c r="Q83" s="282"/>
      <c r="R83" s="282"/>
    </row>
    <row r="84" spans="2:18" s="25" customFormat="1" ht="15.75">
      <c r="B84" s="49" t="s">
        <v>599</v>
      </c>
      <c r="C84" s="25" t="s">
        <v>242</v>
      </c>
      <c r="D84" s="26"/>
      <c r="E84" s="47">
        <v>0</v>
      </c>
      <c r="F84" s="47">
        <v>0</v>
      </c>
      <c r="G84" s="47">
        <f t="shared" si="2"/>
        <v>0</v>
      </c>
      <c r="H84" s="47"/>
      <c r="I84" s="47">
        <v>0</v>
      </c>
      <c r="J84" s="47">
        <v>0</v>
      </c>
      <c r="K84" s="47">
        <f t="shared" si="3"/>
        <v>0</v>
      </c>
      <c r="L84" s="279"/>
      <c r="M84" s="281"/>
      <c r="N84" s="279"/>
      <c r="O84" s="282"/>
      <c r="P84" s="282"/>
      <c r="Q84" s="282"/>
      <c r="R84" s="282"/>
    </row>
    <row r="85" spans="1:18" s="29" customFormat="1" ht="16.5">
      <c r="A85" s="102"/>
      <c r="B85" s="102" t="s">
        <v>20</v>
      </c>
      <c r="C85" s="102" t="s">
        <v>243</v>
      </c>
      <c r="D85" s="91"/>
      <c r="E85" s="166">
        <f>SUM(E86:E92)</f>
        <v>260667394</v>
      </c>
      <c r="F85" s="166">
        <f>SUM(F86:F92)</f>
        <v>66081116</v>
      </c>
      <c r="G85" s="166">
        <f t="shared" si="2"/>
        <v>326748510</v>
      </c>
      <c r="H85" s="166"/>
      <c r="I85" s="166">
        <f>SUM(I86:I92)</f>
        <v>201367218</v>
      </c>
      <c r="J85" s="166">
        <f>SUM(J86:J92)</f>
        <v>48499397</v>
      </c>
      <c r="K85" s="166">
        <f t="shared" si="3"/>
        <v>249866615</v>
      </c>
      <c r="L85" s="281"/>
      <c r="M85" s="281"/>
      <c r="N85" s="281"/>
      <c r="O85" s="282"/>
      <c r="P85" s="282"/>
      <c r="Q85" s="282"/>
      <c r="R85" s="282"/>
    </row>
    <row r="86" spans="2:18" s="25" customFormat="1" ht="15.75">
      <c r="B86" s="50" t="s">
        <v>21</v>
      </c>
      <c r="C86" s="25" t="s">
        <v>244</v>
      </c>
      <c r="D86" s="26"/>
      <c r="E86" s="47">
        <v>126605044</v>
      </c>
      <c r="F86" s="47">
        <v>514939</v>
      </c>
      <c r="G86" s="47">
        <f t="shared" si="2"/>
        <v>127119983</v>
      </c>
      <c r="H86" s="47"/>
      <c r="I86" s="47">
        <v>93300273</v>
      </c>
      <c r="J86" s="47">
        <v>443023</v>
      </c>
      <c r="K86" s="47">
        <f t="shared" si="3"/>
        <v>93743296</v>
      </c>
      <c r="L86" s="279"/>
      <c r="M86" s="281"/>
      <c r="N86" s="279"/>
      <c r="O86" s="282"/>
      <c r="P86" s="282"/>
      <c r="Q86" s="282"/>
      <c r="R86" s="282"/>
    </row>
    <row r="87" spans="2:18" s="25" customFormat="1" ht="15.75">
      <c r="B87" s="50" t="s">
        <v>22</v>
      </c>
      <c r="C87" s="25" t="s">
        <v>245</v>
      </c>
      <c r="D87" s="26"/>
      <c r="E87" s="47">
        <v>947082</v>
      </c>
      <c r="F87" s="47">
        <v>510214</v>
      </c>
      <c r="G87" s="47">
        <f t="shared" si="2"/>
        <v>1457296</v>
      </c>
      <c r="H87" s="47"/>
      <c r="I87" s="47">
        <v>737605</v>
      </c>
      <c r="J87" s="47">
        <v>408356</v>
      </c>
      <c r="K87" s="47">
        <f t="shared" si="3"/>
        <v>1145961</v>
      </c>
      <c r="L87" s="279"/>
      <c r="M87" s="281"/>
      <c r="N87" s="279"/>
      <c r="O87" s="282"/>
      <c r="P87" s="282"/>
      <c r="Q87" s="282"/>
      <c r="R87" s="282"/>
    </row>
    <row r="88" spans="2:18" s="25" customFormat="1" ht="15.75">
      <c r="B88" s="50" t="s">
        <v>258</v>
      </c>
      <c r="C88" s="25" t="s">
        <v>246</v>
      </c>
      <c r="D88" s="26"/>
      <c r="E88" s="47">
        <v>0</v>
      </c>
      <c r="F88" s="47">
        <v>21485</v>
      </c>
      <c r="G88" s="47">
        <f t="shared" si="2"/>
        <v>21485</v>
      </c>
      <c r="H88" s="47"/>
      <c r="I88" s="47">
        <v>0</v>
      </c>
      <c r="J88" s="47">
        <v>34884</v>
      </c>
      <c r="K88" s="47">
        <f t="shared" si="3"/>
        <v>34884</v>
      </c>
      <c r="L88" s="279"/>
      <c r="M88" s="281"/>
      <c r="N88" s="279"/>
      <c r="O88" s="282"/>
      <c r="P88" s="282"/>
      <c r="Q88" s="282"/>
      <c r="R88" s="282"/>
    </row>
    <row r="89" spans="2:18" s="25" customFormat="1" ht="15.75">
      <c r="B89" s="50" t="s">
        <v>589</v>
      </c>
      <c r="C89" s="25" t="s">
        <v>247</v>
      </c>
      <c r="D89" s="26"/>
      <c r="E89" s="47">
        <v>0</v>
      </c>
      <c r="F89" s="47">
        <v>0</v>
      </c>
      <c r="G89" s="47">
        <f t="shared" si="2"/>
        <v>0</v>
      </c>
      <c r="H89" s="47"/>
      <c r="I89" s="47">
        <v>0</v>
      </c>
      <c r="J89" s="47">
        <v>0</v>
      </c>
      <c r="K89" s="47">
        <f t="shared" si="3"/>
        <v>0</v>
      </c>
      <c r="L89" s="279"/>
      <c r="M89" s="281"/>
      <c r="N89" s="279"/>
      <c r="O89" s="282"/>
      <c r="P89" s="282"/>
      <c r="Q89" s="282"/>
      <c r="R89" s="282"/>
    </row>
    <row r="90" spans="2:18" s="25" customFormat="1" ht="15.75">
      <c r="B90" s="50" t="s">
        <v>590</v>
      </c>
      <c r="C90" s="25" t="s">
        <v>248</v>
      </c>
      <c r="D90" s="26"/>
      <c r="E90" s="47">
        <v>99608760</v>
      </c>
      <c r="F90" s="47">
        <v>49047015</v>
      </c>
      <c r="G90" s="47">
        <f t="shared" si="2"/>
        <v>148655775</v>
      </c>
      <c r="H90" s="47"/>
      <c r="I90" s="47">
        <v>78442536</v>
      </c>
      <c r="J90" s="47">
        <v>35614821</v>
      </c>
      <c r="K90" s="47">
        <f t="shared" si="3"/>
        <v>114057357</v>
      </c>
      <c r="L90" s="279"/>
      <c r="M90" s="281"/>
      <c r="N90" s="279"/>
      <c r="O90" s="282"/>
      <c r="P90" s="282"/>
      <c r="Q90" s="282"/>
      <c r="R90" s="282"/>
    </row>
    <row r="91" spans="2:18" s="25" customFormat="1" ht="15.75">
      <c r="B91" s="50" t="s">
        <v>591</v>
      </c>
      <c r="C91" s="25" t="s">
        <v>249</v>
      </c>
      <c r="D91" s="26"/>
      <c r="E91" s="47">
        <v>33506508</v>
      </c>
      <c r="F91" s="47">
        <v>15987463</v>
      </c>
      <c r="G91" s="47">
        <f t="shared" si="2"/>
        <v>49493971</v>
      </c>
      <c r="H91" s="47"/>
      <c r="I91" s="47">
        <v>28886804</v>
      </c>
      <c r="J91" s="47">
        <v>11998313</v>
      </c>
      <c r="K91" s="47">
        <f t="shared" si="3"/>
        <v>40885117</v>
      </c>
      <c r="L91" s="279"/>
      <c r="M91" s="281"/>
      <c r="N91" s="279"/>
      <c r="O91" s="282"/>
      <c r="P91" s="282"/>
      <c r="Q91" s="282"/>
      <c r="R91" s="282"/>
    </row>
    <row r="92" spans="2:18" s="25" customFormat="1" ht="15.75">
      <c r="B92" s="50" t="s">
        <v>592</v>
      </c>
      <c r="C92" s="25" t="s">
        <v>250</v>
      </c>
      <c r="D92" s="26"/>
      <c r="E92" s="47">
        <v>0</v>
      </c>
      <c r="F92" s="47">
        <v>0</v>
      </c>
      <c r="G92" s="47">
        <f t="shared" si="2"/>
        <v>0</v>
      </c>
      <c r="H92" s="47"/>
      <c r="I92" s="47">
        <v>0</v>
      </c>
      <c r="J92" s="47">
        <v>0</v>
      </c>
      <c r="K92" s="47">
        <f t="shared" si="3"/>
        <v>0</v>
      </c>
      <c r="L92" s="279"/>
      <c r="M92" s="281"/>
      <c r="N92" s="279"/>
      <c r="O92" s="282"/>
      <c r="P92" s="282"/>
      <c r="Q92" s="282"/>
      <c r="R92" s="282"/>
    </row>
    <row r="93" spans="2:18" s="29" customFormat="1" ht="16.5">
      <c r="B93" s="102" t="s">
        <v>23</v>
      </c>
      <c r="C93" s="102" t="s">
        <v>251</v>
      </c>
      <c r="D93" s="91"/>
      <c r="E93" s="166">
        <v>432801687</v>
      </c>
      <c r="F93" s="166">
        <v>116978211</v>
      </c>
      <c r="G93" s="166">
        <f t="shared" si="2"/>
        <v>549779898</v>
      </c>
      <c r="H93" s="166"/>
      <c r="I93" s="166">
        <v>382779369</v>
      </c>
      <c r="J93" s="166">
        <v>99364508</v>
      </c>
      <c r="K93" s="166">
        <f t="shared" si="3"/>
        <v>482143877</v>
      </c>
      <c r="L93" s="281"/>
      <c r="M93" s="281"/>
      <c r="N93" s="281"/>
      <c r="O93" s="282"/>
      <c r="P93" s="282"/>
      <c r="Q93" s="282"/>
      <c r="R93" s="282"/>
    </row>
    <row r="94" spans="4:18" s="23" customFormat="1" ht="15.75">
      <c r="D94" s="192"/>
      <c r="E94" s="82"/>
      <c r="F94" s="82"/>
      <c r="G94" s="82"/>
      <c r="H94" s="82"/>
      <c r="I94" s="82"/>
      <c r="J94" s="82"/>
      <c r="K94" s="82"/>
      <c r="L94" s="293"/>
      <c r="M94" s="281"/>
      <c r="N94" s="293"/>
      <c r="O94" s="282"/>
      <c r="P94" s="282"/>
      <c r="Q94" s="282"/>
      <c r="R94" s="282"/>
    </row>
    <row r="95" spans="2:18" s="29" customFormat="1" ht="16.5">
      <c r="B95" s="111"/>
      <c r="C95" s="158" t="s">
        <v>252</v>
      </c>
      <c r="D95" s="113"/>
      <c r="E95" s="168">
        <f>E75+E9</f>
        <v>867868432</v>
      </c>
      <c r="F95" s="168">
        <f>F75+F9</f>
        <v>549762482</v>
      </c>
      <c r="G95" s="168">
        <f>G75+G9</f>
        <v>1417630914</v>
      </c>
      <c r="H95" s="168"/>
      <c r="I95" s="168">
        <f>I75+I9</f>
        <v>708049736</v>
      </c>
      <c r="J95" s="168">
        <f>J75+J9</f>
        <v>384951590</v>
      </c>
      <c r="K95" s="168">
        <f>K75+K9</f>
        <v>1093001326</v>
      </c>
      <c r="L95" s="281"/>
      <c r="M95" s="281"/>
      <c r="N95" s="281"/>
      <c r="O95" s="282"/>
      <c r="P95" s="282"/>
      <c r="Q95" s="282"/>
      <c r="R95" s="282"/>
    </row>
    <row r="96" spans="1:18" ht="15.75">
      <c r="A96" s="14"/>
      <c r="B96" s="14"/>
      <c r="C96" s="15"/>
      <c r="D96" s="44"/>
      <c r="I96" s="16"/>
      <c r="J96" s="16"/>
      <c r="P96" s="282"/>
      <c r="Q96" s="282"/>
      <c r="R96" s="282"/>
    </row>
    <row r="97" spans="1:11" ht="12.75">
      <c r="A97" s="14"/>
      <c r="B97" s="14"/>
      <c r="C97" s="15"/>
      <c r="D97" s="44"/>
      <c r="I97" s="16"/>
      <c r="J97" s="16"/>
      <c r="K97" s="16"/>
    </row>
    <row r="98" spans="1:11" ht="12.75">
      <c r="A98" s="14"/>
      <c r="B98" s="14"/>
      <c r="C98" s="15"/>
      <c r="D98" s="44"/>
      <c r="I98" s="16"/>
      <c r="J98" s="16"/>
      <c r="K98" s="16"/>
    </row>
    <row r="99" spans="1:11" ht="12.75">
      <c r="A99" s="14"/>
      <c r="B99" s="14"/>
      <c r="C99" s="15"/>
      <c r="D99" s="44"/>
      <c r="I99" s="16"/>
      <c r="J99" s="16"/>
      <c r="K99" s="16"/>
    </row>
    <row r="100" spans="1:11" s="29" customFormat="1" ht="15.75">
      <c r="A100" s="346" t="s">
        <v>465</v>
      </c>
      <c r="B100" s="347"/>
      <c r="C100" s="347"/>
      <c r="D100" s="347"/>
      <c r="E100" s="347"/>
      <c r="F100" s="347"/>
      <c r="G100" s="347"/>
      <c r="H100" s="347"/>
      <c r="I100" s="347"/>
      <c r="J100" s="347"/>
      <c r="K100" s="347"/>
    </row>
    <row r="101" spans="1:11" ht="12.75">
      <c r="A101" s="14"/>
      <c r="B101" s="14"/>
      <c r="C101" s="15"/>
      <c r="D101" s="44"/>
      <c r="I101" s="16"/>
      <c r="J101" s="16"/>
      <c r="K101" s="16"/>
    </row>
    <row r="102" spans="1:11" ht="12.75">
      <c r="A102" s="14"/>
      <c r="B102" s="14"/>
      <c r="C102" s="15"/>
      <c r="D102" s="44"/>
      <c r="I102" s="16"/>
      <c r="J102" s="16"/>
      <c r="K102" s="16"/>
    </row>
    <row r="103" spans="1:11" ht="12.75">
      <c r="A103" s="14"/>
      <c r="B103" s="73"/>
      <c r="C103" s="74"/>
      <c r="D103" s="75"/>
      <c r="E103" s="3"/>
      <c r="F103" s="3"/>
      <c r="G103" s="3"/>
      <c r="H103" s="3"/>
      <c r="I103" s="76"/>
      <c r="J103" s="76"/>
      <c r="K103" s="76"/>
    </row>
    <row r="104" spans="1:11" ht="12.75">
      <c r="A104" s="14"/>
      <c r="B104" s="14"/>
      <c r="C104" s="15"/>
      <c r="D104" s="44"/>
      <c r="I104" s="16"/>
      <c r="J104" s="16"/>
      <c r="K104" s="16"/>
    </row>
    <row r="105" spans="1:11" ht="12.75">
      <c r="A105" s="14"/>
      <c r="B105" s="14"/>
      <c r="C105" s="15"/>
      <c r="D105" s="44"/>
      <c r="I105" s="16"/>
      <c r="J105" s="16"/>
      <c r="K105" s="16"/>
    </row>
  </sheetData>
  <sheetProtection/>
  <mergeCells count="1">
    <mergeCell ref="A100:K100"/>
  </mergeCells>
  <printOptions horizontalCentered="1"/>
  <pageMargins left="0.4330708661417323" right="0.2362204724409449" top="0.6692913385826772" bottom="0.5905511811023623" header="0.5118110236220472" footer="0.5905511811023623"/>
  <pageSetup fitToHeight="1" fitToWidth="1" horizontalDpi="600" verticalDpi="600" orientation="portrait" paperSize="9" scale="47" r:id="rId1"/>
  <headerFooter alignWithMargins="0">
    <oddFooter xml:space="preserve">&amp;C&amp;"DINPro-Medium,Regular"&amp;14 6&amp;R&amp;"DINPro-Light,Italic"&amp;14                    &amp;"Arial,Normal"&amp;10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8"/>
  <sheetViews>
    <sheetView view="pageBreakPreview" zoomScale="75" zoomScaleNormal="55" zoomScaleSheetLayoutView="75" workbookViewId="0" topLeftCell="B1">
      <selection activeCell="B1" sqref="B1"/>
    </sheetView>
  </sheetViews>
  <sheetFormatPr defaultColWidth="9.140625" defaultRowHeight="12.75"/>
  <cols>
    <col min="1" max="1" width="1.28515625" style="24" hidden="1" customWidth="1"/>
    <col min="2" max="2" width="5.7109375" style="24" customWidth="1"/>
    <col min="3" max="3" width="117.28125" style="24" customWidth="1"/>
    <col min="4" max="4" width="15.57421875" style="24" bestFit="1" customWidth="1"/>
    <col min="5" max="5" width="18.00390625" style="24" bestFit="1" customWidth="1"/>
    <col min="6" max="6" width="9.140625" style="24" customWidth="1"/>
    <col min="7" max="7" width="10.28125" style="24" bestFit="1" customWidth="1"/>
    <col min="8" max="16384" width="9.140625" style="24" customWidth="1"/>
  </cols>
  <sheetData>
    <row r="2" s="41" customFormat="1" ht="19.5">
      <c r="C2" s="85" t="s">
        <v>0</v>
      </c>
    </row>
    <row r="3" s="41" customFormat="1" ht="19.5">
      <c r="C3" s="85" t="s">
        <v>625</v>
      </c>
    </row>
    <row r="4" s="41" customFormat="1" ht="19.5">
      <c r="C4" s="85" t="s">
        <v>615</v>
      </c>
    </row>
    <row r="5" s="29" customFormat="1" ht="15.75">
      <c r="C5" s="156" t="s">
        <v>600</v>
      </c>
    </row>
    <row r="7" spans="3:5" s="28" customFormat="1" ht="16.5">
      <c r="C7" s="157" t="s">
        <v>525</v>
      </c>
      <c r="D7" s="191" t="s">
        <v>44</v>
      </c>
      <c r="E7" s="122" t="s">
        <v>45</v>
      </c>
    </row>
    <row r="8" spans="2:5" s="28" customFormat="1" ht="16.5">
      <c r="B8" s="98"/>
      <c r="C8" s="98"/>
      <c r="D8" s="123" t="s">
        <v>623</v>
      </c>
      <c r="E8" s="123" t="s">
        <v>621</v>
      </c>
    </row>
    <row r="9" s="52" customFormat="1" ht="15.75">
      <c r="C9" s="53"/>
    </row>
    <row r="10" spans="2:5" s="29" customFormat="1" ht="16.5">
      <c r="B10" s="102" t="s">
        <v>4</v>
      </c>
      <c r="C10" s="104" t="s">
        <v>549</v>
      </c>
      <c r="D10" s="186"/>
      <c r="E10" s="186"/>
    </row>
    <row r="11" spans="2:8" s="29" customFormat="1" ht="16.5">
      <c r="B11" s="102"/>
      <c r="C11" s="104" t="s">
        <v>550</v>
      </c>
      <c r="D11" s="208">
        <v>-56255</v>
      </c>
      <c r="E11" s="208">
        <v>-1023676</v>
      </c>
      <c r="H11" s="110"/>
    </row>
    <row r="12" spans="2:8" s="29" customFormat="1" ht="16.5">
      <c r="B12" s="102" t="s">
        <v>8</v>
      </c>
      <c r="C12" s="104" t="s">
        <v>526</v>
      </c>
      <c r="D12" s="208">
        <v>0</v>
      </c>
      <c r="E12" s="208">
        <v>0</v>
      </c>
      <c r="H12" s="110"/>
    </row>
    <row r="13" spans="2:8" s="29" customFormat="1" ht="16.5">
      <c r="B13" s="102" t="s">
        <v>16</v>
      </c>
      <c r="C13" s="104" t="s">
        <v>527</v>
      </c>
      <c r="D13" s="208">
        <v>0</v>
      </c>
      <c r="E13" s="208">
        <v>0</v>
      </c>
      <c r="H13" s="110"/>
    </row>
    <row r="14" spans="2:8" s="29" customFormat="1" ht="16.5">
      <c r="B14" s="102" t="s">
        <v>17</v>
      </c>
      <c r="C14" s="104" t="s">
        <v>528</v>
      </c>
      <c r="D14" s="208">
        <v>0</v>
      </c>
      <c r="E14" s="208">
        <v>0</v>
      </c>
      <c r="H14" s="110"/>
    </row>
    <row r="15" spans="2:8" s="29" customFormat="1" ht="16.5">
      <c r="B15" s="102" t="s">
        <v>20</v>
      </c>
      <c r="C15" s="104" t="s">
        <v>551</v>
      </c>
      <c r="D15" s="208"/>
      <c r="E15" s="208"/>
      <c r="H15" s="110"/>
    </row>
    <row r="16" spans="2:8" s="29" customFormat="1" ht="16.5">
      <c r="B16" s="102"/>
      <c r="C16" s="104" t="s">
        <v>552</v>
      </c>
      <c r="D16" s="208">
        <v>120345</v>
      </c>
      <c r="E16" s="208">
        <v>27588</v>
      </c>
      <c r="H16" s="110"/>
    </row>
    <row r="17" spans="2:8" s="29" customFormat="1" ht="16.5">
      <c r="B17" s="102" t="s">
        <v>23</v>
      </c>
      <c r="C17" s="104" t="s">
        <v>553</v>
      </c>
      <c r="D17" s="208"/>
      <c r="E17" s="208"/>
      <c r="H17" s="110"/>
    </row>
    <row r="18" spans="2:8" s="29" customFormat="1" ht="16.5">
      <c r="B18" s="102"/>
      <c r="C18" s="104" t="s">
        <v>552</v>
      </c>
      <c r="D18" s="208">
        <v>0</v>
      </c>
      <c r="E18" s="208">
        <v>0</v>
      </c>
      <c r="H18" s="110"/>
    </row>
    <row r="19" spans="2:8" s="29" customFormat="1" ht="16.5">
      <c r="B19" s="102" t="s">
        <v>26</v>
      </c>
      <c r="C19" s="104" t="s">
        <v>529</v>
      </c>
      <c r="D19" s="208">
        <v>0</v>
      </c>
      <c r="E19" s="208">
        <v>0</v>
      </c>
      <c r="H19" s="110"/>
    </row>
    <row r="20" spans="2:8" s="29" customFormat="1" ht="16.5">
      <c r="B20" s="102" t="s">
        <v>27</v>
      </c>
      <c r="C20" s="104" t="s">
        <v>530</v>
      </c>
      <c r="D20" s="208">
        <v>-18224</v>
      </c>
      <c r="E20" s="208">
        <v>-63783</v>
      </c>
      <c r="H20" s="110"/>
    </row>
    <row r="21" spans="2:8" s="29" customFormat="1" ht="16.5">
      <c r="B21" s="102" t="s">
        <v>28</v>
      </c>
      <c r="C21" s="102" t="s">
        <v>564</v>
      </c>
      <c r="D21" s="208">
        <v>-9173</v>
      </c>
      <c r="E21" s="208">
        <v>211974</v>
      </c>
      <c r="H21" s="110"/>
    </row>
    <row r="22" spans="2:8" s="29" customFormat="1" ht="16.5">
      <c r="B22" s="102" t="s">
        <v>29</v>
      </c>
      <c r="C22" s="102" t="s">
        <v>531</v>
      </c>
      <c r="D22" s="208">
        <f>+D11+D12+D13+D14+D16+D18+D19+D20+D21</f>
        <v>36693</v>
      </c>
      <c r="E22" s="208">
        <f>+E11+E12+E13+E14+E16+E18+E19+E20+E21</f>
        <v>-847897</v>
      </c>
      <c r="H22" s="110"/>
    </row>
    <row r="23" spans="2:8" s="29" customFormat="1" ht="16.5">
      <c r="B23" s="102" t="s">
        <v>30</v>
      </c>
      <c r="C23" s="102" t="s">
        <v>532</v>
      </c>
      <c r="D23" s="208">
        <f>+D24+D26+D27+D28</f>
        <v>4528712</v>
      </c>
      <c r="E23" s="208">
        <f>+E24+E26+E27+E28</f>
        <v>2994848</v>
      </c>
      <c r="H23" s="110"/>
    </row>
    <row r="24" spans="2:8" s="25" customFormat="1" ht="15.75">
      <c r="B24" s="30" t="s">
        <v>157</v>
      </c>
      <c r="C24" s="25" t="s">
        <v>571</v>
      </c>
      <c r="D24" s="209">
        <v>-31285</v>
      </c>
      <c r="E24" s="209">
        <v>16286</v>
      </c>
      <c r="H24" s="110"/>
    </row>
    <row r="25" spans="2:8" s="25" customFormat="1" ht="15.75">
      <c r="B25" s="30" t="s">
        <v>158</v>
      </c>
      <c r="C25" s="25" t="s">
        <v>554</v>
      </c>
      <c r="D25" s="209"/>
      <c r="E25" s="209"/>
      <c r="H25" s="110"/>
    </row>
    <row r="26" spans="3:8" s="25" customFormat="1" ht="15.75">
      <c r="C26" s="25" t="s">
        <v>555</v>
      </c>
      <c r="D26" s="209">
        <v>-33389</v>
      </c>
      <c r="E26" s="209">
        <v>-22070</v>
      </c>
      <c r="H26" s="110"/>
    </row>
    <row r="27" spans="2:8" s="25" customFormat="1" ht="15.75">
      <c r="B27" s="30" t="s">
        <v>159</v>
      </c>
      <c r="C27" s="25" t="s">
        <v>533</v>
      </c>
      <c r="D27" s="209">
        <v>0</v>
      </c>
      <c r="E27" s="209">
        <v>0</v>
      </c>
      <c r="H27" s="110"/>
    </row>
    <row r="28" spans="2:8" s="25" customFormat="1" ht="15.75">
      <c r="B28" s="30" t="s">
        <v>619</v>
      </c>
      <c r="C28" s="25" t="s">
        <v>13</v>
      </c>
      <c r="D28" s="209">
        <v>4593386</v>
      </c>
      <c r="E28" s="209">
        <v>3000632</v>
      </c>
      <c r="H28" s="110"/>
    </row>
    <row r="29" spans="2:8" s="52" customFormat="1" ht="15.75">
      <c r="B29" s="53"/>
      <c r="C29" s="53"/>
      <c r="D29" s="189"/>
      <c r="E29" s="189"/>
      <c r="H29" s="110"/>
    </row>
    <row r="30" spans="2:8" s="29" customFormat="1" ht="16.5">
      <c r="B30" s="158" t="s">
        <v>31</v>
      </c>
      <c r="C30" s="158" t="s">
        <v>534</v>
      </c>
      <c r="D30" s="210">
        <f>D22+D23</f>
        <v>4565405</v>
      </c>
      <c r="E30" s="210">
        <f>E22+E23</f>
        <v>2146951</v>
      </c>
      <c r="H30" s="110"/>
    </row>
    <row r="31" ht="15.75">
      <c r="H31" s="110"/>
    </row>
    <row r="34" ht="12.75">
      <c r="E34" s="184"/>
    </row>
    <row r="79" spans="1:5" ht="15.75">
      <c r="A79" s="346" t="s">
        <v>465</v>
      </c>
      <c r="B79" s="346"/>
      <c r="C79" s="346"/>
      <c r="D79" s="346"/>
      <c r="E79" s="346"/>
    </row>
    <row r="88" spans="1:5" ht="12.75">
      <c r="A88" s="77"/>
      <c r="B88" s="77"/>
      <c r="C88" s="77"/>
      <c r="D88" s="77"/>
      <c r="E88" s="77"/>
    </row>
  </sheetData>
  <sheetProtection/>
  <mergeCells count="1">
    <mergeCell ref="A79:E79"/>
  </mergeCells>
  <printOptions/>
  <pageMargins left="0.5905511811023623" right="0.3937007874015748" top="0.8267716535433072" bottom="0.5905511811023623" header="0.5118110236220472" footer="0.35433070866141736"/>
  <pageSetup fitToHeight="1" fitToWidth="1" horizontalDpi="600" verticalDpi="600" orientation="portrait" paperSize="9" scale="58" r:id="rId1"/>
  <headerFooter alignWithMargins="0">
    <oddFooter>&amp;C&amp;"DINPro-Medium,Regular"&amp;12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W90"/>
  <sheetViews>
    <sheetView view="pageBreakPreview" zoomScale="70" zoomScaleNormal="60" zoomScaleSheetLayoutView="70" zoomScalePageLayoutView="0" workbookViewId="0" topLeftCell="A1">
      <pane xSplit="3" ySplit="9" topLeftCell="D10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B1" sqref="B1"/>
    </sheetView>
  </sheetViews>
  <sheetFormatPr defaultColWidth="9.140625" defaultRowHeight="19.5" customHeight="1"/>
  <cols>
    <col min="1" max="1" width="1.8515625" style="17" customWidth="1"/>
    <col min="2" max="2" width="8.140625" style="130" customWidth="1"/>
    <col min="3" max="3" width="75.28125" style="17" customWidth="1"/>
    <col min="4" max="4" width="17.7109375" style="17" bestFit="1" customWidth="1"/>
    <col min="5" max="5" width="13.57421875" style="17" bestFit="1" customWidth="1"/>
    <col min="6" max="6" width="22.57421875" style="17" bestFit="1" customWidth="1"/>
    <col min="7" max="7" width="16.00390625" style="17" bestFit="1" customWidth="1"/>
    <col min="8" max="8" width="15.00390625" style="17" bestFit="1" customWidth="1"/>
    <col min="9" max="9" width="14.421875" style="17" bestFit="1" customWidth="1"/>
    <col min="10" max="10" width="11.7109375" style="17" bestFit="1" customWidth="1"/>
    <col min="11" max="11" width="14.8515625" style="17" bestFit="1" customWidth="1"/>
    <col min="12" max="12" width="11.00390625" style="17" bestFit="1" customWidth="1"/>
    <col min="13" max="13" width="15.7109375" style="17" bestFit="1" customWidth="1"/>
    <col min="14" max="14" width="16.7109375" style="17" bestFit="1" customWidth="1"/>
    <col min="15" max="15" width="19.140625" style="17" bestFit="1" customWidth="1"/>
    <col min="16" max="16" width="19.28125" style="17" bestFit="1" customWidth="1"/>
    <col min="17" max="17" width="26.28125" style="17" bestFit="1" customWidth="1"/>
    <col min="18" max="18" width="19.28125" style="17" bestFit="1" customWidth="1"/>
    <col min="19" max="19" width="29.28125" style="17" bestFit="1" customWidth="1"/>
    <col min="20" max="20" width="20.140625" style="17" bestFit="1" customWidth="1"/>
    <col min="21" max="21" width="0.9921875" style="17" customWidth="1"/>
    <col min="22" max="22" width="9.140625" style="17" customWidth="1"/>
    <col min="23" max="23" width="12.421875" style="17" bestFit="1" customWidth="1"/>
    <col min="24" max="16384" width="9.140625" style="17" customWidth="1"/>
  </cols>
  <sheetData>
    <row r="3" ht="18.75"/>
    <row r="4" spans="2:10" s="133" customFormat="1" ht="24" customHeight="1">
      <c r="B4" s="130"/>
      <c r="C4" s="131" t="s">
        <v>0</v>
      </c>
      <c r="D4" s="132"/>
      <c r="E4" s="132"/>
      <c r="F4" s="132"/>
      <c r="G4" s="132"/>
      <c r="H4" s="132"/>
      <c r="I4" s="132"/>
      <c r="J4" s="132"/>
    </row>
    <row r="5" spans="2:13" s="133" customFormat="1" ht="19.5" customHeight="1">
      <c r="B5" s="130"/>
      <c r="C5" s="131" t="s">
        <v>710</v>
      </c>
      <c r="D5" s="134"/>
      <c r="E5" s="134"/>
      <c r="F5" s="134"/>
      <c r="G5" s="134"/>
      <c r="H5" s="134"/>
      <c r="I5" s="134"/>
      <c r="J5" s="134"/>
      <c r="K5" s="135"/>
      <c r="L5" s="135"/>
      <c r="M5" s="135"/>
    </row>
    <row r="6" spans="2:10" s="62" customFormat="1" ht="15" customHeight="1">
      <c r="B6" s="136"/>
      <c r="C6" s="137" t="s">
        <v>600</v>
      </c>
      <c r="D6" s="137"/>
      <c r="E6" s="137"/>
      <c r="F6" s="137"/>
      <c r="G6" s="138"/>
      <c r="H6" s="138"/>
      <c r="I6" s="138"/>
      <c r="J6" s="138"/>
    </row>
    <row r="7" s="22" customFormat="1" ht="15.75">
      <c r="B7" s="139"/>
    </row>
    <row r="8" spans="2:20" s="141" customFormat="1" ht="69" customHeight="1">
      <c r="B8" s="140"/>
      <c r="D8" s="142" t="s">
        <v>316</v>
      </c>
      <c r="E8" s="142" t="s">
        <v>317</v>
      </c>
      <c r="F8" s="142" t="s">
        <v>318</v>
      </c>
      <c r="G8" s="142" t="s">
        <v>319</v>
      </c>
      <c r="H8" s="142" t="s">
        <v>469</v>
      </c>
      <c r="I8" s="142" t="s">
        <v>320</v>
      </c>
      <c r="J8" s="142" t="s">
        <v>321</v>
      </c>
      <c r="K8" s="142" t="s">
        <v>322</v>
      </c>
      <c r="L8" s="142" t="s">
        <v>323</v>
      </c>
      <c r="M8" s="142" t="s">
        <v>467</v>
      </c>
      <c r="N8" s="142" t="s">
        <v>468</v>
      </c>
      <c r="O8" s="142" t="s">
        <v>556</v>
      </c>
      <c r="P8" s="142" t="s">
        <v>557</v>
      </c>
      <c r="Q8" s="142" t="s">
        <v>558</v>
      </c>
      <c r="R8" s="142" t="s">
        <v>559</v>
      </c>
      <c r="S8" s="142" t="s">
        <v>603</v>
      </c>
      <c r="T8" s="142" t="s">
        <v>466</v>
      </c>
    </row>
    <row r="9" spans="2:20" s="22" customFormat="1" ht="9" customHeight="1">
      <c r="B9" s="143"/>
      <c r="C9" s="144"/>
      <c r="D9" s="145"/>
      <c r="E9" s="146"/>
      <c r="F9" s="147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</row>
    <row r="10" spans="2:4" s="22" customFormat="1" ht="9" customHeight="1">
      <c r="B10" s="136"/>
      <c r="C10" s="148"/>
      <c r="D10" s="148"/>
    </row>
    <row r="11" spans="2:20" s="22" customFormat="1" ht="15.75" customHeight="1">
      <c r="B11" s="136"/>
      <c r="C11" s="149" t="s">
        <v>83</v>
      </c>
      <c r="D11" s="148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</row>
    <row r="12" spans="2:20" s="22" customFormat="1" ht="15.75" customHeight="1">
      <c r="B12" s="136"/>
      <c r="C12" s="149" t="s">
        <v>621</v>
      </c>
      <c r="D12" s="148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</row>
    <row r="13" spans="2:20" s="22" customFormat="1" ht="9" customHeight="1">
      <c r="B13" s="136"/>
      <c r="C13" s="66"/>
      <c r="D13" s="212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</row>
    <row r="14" spans="2:20" s="18" customFormat="1" ht="9" customHeight="1">
      <c r="B14" s="136"/>
      <c r="C14" s="54"/>
      <c r="D14" s="55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</row>
    <row r="15" spans="2:23" s="61" customFormat="1" ht="16.5">
      <c r="B15" s="150" t="s">
        <v>4</v>
      </c>
      <c r="C15" s="67" t="s">
        <v>430</v>
      </c>
      <c r="D15" s="214"/>
      <c r="E15" s="209">
        <v>4000000</v>
      </c>
      <c r="F15" s="209">
        <v>1405892</v>
      </c>
      <c r="G15" s="209">
        <v>1700000</v>
      </c>
      <c r="H15" s="209">
        <v>0</v>
      </c>
      <c r="I15" s="209">
        <v>1245067</v>
      </c>
      <c r="J15" s="209">
        <v>0</v>
      </c>
      <c r="K15" s="209">
        <v>13823484</v>
      </c>
      <c r="L15" s="209">
        <v>101971</v>
      </c>
      <c r="M15" s="209">
        <v>3159678</v>
      </c>
      <c r="N15" s="209">
        <v>0</v>
      </c>
      <c r="O15" s="209">
        <v>-293820</v>
      </c>
      <c r="P15" s="209">
        <v>47106</v>
      </c>
      <c r="Q15" s="209">
        <v>4895</v>
      </c>
      <c r="R15" s="209">
        <v>-82447</v>
      </c>
      <c r="S15" s="209">
        <v>0</v>
      </c>
      <c r="T15" s="215">
        <f>SUM(E15:S15)</f>
        <v>25111826</v>
      </c>
      <c r="W15" s="197"/>
    </row>
    <row r="16" spans="2:20" s="61" customFormat="1" ht="16.5">
      <c r="B16" s="150" t="s">
        <v>8</v>
      </c>
      <c r="C16" s="67" t="s">
        <v>431</v>
      </c>
      <c r="D16" s="216"/>
      <c r="E16" s="209">
        <f>SUM(E17:E18)</f>
        <v>0</v>
      </c>
      <c r="F16" s="209">
        <f aca="true" t="shared" si="0" ref="F16:R16">SUM(F17:F18)</f>
        <v>0</v>
      </c>
      <c r="G16" s="209">
        <f t="shared" si="0"/>
        <v>0</v>
      </c>
      <c r="H16" s="209">
        <f t="shared" si="0"/>
        <v>0</v>
      </c>
      <c r="I16" s="209">
        <f t="shared" si="0"/>
        <v>0</v>
      </c>
      <c r="J16" s="209">
        <f t="shared" si="0"/>
        <v>0</v>
      </c>
      <c r="K16" s="209">
        <f t="shared" si="0"/>
        <v>0</v>
      </c>
      <c r="L16" s="209">
        <f t="shared" si="0"/>
        <v>0</v>
      </c>
      <c r="M16" s="209">
        <f t="shared" si="0"/>
        <v>0</v>
      </c>
      <c r="N16" s="209">
        <f t="shared" si="0"/>
        <v>0</v>
      </c>
      <c r="O16" s="209">
        <f t="shared" si="0"/>
        <v>0</v>
      </c>
      <c r="P16" s="209">
        <f t="shared" si="0"/>
        <v>0</v>
      </c>
      <c r="Q16" s="209">
        <f t="shared" si="0"/>
        <v>0</v>
      </c>
      <c r="R16" s="209">
        <f t="shared" si="0"/>
        <v>0</v>
      </c>
      <c r="S16" s="209">
        <f>SUM(S17:S18)</f>
        <v>0</v>
      </c>
      <c r="T16" s="215">
        <f>SUM(E16:S16)</f>
        <v>0</v>
      </c>
    </row>
    <row r="17" spans="2:20" s="61" customFormat="1" ht="16.5">
      <c r="B17" s="150" t="s">
        <v>9</v>
      </c>
      <c r="C17" s="67" t="s">
        <v>432</v>
      </c>
      <c r="D17" s="216"/>
      <c r="E17" s="71">
        <v>0</v>
      </c>
      <c r="F17" s="209">
        <v>0</v>
      </c>
      <c r="G17" s="209">
        <v>0</v>
      </c>
      <c r="H17" s="209">
        <v>0</v>
      </c>
      <c r="I17" s="209">
        <v>0</v>
      </c>
      <c r="J17" s="209">
        <v>0</v>
      </c>
      <c r="K17" s="209">
        <v>0</v>
      </c>
      <c r="L17" s="209">
        <v>0</v>
      </c>
      <c r="M17" s="209">
        <v>0</v>
      </c>
      <c r="N17" s="209">
        <v>0</v>
      </c>
      <c r="O17" s="209">
        <v>0</v>
      </c>
      <c r="P17" s="209">
        <v>0</v>
      </c>
      <c r="Q17" s="209">
        <v>0</v>
      </c>
      <c r="R17" s="209">
        <v>0</v>
      </c>
      <c r="S17" s="209">
        <v>0</v>
      </c>
      <c r="T17" s="215">
        <f>SUM(E17:S17)</f>
        <v>0</v>
      </c>
    </row>
    <row r="18" spans="2:20" s="61" customFormat="1" ht="31.5">
      <c r="B18" s="150" t="s">
        <v>14</v>
      </c>
      <c r="C18" s="67" t="s">
        <v>433</v>
      </c>
      <c r="D18" s="216"/>
      <c r="E18" s="71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0</v>
      </c>
      <c r="M18" s="209">
        <v>0</v>
      </c>
      <c r="N18" s="209">
        <v>0</v>
      </c>
      <c r="O18" s="209">
        <v>0</v>
      </c>
      <c r="P18" s="209">
        <v>0</v>
      </c>
      <c r="Q18" s="209">
        <v>0</v>
      </c>
      <c r="R18" s="209">
        <v>0</v>
      </c>
      <c r="S18" s="209">
        <v>0</v>
      </c>
      <c r="T18" s="215">
        <f>SUM(E18:S18)</f>
        <v>0</v>
      </c>
    </row>
    <row r="19" spans="2:20" s="61" customFormat="1" ht="16.5">
      <c r="B19" s="150" t="s">
        <v>16</v>
      </c>
      <c r="C19" s="67" t="s">
        <v>462</v>
      </c>
      <c r="D19" s="84" t="s">
        <v>574</v>
      </c>
      <c r="E19" s="209">
        <f>+E15+E16</f>
        <v>4000000</v>
      </c>
      <c r="F19" s="209">
        <f aca="true" t="shared" si="1" ref="F19:S19">+F15+F16</f>
        <v>1405892</v>
      </c>
      <c r="G19" s="209">
        <f t="shared" si="1"/>
        <v>1700000</v>
      </c>
      <c r="H19" s="209">
        <f t="shared" si="1"/>
        <v>0</v>
      </c>
      <c r="I19" s="209">
        <f t="shared" si="1"/>
        <v>1245067</v>
      </c>
      <c r="J19" s="209">
        <f t="shared" si="1"/>
        <v>0</v>
      </c>
      <c r="K19" s="209">
        <f t="shared" si="1"/>
        <v>13823484</v>
      </c>
      <c r="L19" s="209">
        <f t="shared" si="1"/>
        <v>101971</v>
      </c>
      <c r="M19" s="209">
        <f t="shared" si="1"/>
        <v>3159678</v>
      </c>
      <c r="N19" s="209">
        <f t="shared" si="1"/>
        <v>0</v>
      </c>
      <c r="O19" s="209">
        <f t="shared" si="1"/>
        <v>-293820</v>
      </c>
      <c r="P19" s="209">
        <f t="shared" si="1"/>
        <v>47106</v>
      </c>
      <c r="Q19" s="209">
        <f t="shared" si="1"/>
        <v>4895</v>
      </c>
      <c r="R19" s="209">
        <f t="shared" si="1"/>
        <v>-82447</v>
      </c>
      <c r="S19" s="209">
        <f t="shared" si="1"/>
        <v>0</v>
      </c>
      <c r="T19" s="215">
        <f>+T15+T16</f>
        <v>25111826</v>
      </c>
    </row>
    <row r="20" spans="2:20" s="18" customFormat="1" ht="16.5">
      <c r="B20" s="150"/>
      <c r="C20" s="56"/>
      <c r="D20" s="217"/>
      <c r="E20" s="189"/>
      <c r="F20" s="189"/>
      <c r="G20" s="189"/>
      <c r="H20" s="189"/>
      <c r="I20" s="189"/>
      <c r="J20" s="189"/>
      <c r="K20" s="189"/>
      <c r="L20" s="189"/>
      <c r="M20" s="218"/>
      <c r="N20" s="218"/>
      <c r="O20" s="189"/>
      <c r="P20" s="189"/>
      <c r="Q20" s="189"/>
      <c r="R20" s="189"/>
      <c r="S20" s="189"/>
      <c r="T20" s="219"/>
    </row>
    <row r="21" spans="2:21" s="62" customFormat="1" ht="16.5">
      <c r="B21" s="150"/>
      <c r="C21" s="151" t="s">
        <v>434</v>
      </c>
      <c r="D21" s="220"/>
      <c r="E21" s="221"/>
      <c r="F21" s="221"/>
      <c r="G21" s="221"/>
      <c r="H21" s="221"/>
      <c r="I21" s="221"/>
      <c r="J21" s="221"/>
      <c r="K21" s="221"/>
      <c r="L21" s="221"/>
      <c r="M21" s="222"/>
      <c r="N21" s="222"/>
      <c r="O21" s="222"/>
      <c r="P21" s="222"/>
      <c r="Q21" s="222"/>
      <c r="R21" s="222"/>
      <c r="S21" s="222"/>
      <c r="T21" s="223"/>
      <c r="U21" s="22"/>
    </row>
    <row r="22" spans="2:20" s="61" customFormat="1" ht="16.5">
      <c r="B22" s="150" t="s">
        <v>17</v>
      </c>
      <c r="C22" s="67" t="s">
        <v>435</v>
      </c>
      <c r="D22" s="216"/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  <c r="K22" s="209">
        <v>0</v>
      </c>
      <c r="L22" s="209">
        <v>0</v>
      </c>
      <c r="M22" s="209">
        <v>0</v>
      </c>
      <c r="N22" s="209">
        <v>0</v>
      </c>
      <c r="O22" s="209">
        <v>0</v>
      </c>
      <c r="P22" s="209">
        <v>0</v>
      </c>
      <c r="Q22" s="209">
        <v>0</v>
      </c>
      <c r="R22" s="209">
        <v>0</v>
      </c>
      <c r="S22" s="209">
        <v>0</v>
      </c>
      <c r="T22" s="215">
        <f>SUM(E22:S22)</f>
        <v>0</v>
      </c>
    </row>
    <row r="23" spans="2:23" s="61" customFormat="1" ht="16.5">
      <c r="B23" s="150" t="s">
        <v>20</v>
      </c>
      <c r="C23" s="67" t="s">
        <v>488</v>
      </c>
      <c r="D23" s="216"/>
      <c r="E23" s="209">
        <v>0</v>
      </c>
      <c r="F23" s="209">
        <v>0</v>
      </c>
      <c r="G23" s="209">
        <v>0</v>
      </c>
      <c r="H23" s="209">
        <v>0</v>
      </c>
      <c r="I23" s="209">
        <v>0</v>
      </c>
      <c r="J23" s="209">
        <v>0</v>
      </c>
      <c r="K23" s="209">
        <v>0</v>
      </c>
      <c r="L23" s="209">
        <v>0</v>
      </c>
      <c r="M23" s="209">
        <v>0</v>
      </c>
      <c r="N23" s="209">
        <v>0</v>
      </c>
      <c r="O23" s="71">
        <v>-818941</v>
      </c>
      <c r="P23" s="209">
        <v>0</v>
      </c>
      <c r="Q23" s="209">
        <v>0</v>
      </c>
      <c r="R23" s="209">
        <v>0</v>
      </c>
      <c r="S23" s="209">
        <v>0</v>
      </c>
      <c r="T23" s="215">
        <f>SUM(E23:S23)</f>
        <v>-818941</v>
      </c>
      <c r="W23" s="79"/>
    </row>
    <row r="24" spans="2:23" s="61" customFormat="1" ht="16.5">
      <c r="B24" s="150" t="s">
        <v>23</v>
      </c>
      <c r="C24" s="67" t="s">
        <v>372</v>
      </c>
      <c r="D24" s="216"/>
      <c r="E24" s="209">
        <f>SUM(E25:E26)</f>
        <v>0</v>
      </c>
      <c r="F24" s="209">
        <f aca="true" t="shared" si="2" ref="F24:S24">SUM(F25:F26)</f>
        <v>0</v>
      </c>
      <c r="G24" s="209">
        <f t="shared" si="2"/>
        <v>0</v>
      </c>
      <c r="H24" s="209">
        <f t="shared" si="2"/>
        <v>0</v>
      </c>
      <c r="I24" s="209">
        <f t="shared" si="2"/>
        <v>0</v>
      </c>
      <c r="J24" s="209">
        <f t="shared" si="2"/>
        <v>0</v>
      </c>
      <c r="K24" s="209">
        <f t="shared" si="2"/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 t="shared" si="2"/>
        <v>0</v>
      </c>
      <c r="R24" s="209">
        <f t="shared" si="2"/>
        <v>22070</v>
      </c>
      <c r="S24" s="209">
        <f t="shared" si="2"/>
        <v>0</v>
      </c>
      <c r="T24" s="215">
        <f>SUM(E24:S24)</f>
        <v>22070</v>
      </c>
      <c r="W24" s="79"/>
    </row>
    <row r="25" spans="2:23" s="61" customFormat="1" ht="16.5">
      <c r="B25" s="150" t="s">
        <v>24</v>
      </c>
      <c r="C25" s="67" t="s">
        <v>535</v>
      </c>
      <c r="D25" s="216"/>
      <c r="E25" s="209">
        <v>0</v>
      </c>
      <c r="F25" s="209">
        <v>0</v>
      </c>
      <c r="G25" s="209">
        <v>0</v>
      </c>
      <c r="H25" s="209">
        <v>0</v>
      </c>
      <c r="I25" s="209">
        <v>0</v>
      </c>
      <c r="J25" s="209">
        <v>0</v>
      </c>
      <c r="K25" s="209">
        <v>0</v>
      </c>
      <c r="L25" s="209">
        <v>0</v>
      </c>
      <c r="M25" s="209">
        <v>0</v>
      </c>
      <c r="N25" s="209">
        <v>0</v>
      </c>
      <c r="O25" s="209">
        <v>0</v>
      </c>
      <c r="P25" s="209">
        <v>0</v>
      </c>
      <c r="Q25" s="209">
        <v>0</v>
      </c>
      <c r="R25" s="224">
        <v>22070</v>
      </c>
      <c r="S25" s="209">
        <v>0</v>
      </c>
      <c r="T25" s="215">
        <f aca="true" t="shared" si="3" ref="T25:T40">SUM(E25:S25)</f>
        <v>22070</v>
      </c>
      <c r="W25" s="79"/>
    </row>
    <row r="26" spans="2:23" s="61" customFormat="1" ht="31.5">
      <c r="B26" s="150" t="s">
        <v>25</v>
      </c>
      <c r="C26" s="67" t="s">
        <v>536</v>
      </c>
      <c r="D26" s="216"/>
      <c r="E26" s="209">
        <v>0</v>
      </c>
      <c r="F26" s="209">
        <v>0</v>
      </c>
      <c r="G26" s="209">
        <v>0</v>
      </c>
      <c r="H26" s="209">
        <v>0</v>
      </c>
      <c r="I26" s="209">
        <v>0</v>
      </c>
      <c r="J26" s="209">
        <v>0</v>
      </c>
      <c r="K26" s="209">
        <v>0</v>
      </c>
      <c r="L26" s="209">
        <v>0</v>
      </c>
      <c r="M26" s="209">
        <v>0</v>
      </c>
      <c r="N26" s="209">
        <v>0</v>
      </c>
      <c r="O26" s="209">
        <v>0</v>
      </c>
      <c r="P26" s="209">
        <v>0</v>
      </c>
      <c r="Q26" s="209">
        <v>0</v>
      </c>
      <c r="R26" s="209">
        <v>0</v>
      </c>
      <c r="S26" s="209">
        <v>0</v>
      </c>
      <c r="T26" s="215">
        <f t="shared" si="3"/>
        <v>0</v>
      </c>
      <c r="W26" s="79"/>
    </row>
    <row r="27" spans="2:23" s="61" customFormat="1" ht="16.5">
      <c r="B27" s="150" t="s">
        <v>26</v>
      </c>
      <c r="C27" s="67" t="s">
        <v>537</v>
      </c>
      <c r="D27" s="216"/>
      <c r="E27" s="209">
        <v>0</v>
      </c>
      <c r="F27" s="209">
        <v>0</v>
      </c>
      <c r="G27" s="209">
        <v>0</v>
      </c>
      <c r="H27" s="209">
        <v>0</v>
      </c>
      <c r="I27" s="209">
        <v>0</v>
      </c>
      <c r="J27" s="209">
        <v>0</v>
      </c>
      <c r="K27" s="209">
        <v>0</v>
      </c>
      <c r="L27" s="209">
        <v>0</v>
      </c>
      <c r="M27" s="209">
        <v>0</v>
      </c>
      <c r="N27" s="209">
        <v>0</v>
      </c>
      <c r="O27" s="209">
        <v>0</v>
      </c>
      <c r="P27" s="209">
        <v>0</v>
      </c>
      <c r="Q27" s="209">
        <v>0</v>
      </c>
      <c r="R27" s="209">
        <v>0</v>
      </c>
      <c r="S27" s="209">
        <v>0</v>
      </c>
      <c r="T27" s="215">
        <f t="shared" si="3"/>
        <v>0</v>
      </c>
      <c r="W27" s="79"/>
    </row>
    <row r="28" spans="2:23" s="61" customFormat="1" ht="33">
      <c r="B28" s="150" t="s">
        <v>27</v>
      </c>
      <c r="C28" s="67" t="s">
        <v>490</v>
      </c>
      <c r="D28" s="216"/>
      <c r="E28" s="209">
        <v>0</v>
      </c>
      <c r="F28" s="209">
        <v>0</v>
      </c>
      <c r="G28" s="209">
        <v>0</v>
      </c>
      <c r="H28" s="209">
        <v>0</v>
      </c>
      <c r="I28" s="209">
        <v>0</v>
      </c>
      <c r="J28" s="209">
        <v>0</v>
      </c>
      <c r="K28" s="209">
        <v>0</v>
      </c>
      <c r="L28" s="209">
        <v>0</v>
      </c>
      <c r="M28" s="209">
        <v>0</v>
      </c>
      <c r="N28" s="209">
        <v>0</v>
      </c>
      <c r="O28" s="209">
        <v>0</v>
      </c>
      <c r="P28" s="209">
        <v>0</v>
      </c>
      <c r="Q28" s="209">
        <v>0</v>
      </c>
      <c r="R28" s="209">
        <v>0</v>
      </c>
      <c r="S28" s="209">
        <v>0</v>
      </c>
      <c r="T28" s="215">
        <f t="shared" si="3"/>
        <v>0</v>
      </c>
      <c r="W28" s="79"/>
    </row>
    <row r="29" spans="2:23" s="61" customFormat="1" ht="31.5">
      <c r="B29" s="150" t="s">
        <v>28</v>
      </c>
      <c r="C29" s="67" t="s">
        <v>538</v>
      </c>
      <c r="D29" s="216"/>
      <c r="E29" s="209">
        <v>0</v>
      </c>
      <c r="F29" s="209"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09">
        <v>0</v>
      </c>
      <c r="M29" s="209">
        <v>0</v>
      </c>
      <c r="N29" s="209">
        <v>0</v>
      </c>
      <c r="O29" s="209">
        <v>0</v>
      </c>
      <c r="P29" s="209">
        <v>0</v>
      </c>
      <c r="Q29" s="71">
        <v>0</v>
      </c>
      <c r="R29" s="209">
        <v>0</v>
      </c>
      <c r="S29" s="209">
        <v>0</v>
      </c>
      <c r="T29" s="215">
        <f t="shared" si="3"/>
        <v>0</v>
      </c>
      <c r="W29" s="79"/>
    </row>
    <row r="30" spans="2:23" s="61" customFormat="1" ht="16.5">
      <c r="B30" s="150" t="s">
        <v>29</v>
      </c>
      <c r="C30" s="67" t="s">
        <v>261</v>
      </c>
      <c r="D30" s="216"/>
      <c r="E30" s="209">
        <v>0</v>
      </c>
      <c r="F30" s="209">
        <v>0</v>
      </c>
      <c r="G30" s="209">
        <v>0</v>
      </c>
      <c r="H30" s="209">
        <v>0</v>
      </c>
      <c r="I30" s="209">
        <v>0</v>
      </c>
      <c r="J30" s="209">
        <v>0</v>
      </c>
      <c r="K30" s="209">
        <v>0</v>
      </c>
      <c r="L30" s="209">
        <v>0</v>
      </c>
      <c r="M30" s="209">
        <v>0</v>
      </c>
      <c r="N30" s="209">
        <v>0</v>
      </c>
      <c r="O30" s="209">
        <v>0</v>
      </c>
      <c r="P30" s="209">
        <v>0</v>
      </c>
      <c r="Q30" s="209">
        <v>0</v>
      </c>
      <c r="R30" s="209">
        <v>0</v>
      </c>
      <c r="S30" s="209">
        <v>0</v>
      </c>
      <c r="T30" s="215">
        <f t="shared" si="3"/>
        <v>0</v>
      </c>
      <c r="W30" s="79"/>
    </row>
    <row r="31" spans="2:23" s="61" customFormat="1" ht="31.5">
      <c r="B31" s="150" t="s">
        <v>30</v>
      </c>
      <c r="C31" s="67" t="s">
        <v>438</v>
      </c>
      <c r="D31" s="216"/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v>0</v>
      </c>
      <c r="M31" s="209">
        <v>0</v>
      </c>
      <c r="N31" s="209">
        <v>0</v>
      </c>
      <c r="O31" s="209">
        <v>0</v>
      </c>
      <c r="P31" s="209">
        <v>0</v>
      </c>
      <c r="Q31" s="209">
        <v>0</v>
      </c>
      <c r="R31" s="209">
        <v>0</v>
      </c>
      <c r="S31" s="209">
        <v>0</v>
      </c>
      <c r="T31" s="215">
        <f t="shared" si="3"/>
        <v>0</v>
      </c>
      <c r="W31" s="79"/>
    </row>
    <row r="32" spans="2:23" s="61" customFormat="1" ht="31.5">
      <c r="B32" s="150" t="s">
        <v>31</v>
      </c>
      <c r="C32" s="67" t="s">
        <v>439</v>
      </c>
      <c r="D32" s="216"/>
      <c r="E32" s="209">
        <v>0</v>
      </c>
      <c r="F32" s="209">
        <v>0</v>
      </c>
      <c r="G32" s="209">
        <v>0</v>
      </c>
      <c r="H32" s="209">
        <v>0</v>
      </c>
      <c r="I32" s="209">
        <v>0</v>
      </c>
      <c r="J32" s="209">
        <v>0</v>
      </c>
      <c r="K32" s="209">
        <v>0</v>
      </c>
      <c r="L32" s="209">
        <v>0</v>
      </c>
      <c r="M32" s="209">
        <v>0</v>
      </c>
      <c r="N32" s="209">
        <v>0</v>
      </c>
      <c r="O32" s="209">
        <v>0</v>
      </c>
      <c r="P32" s="209">
        <v>0</v>
      </c>
      <c r="Q32" s="209">
        <v>0</v>
      </c>
      <c r="R32" s="209">
        <v>0</v>
      </c>
      <c r="S32" s="209">
        <v>0</v>
      </c>
      <c r="T32" s="215">
        <f t="shared" si="3"/>
        <v>0</v>
      </c>
      <c r="W32" s="79"/>
    </row>
    <row r="33" spans="2:23" s="61" customFormat="1" ht="33">
      <c r="B33" s="150" t="s">
        <v>32</v>
      </c>
      <c r="C33" s="67" t="s">
        <v>440</v>
      </c>
      <c r="D33" s="216"/>
      <c r="E33" s="209">
        <v>0</v>
      </c>
      <c r="F33" s="209">
        <v>0</v>
      </c>
      <c r="G33" s="209">
        <v>0</v>
      </c>
      <c r="H33" s="209">
        <v>0</v>
      </c>
      <c r="I33" s="209">
        <v>0</v>
      </c>
      <c r="J33" s="209">
        <v>0</v>
      </c>
      <c r="K33" s="209">
        <v>0</v>
      </c>
      <c r="L33" s="209">
        <v>0</v>
      </c>
      <c r="M33" s="209">
        <v>0</v>
      </c>
      <c r="N33" s="209">
        <v>0</v>
      </c>
      <c r="O33" s="209">
        <v>0</v>
      </c>
      <c r="P33" s="209">
        <v>0</v>
      </c>
      <c r="Q33" s="209">
        <v>0</v>
      </c>
      <c r="R33" s="209">
        <v>0</v>
      </c>
      <c r="S33" s="209">
        <v>0</v>
      </c>
      <c r="T33" s="215">
        <f t="shared" si="3"/>
        <v>0</v>
      </c>
      <c r="W33" s="79"/>
    </row>
    <row r="34" spans="2:23" s="61" customFormat="1" ht="16.5">
      <c r="B34" s="150" t="s">
        <v>33</v>
      </c>
      <c r="C34" s="67" t="s">
        <v>259</v>
      </c>
      <c r="D34" s="216"/>
      <c r="E34" s="209">
        <f>+SUM(E35:E36)</f>
        <v>0</v>
      </c>
      <c r="F34" s="209">
        <f aca="true" t="shared" si="4" ref="F34:S34">+SUM(F35:F36)</f>
        <v>0</v>
      </c>
      <c r="G34" s="209">
        <f t="shared" si="4"/>
        <v>0</v>
      </c>
      <c r="H34" s="209">
        <f t="shared" si="4"/>
        <v>0</v>
      </c>
      <c r="I34" s="209">
        <f t="shared" si="4"/>
        <v>0</v>
      </c>
      <c r="J34" s="209">
        <f t="shared" si="4"/>
        <v>0</v>
      </c>
      <c r="K34" s="209">
        <f t="shared" si="4"/>
        <v>0</v>
      </c>
      <c r="L34" s="209">
        <f t="shared" si="4"/>
        <v>0</v>
      </c>
      <c r="M34" s="209">
        <f t="shared" si="4"/>
        <v>0</v>
      </c>
      <c r="N34" s="209">
        <f t="shared" si="4"/>
        <v>0</v>
      </c>
      <c r="O34" s="209">
        <f t="shared" si="4"/>
        <v>0</v>
      </c>
      <c r="P34" s="209">
        <f t="shared" si="4"/>
        <v>0</v>
      </c>
      <c r="Q34" s="209">
        <f t="shared" si="4"/>
        <v>0</v>
      </c>
      <c r="R34" s="209">
        <f t="shared" si="4"/>
        <v>0</v>
      </c>
      <c r="S34" s="209">
        <f t="shared" si="4"/>
        <v>0</v>
      </c>
      <c r="T34" s="215">
        <f t="shared" si="3"/>
        <v>0</v>
      </c>
      <c r="W34" s="79"/>
    </row>
    <row r="35" spans="2:23" s="61" customFormat="1" ht="16.5">
      <c r="B35" s="150" t="s">
        <v>486</v>
      </c>
      <c r="C35" s="67" t="s">
        <v>260</v>
      </c>
      <c r="D35" s="216"/>
      <c r="E35" s="209">
        <v>0</v>
      </c>
      <c r="F35" s="209">
        <v>0</v>
      </c>
      <c r="G35" s="209">
        <v>0</v>
      </c>
      <c r="H35" s="209">
        <v>0</v>
      </c>
      <c r="I35" s="209">
        <v>0</v>
      </c>
      <c r="J35" s="209">
        <v>0</v>
      </c>
      <c r="K35" s="209">
        <v>0</v>
      </c>
      <c r="L35" s="209">
        <v>0</v>
      </c>
      <c r="M35" s="209">
        <v>0</v>
      </c>
      <c r="N35" s="209">
        <v>0</v>
      </c>
      <c r="O35" s="209">
        <v>0</v>
      </c>
      <c r="P35" s="209">
        <v>0</v>
      </c>
      <c r="Q35" s="209">
        <v>0</v>
      </c>
      <c r="R35" s="209">
        <v>0</v>
      </c>
      <c r="S35" s="209">
        <v>0</v>
      </c>
      <c r="T35" s="215">
        <f t="shared" si="3"/>
        <v>0</v>
      </c>
      <c r="W35" s="79"/>
    </row>
    <row r="36" spans="2:23" s="61" customFormat="1" ht="16.5">
      <c r="B36" s="150" t="s">
        <v>487</v>
      </c>
      <c r="C36" s="67" t="s">
        <v>539</v>
      </c>
      <c r="D36" s="216"/>
      <c r="E36" s="209">
        <v>0</v>
      </c>
      <c r="F36" s="209">
        <v>0</v>
      </c>
      <c r="G36" s="209">
        <v>0</v>
      </c>
      <c r="H36" s="209">
        <v>0</v>
      </c>
      <c r="I36" s="209">
        <v>0</v>
      </c>
      <c r="J36" s="209">
        <v>0</v>
      </c>
      <c r="K36" s="209">
        <v>0</v>
      </c>
      <c r="L36" s="209">
        <v>0</v>
      </c>
      <c r="M36" s="209">
        <v>0</v>
      </c>
      <c r="N36" s="209">
        <v>0</v>
      </c>
      <c r="O36" s="209">
        <v>0</v>
      </c>
      <c r="P36" s="209">
        <v>0</v>
      </c>
      <c r="Q36" s="209">
        <v>0</v>
      </c>
      <c r="R36" s="209">
        <v>0</v>
      </c>
      <c r="S36" s="209">
        <v>0</v>
      </c>
      <c r="T36" s="215">
        <f t="shared" si="3"/>
        <v>0</v>
      </c>
      <c r="W36" s="79"/>
    </row>
    <row r="37" spans="2:23" s="61" customFormat="1" ht="16.5">
      <c r="B37" s="150" t="s">
        <v>34</v>
      </c>
      <c r="C37" s="67" t="s">
        <v>618</v>
      </c>
      <c r="D37" s="216"/>
      <c r="E37" s="209">
        <v>0</v>
      </c>
      <c r="F37" s="209"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>
        <v>0</v>
      </c>
      <c r="M37" s="209">
        <v>0</v>
      </c>
      <c r="N37" s="209">
        <v>0</v>
      </c>
      <c r="O37" s="209">
        <v>0</v>
      </c>
      <c r="P37" s="209">
        <v>0</v>
      </c>
      <c r="Q37" s="209">
        <v>0</v>
      </c>
      <c r="R37" s="209">
        <v>0</v>
      </c>
      <c r="S37" s="209">
        <v>0</v>
      </c>
      <c r="T37" s="215">
        <f t="shared" si="3"/>
        <v>0</v>
      </c>
      <c r="W37" s="79"/>
    </row>
    <row r="38" spans="2:23" s="61" customFormat="1" ht="16.5">
      <c r="B38" s="150" t="s">
        <v>35</v>
      </c>
      <c r="C38" s="67" t="s">
        <v>366</v>
      </c>
      <c r="D38" s="216"/>
      <c r="E38" s="209">
        <v>0</v>
      </c>
      <c r="F38" s="209">
        <v>0</v>
      </c>
      <c r="G38" s="209">
        <v>0</v>
      </c>
      <c r="H38" s="209">
        <v>0</v>
      </c>
      <c r="I38" s="209">
        <v>0</v>
      </c>
      <c r="J38" s="209">
        <v>0</v>
      </c>
      <c r="K38" s="209">
        <v>0</v>
      </c>
      <c r="L38" s="209">
        <v>0</v>
      </c>
      <c r="M38" s="209">
        <v>0</v>
      </c>
      <c r="N38" s="209">
        <v>0</v>
      </c>
      <c r="O38" s="209">
        <v>0</v>
      </c>
      <c r="P38" s="209">
        <v>0</v>
      </c>
      <c r="Q38" s="209">
        <v>0</v>
      </c>
      <c r="R38" s="209">
        <v>0</v>
      </c>
      <c r="S38" s="209">
        <v>0</v>
      </c>
      <c r="T38" s="215">
        <f t="shared" si="3"/>
        <v>0</v>
      </c>
      <c r="W38" s="79"/>
    </row>
    <row r="39" spans="2:23" s="61" customFormat="1" ht="33">
      <c r="B39" s="150" t="s">
        <v>36</v>
      </c>
      <c r="C39" s="67" t="s">
        <v>172</v>
      </c>
      <c r="D39" s="216"/>
      <c r="E39" s="209">
        <v>0</v>
      </c>
      <c r="F39" s="209">
        <v>0</v>
      </c>
      <c r="G39" s="209">
        <v>0</v>
      </c>
      <c r="H39" s="209">
        <v>0</v>
      </c>
      <c r="I39" s="209">
        <v>0</v>
      </c>
      <c r="J39" s="209">
        <v>0</v>
      </c>
      <c r="K39" s="209">
        <v>0</v>
      </c>
      <c r="L39" s="209">
        <v>0</v>
      </c>
      <c r="M39" s="209">
        <v>0</v>
      </c>
      <c r="N39" s="209">
        <v>0</v>
      </c>
      <c r="O39" s="209">
        <v>0</v>
      </c>
      <c r="P39" s="209">
        <v>0</v>
      </c>
      <c r="Q39" s="209">
        <v>0</v>
      </c>
      <c r="R39" s="209">
        <v>0</v>
      </c>
      <c r="S39" s="209">
        <v>0</v>
      </c>
      <c r="T39" s="215">
        <f t="shared" si="3"/>
        <v>0</v>
      </c>
      <c r="W39" s="79"/>
    </row>
    <row r="40" spans="2:23" s="61" customFormat="1" ht="33">
      <c r="B40" s="150" t="s">
        <v>39</v>
      </c>
      <c r="C40" s="67" t="s">
        <v>13</v>
      </c>
      <c r="D40" s="216"/>
      <c r="E40" s="209">
        <v>0</v>
      </c>
      <c r="F40" s="209">
        <v>0</v>
      </c>
      <c r="G40" s="209">
        <v>0</v>
      </c>
      <c r="H40" s="209">
        <v>0</v>
      </c>
      <c r="I40" s="209">
        <v>0</v>
      </c>
      <c r="J40" s="209">
        <v>0</v>
      </c>
      <c r="K40" s="209">
        <v>0</v>
      </c>
      <c r="L40" s="209">
        <v>-51026</v>
      </c>
      <c r="M40" s="209">
        <v>0</v>
      </c>
      <c r="N40" s="209">
        <v>0</v>
      </c>
      <c r="O40" s="209">
        <v>0</v>
      </c>
      <c r="P40" s="209">
        <v>0</v>
      </c>
      <c r="Q40" s="209">
        <v>0</v>
      </c>
      <c r="R40" s="209">
        <v>0</v>
      </c>
      <c r="S40" s="209">
        <v>0</v>
      </c>
      <c r="T40" s="215">
        <f t="shared" si="3"/>
        <v>-51026</v>
      </c>
      <c r="W40" s="79"/>
    </row>
    <row r="41" spans="2:23" s="61" customFormat="1" ht="16.5">
      <c r="B41" s="150" t="s">
        <v>477</v>
      </c>
      <c r="C41" s="67" t="s">
        <v>436</v>
      </c>
      <c r="D41" s="216"/>
      <c r="E41" s="209">
        <v>0</v>
      </c>
      <c r="F41" s="209">
        <v>0</v>
      </c>
      <c r="G41" s="209">
        <v>0</v>
      </c>
      <c r="H41" s="209">
        <v>0</v>
      </c>
      <c r="I41" s="209">
        <v>0</v>
      </c>
      <c r="J41" s="209">
        <v>0</v>
      </c>
      <c r="K41" s="209">
        <v>0</v>
      </c>
      <c r="L41" s="209">
        <v>0</v>
      </c>
      <c r="M41" s="209">
        <v>2994848</v>
      </c>
      <c r="N41" s="209">
        <v>0</v>
      </c>
      <c r="O41" s="209">
        <v>0</v>
      </c>
      <c r="P41" s="209">
        <v>0</v>
      </c>
      <c r="Q41" s="209">
        <v>0</v>
      </c>
      <c r="R41" s="209">
        <v>0</v>
      </c>
      <c r="S41" s="209">
        <v>0</v>
      </c>
      <c r="T41" s="215">
        <f>SUM(E41:S41)</f>
        <v>2994848</v>
      </c>
      <c r="V41" s="18"/>
      <c r="W41" s="79"/>
    </row>
    <row r="42" spans="2:23" s="61" customFormat="1" ht="16.5">
      <c r="B42" s="150" t="s">
        <v>513</v>
      </c>
      <c r="C42" s="67" t="s">
        <v>437</v>
      </c>
      <c r="D42" s="216"/>
      <c r="E42" s="209">
        <f>+SUM(E43:E45)</f>
        <v>0</v>
      </c>
      <c r="F42" s="209">
        <f aca="true" t="shared" si="5" ref="F42:S42">+SUM(F43:F45)</f>
        <v>0</v>
      </c>
      <c r="G42" s="209">
        <f t="shared" si="5"/>
        <v>0</v>
      </c>
      <c r="H42" s="209">
        <f t="shared" si="5"/>
        <v>0</v>
      </c>
      <c r="I42" s="209">
        <f t="shared" si="5"/>
        <v>36960</v>
      </c>
      <c r="J42" s="209">
        <f t="shared" si="5"/>
        <v>0</v>
      </c>
      <c r="K42" s="209">
        <f t="shared" si="5"/>
        <v>2548613</v>
      </c>
      <c r="L42" s="209">
        <f t="shared" si="5"/>
        <v>4505</v>
      </c>
      <c r="M42" s="71">
        <f t="shared" si="5"/>
        <v>-3159678</v>
      </c>
      <c r="N42" s="209">
        <f t="shared" si="5"/>
        <v>0</v>
      </c>
      <c r="O42" s="209">
        <f t="shared" si="5"/>
        <v>0</v>
      </c>
      <c r="P42" s="209">
        <f t="shared" si="5"/>
        <v>0</v>
      </c>
      <c r="Q42" s="209">
        <f t="shared" si="5"/>
        <v>0</v>
      </c>
      <c r="R42" s="209">
        <f t="shared" si="5"/>
        <v>0</v>
      </c>
      <c r="S42" s="209">
        <f t="shared" si="5"/>
        <v>0</v>
      </c>
      <c r="T42" s="215">
        <f>SUM(E42:S42)</f>
        <v>-569600</v>
      </c>
      <c r="V42" s="18"/>
      <c r="W42" s="79"/>
    </row>
    <row r="43" spans="2:23" s="61" customFormat="1" ht="16.5">
      <c r="B43" s="150" t="s">
        <v>540</v>
      </c>
      <c r="C43" s="67" t="s">
        <v>256</v>
      </c>
      <c r="D43" s="216"/>
      <c r="E43" s="209">
        <v>0</v>
      </c>
      <c r="F43" s="209">
        <v>0</v>
      </c>
      <c r="G43" s="209">
        <v>0</v>
      </c>
      <c r="H43" s="209">
        <v>0</v>
      </c>
      <c r="I43" s="209">
        <v>0</v>
      </c>
      <c r="J43" s="209">
        <v>0</v>
      </c>
      <c r="K43" s="209">
        <v>0</v>
      </c>
      <c r="L43" s="209">
        <v>0</v>
      </c>
      <c r="M43" s="71">
        <v>-569600</v>
      </c>
      <c r="N43" s="209">
        <v>0</v>
      </c>
      <c r="O43" s="209">
        <v>0</v>
      </c>
      <c r="P43" s="209">
        <v>0</v>
      </c>
      <c r="Q43" s="209">
        <v>0</v>
      </c>
      <c r="R43" s="209">
        <v>0</v>
      </c>
      <c r="S43" s="209">
        <v>0</v>
      </c>
      <c r="T43" s="215">
        <f>SUM(E43:S43)</f>
        <v>-569600</v>
      </c>
      <c r="W43" s="79"/>
    </row>
    <row r="44" spans="2:23" s="61" customFormat="1" ht="16.5">
      <c r="B44" s="150" t="s">
        <v>541</v>
      </c>
      <c r="C44" s="67" t="s">
        <v>257</v>
      </c>
      <c r="D44" s="216"/>
      <c r="E44" s="209">
        <v>0</v>
      </c>
      <c r="F44" s="209">
        <v>0</v>
      </c>
      <c r="G44" s="209">
        <v>0</v>
      </c>
      <c r="H44" s="209">
        <v>0</v>
      </c>
      <c r="I44" s="209">
        <v>36960</v>
      </c>
      <c r="J44" s="209">
        <v>0</v>
      </c>
      <c r="K44" s="209">
        <v>2548613</v>
      </c>
      <c r="L44" s="209">
        <v>4505</v>
      </c>
      <c r="M44" s="209">
        <v>-2590078</v>
      </c>
      <c r="N44" s="209">
        <v>0</v>
      </c>
      <c r="O44" s="209">
        <v>0</v>
      </c>
      <c r="P44" s="209">
        <v>0</v>
      </c>
      <c r="Q44" s="209">
        <v>0</v>
      </c>
      <c r="R44" s="209">
        <v>0</v>
      </c>
      <c r="S44" s="209">
        <v>0</v>
      </c>
      <c r="T44" s="215">
        <f>SUM(E44:S44)</f>
        <v>0</v>
      </c>
      <c r="W44" s="79"/>
    </row>
    <row r="45" spans="2:23" s="61" customFormat="1" ht="16.5">
      <c r="B45" s="150" t="s">
        <v>542</v>
      </c>
      <c r="C45" s="67" t="s">
        <v>255</v>
      </c>
      <c r="D45" s="216"/>
      <c r="E45" s="189">
        <v>0</v>
      </c>
      <c r="F45" s="189">
        <v>0</v>
      </c>
      <c r="G45" s="189">
        <v>0</v>
      </c>
      <c r="H45" s="189">
        <v>0</v>
      </c>
      <c r="I45" s="189">
        <v>0</v>
      </c>
      <c r="J45" s="189">
        <v>0</v>
      </c>
      <c r="K45" s="189">
        <v>0</v>
      </c>
      <c r="L45" s="189">
        <v>0</v>
      </c>
      <c r="M45" s="189">
        <v>0</v>
      </c>
      <c r="N45" s="189">
        <v>0</v>
      </c>
      <c r="O45" s="189">
        <v>0</v>
      </c>
      <c r="P45" s="189">
        <v>0</v>
      </c>
      <c r="Q45" s="189">
        <v>0</v>
      </c>
      <c r="R45" s="189">
        <v>0</v>
      </c>
      <c r="S45" s="189">
        <v>0</v>
      </c>
      <c r="T45" s="219">
        <f>SUM(E45:S45)</f>
        <v>0</v>
      </c>
      <c r="U45" s="18"/>
      <c r="W45" s="79"/>
    </row>
    <row r="46" spans="2:23" s="18" customFormat="1" ht="16.5">
      <c r="B46" s="150"/>
      <c r="C46" s="80"/>
      <c r="D46" s="225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219"/>
      <c r="W46" s="79"/>
    </row>
    <row r="47" spans="2:23" s="117" customFormat="1" ht="16.5">
      <c r="B47" s="152"/>
      <c r="C47" s="153" t="s">
        <v>543</v>
      </c>
      <c r="D47" s="226"/>
      <c r="E47" s="210">
        <f aca="true" t="shared" si="6" ref="E47:T47">+E19+E22+E23+E24+E27+E28+E29+E30+E31+E32+E33+E37+E38+E39+E40+E41+E34+E42</f>
        <v>4000000</v>
      </c>
      <c r="F47" s="210">
        <f t="shared" si="6"/>
        <v>1405892</v>
      </c>
      <c r="G47" s="210">
        <f t="shared" si="6"/>
        <v>1700000</v>
      </c>
      <c r="H47" s="210">
        <f t="shared" si="6"/>
        <v>0</v>
      </c>
      <c r="I47" s="210">
        <f t="shared" si="6"/>
        <v>1282027</v>
      </c>
      <c r="J47" s="210">
        <f t="shared" si="6"/>
        <v>0</v>
      </c>
      <c r="K47" s="210">
        <f t="shared" si="6"/>
        <v>16372097</v>
      </c>
      <c r="L47" s="210">
        <f t="shared" si="6"/>
        <v>55450</v>
      </c>
      <c r="M47" s="210">
        <f t="shared" si="6"/>
        <v>2994848</v>
      </c>
      <c r="N47" s="210">
        <f t="shared" si="6"/>
        <v>0</v>
      </c>
      <c r="O47" s="210">
        <f t="shared" si="6"/>
        <v>-1112761</v>
      </c>
      <c r="P47" s="210">
        <f t="shared" si="6"/>
        <v>47106</v>
      </c>
      <c r="Q47" s="210">
        <f t="shared" si="6"/>
        <v>4895</v>
      </c>
      <c r="R47" s="210">
        <f t="shared" si="6"/>
        <v>-60377</v>
      </c>
      <c r="S47" s="210">
        <f t="shared" si="6"/>
        <v>0</v>
      </c>
      <c r="T47" s="227">
        <f t="shared" si="6"/>
        <v>26689177</v>
      </c>
      <c r="W47" s="79"/>
    </row>
    <row r="48" spans="2:20" s="18" customFormat="1" ht="16.5">
      <c r="B48" s="136"/>
      <c r="C48" s="57"/>
      <c r="D48" s="232"/>
      <c r="E48" s="189"/>
      <c r="F48" s="189"/>
      <c r="G48" s="189"/>
      <c r="H48" s="189"/>
      <c r="I48" s="189"/>
      <c r="J48" s="189"/>
      <c r="K48" s="189"/>
      <c r="L48" s="189"/>
      <c r="M48" s="218"/>
      <c r="N48" s="218"/>
      <c r="O48" s="189"/>
      <c r="P48" s="189"/>
      <c r="Q48" s="189"/>
      <c r="R48" s="189"/>
      <c r="S48" s="189"/>
      <c r="T48" s="219"/>
    </row>
    <row r="49" spans="2:21" s="18" customFormat="1" ht="15.75">
      <c r="B49" s="154"/>
      <c r="C49" s="57"/>
      <c r="D49" s="232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>
        <f>U47-U48</f>
        <v>0</v>
      </c>
    </row>
    <row r="50" spans="2:23" s="22" customFormat="1" ht="16.5">
      <c r="B50" s="198"/>
      <c r="C50" s="149" t="s">
        <v>44</v>
      </c>
      <c r="D50" s="148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23"/>
      <c r="W50" s="18"/>
    </row>
    <row r="51" spans="2:23" s="22" customFormat="1" ht="16.5">
      <c r="B51" s="198"/>
      <c r="C51" s="149" t="s">
        <v>623</v>
      </c>
      <c r="D51" s="148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23"/>
      <c r="W51" s="18"/>
    </row>
    <row r="52" spans="2:20" s="18" customFormat="1" ht="16.5">
      <c r="B52" s="136"/>
      <c r="C52" s="54"/>
      <c r="D52" s="55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234"/>
    </row>
    <row r="53" spans="2:20" s="18" customFormat="1" ht="16.5">
      <c r="B53" s="136"/>
      <c r="C53" s="54"/>
      <c r="D53" s="55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234"/>
    </row>
    <row r="54" spans="2:23" s="61" customFormat="1" ht="16.5">
      <c r="B54" s="150" t="s">
        <v>4</v>
      </c>
      <c r="C54" s="67" t="s">
        <v>311</v>
      </c>
      <c r="D54" s="214"/>
      <c r="E54" s="209">
        <v>4000000</v>
      </c>
      <c r="F54" s="209">
        <v>1405892</v>
      </c>
      <c r="G54" s="209">
        <v>1700000</v>
      </c>
      <c r="H54" s="209">
        <v>0</v>
      </c>
      <c r="I54" s="209">
        <v>1282027</v>
      </c>
      <c r="J54" s="209">
        <v>0</v>
      </c>
      <c r="K54" s="209">
        <v>16372097</v>
      </c>
      <c r="L54" s="209">
        <v>55450</v>
      </c>
      <c r="M54" s="209">
        <v>2994848</v>
      </c>
      <c r="N54" s="209">
        <v>0</v>
      </c>
      <c r="O54" s="209">
        <v>-1112761</v>
      </c>
      <c r="P54" s="209">
        <v>47106</v>
      </c>
      <c r="Q54" s="209">
        <v>4895</v>
      </c>
      <c r="R54" s="209">
        <v>-60377</v>
      </c>
      <c r="S54" s="209">
        <v>0</v>
      </c>
      <c r="T54" s="215">
        <f>SUM(E54:S54)</f>
        <v>26689177</v>
      </c>
      <c r="W54" s="18"/>
    </row>
    <row r="55" spans="2:20" s="18" customFormat="1" ht="16.5">
      <c r="B55" s="150"/>
      <c r="C55" s="56"/>
      <c r="D55" s="225"/>
      <c r="E55" s="189"/>
      <c r="F55" s="189"/>
      <c r="G55" s="189"/>
      <c r="H55" s="189"/>
      <c r="I55" s="189"/>
      <c r="J55" s="189"/>
      <c r="K55" s="189"/>
      <c r="L55" s="189"/>
      <c r="M55" s="218"/>
      <c r="N55" s="218"/>
      <c r="O55" s="189"/>
      <c r="P55" s="189"/>
      <c r="Q55" s="189"/>
      <c r="R55" s="189"/>
      <c r="S55" s="189"/>
      <c r="T55" s="219"/>
    </row>
    <row r="56" spans="2:23" s="22" customFormat="1" ht="16.5">
      <c r="B56" s="199"/>
      <c r="C56" s="200" t="s">
        <v>434</v>
      </c>
      <c r="D56" s="236"/>
      <c r="E56" s="221"/>
      <c r="F56" s="221"/>
      <c r="G56" s="221"/>
      <c r="H56" s="221"/>
      <c r="I56" s="221"/>
      <c r="J56" s="221"/>
      <c r="K56" s="221"/>
      <c r="L56" s="221"/>
      <c r="M56" s="222"/>
      <c r="N56" s="222"/>
      <c r="O56" s="222"/>
      <c r="P56" s="222"/>
      <c r="Q56" s="222"/>
      <c r="R56" s="222"/>
      <c r="S56" s="222"/>
      <c r="T56" s="223"/>
      <c r="W56" s="18"/>
    </row>
    <row r="57" spans="2:23" s="61" customFormat="1" ht="16.5">
      <c r="B57" s="150" t="s">
        <v>8</v>
      </c>
      <c r="C57" s="67" t="s">
        <v>435</v>
      </c>
      <c r="D57" s="214"/>
      <c r="E57" s="209">
        <v>0</v>
      </c>
      <c r="F57" s="209">
        <v>0</v>
      </c>
      <c r="G57" s="209">
        <v>0</v>
      </c>
      <c r="H57" s="209">
        <v>0</v>
      </c>
      <c r="I57" s="209">
        <v>0</v>
      </c>
      <c r="J57" s="209">
        <v>0</v>
      </c>
      <c r="K57" s="209">
        <v>0</v>
      </c>
      <c r="L57" s="209">
        <v>0</v>
      </c>
      <c r="M57" s="209">
        <v>0</v>
      </c>
      <c r="N57" s="209">
        <v>0</v>
      </c>
      <c r="O57" s="209">
        <v>0</v>
      </c>
      <c r="P57" s="209">
        <v>0</v>
      </c>
      <c r="Q57" s="209">
        <v>0</v>
      </c>
      <c r="R57" s="209">
        <v>0</v>
      </c>
      <c r="S57" s="209">
        <v>0</v>
      </c>
      <c r="T57" s="215">
        <f>SUM(E57:S57)</f>
        <v>0</v>
      </c>
      <c r="W57" s="18"/>
    </row>
    <row r="58" spans="2:23" s="61" customFormat="1" ht="18" customHeight="1">
      <c r="B58" s="150" t="s">
        <v>16</v>
      </c>
      <c r="C58" s="67" t="s">
        <v>488</v>
      </c>
      <c r="D58" s="84" t="s">
        <v>711</v>
      </c>
      <c r="E58" s="209">
        <v>0</v>
      </c>
      <c r="F58" s="209">
        <v>0</v>
      </c>
      <c r="G58" s="209">
        <v>0</v>
      </c>
      <c r="H58" s="209">
        <v>0</v>
      </c>
      <c r="I58" s="209">
        <v>0</v>
      </c>
      <c r="J58" s="209">
        <v>0</v>
      </c>
      <c r="K58" s="209">
        <v>0</v>
      </c>
      <c r="L58" s="209">
        <v>0</v>
      </c>
      <c r="M58" s="209">
        <v>0</v>
      </c>
      <c r="N58" s="209">
        <v>0</v>
      </c>
      <c r="O58" s="71">
        <v>-45004</v>
      </c>
      <c r="P58" s="209">
        <v>0</v>
      </c>
      <c r="Q58" s="209">
        <v>0</v>
      </c>
      <c r="R58" s="209">
        <v>0</v>
      </c>
      <c r="S58" s="209">
        <v>0</v>
      </c>
      <c r="T58" s="215">
        <f>SUM(E58:S58)</f>
        <v>-45004</v>
      </c>
      <c r="W58" s="18"/>
    </row>
    <row r="59" spans="2:23" s="61" customFormat="1" ht="16.5">
      <c r="B59" s="150" t="s">
        <v>17</v>
      </c>
      <c r="C59" s="67" t="s">
        <v>372</v>
      </c>
      <c r="D59" s="84" t="s">
        <v>708</v>
      </c>
      <c r="E59" s="209">
        <f aca="true" t="shared" si="7" ref="E59:S59">SUM(E60:E61)</f>
        <v>0</v>
      </c>
      <c r="F59" s="209">
        <f>SUM(F60:F61)</f>
        <v>0</v>
      </c>
      <c r="G59" s="209">
        <f t="shared" si="7"/>
        <v>0</v>
      </c>
      <c r="H59" s="209">
        <f t="shared" si="7"/>
        <v>0</v>
      </c>
      <c r="I59" s="209">
        <f t="shared" si="7"/>
        <v>0</v>
      </c>
      <c r="J59" s="209">
        <f t="shared" si="7"/>
        <v>0</v>
      </c>
      <c r="K59" s="209">
        <f t="shared" si="7"/>
        <v>0</v>
      </c>
      <c r="L59" s="209">
        <f t="shared" si="7"/>
        <v>0</v>
      </c>
      <c r="M59" s="209">
        <f t="shared" si="7"/>
        <v>0</v>
      </c>
      <c r="N59" s="209">
        <f t="shared" si="7"/>
        <v>0</v>
      </c>
      <c r="O59" s="209">
        <f>SUM(O60:O61)</f>
        <v>0</v>
      </c>
      <c r="P59" s="209">
        <f t="shared" si="7"/>
        <v>0</v>
      </c>
      <c r="Q59" s="209">
        <f t="shared" si="7"/>
        <v>0</v>
      </c>
      <c r="R59" s="209">
        <f>SUM(R60:R61)</f>
        <v>96276</v>
      </c>
      <c r="S59" s="209">
        <f t="shared" si="7"/>
        <v>0</v>
      </c>
      <c r="T59" s="215">
        <f aca="true" t="shared" si="8" ref="T59:T80">SUM(E59:S59)</f>
        <v>96276</v>
      </c>
      <c r="W59" s="18"/>
    </row>
    <row r="60" spans="2:23" s="61" customFormat="1" ht="16.5">
      <c r="B60" s="150" t="s">
        <v>18</v>
      </c>
      <c r="C60" s="67" t="s">
        <v>535</v>
      </c>
      <c r="D60" s="214"/>
      <c r="E60" s="209">
        <v>0</v>
      </c>
      <c r="F60" s="209">
        <v>0</v>
      </c>
      <c r="G60" s="209">
        <v>0</v>
      </c>
      <c r="H60" s="209">
        <v>0</v>
      </c>
      <c r="I60" s="209">
        <v>0</v>
      </c>
      <c r="J60" s="209">
        <v>0</v>
      </c>
      <c r="K60" s="209">
        <v>0</v>
      </c>
      <c r="L60" s="209">
        <v>0</v>
      </c>
      <c r="M60" s="209">
        <v>0</v>
      </c>
      <c r="N60" s="209">
        <v>0</v>
      </c>
      <c r="O60" s="209">
        <v>0</v>
      </c>
      <c r="P60" s="209">
        <v>0</v>
      </c>
      <c r="Q60" s="209">
        <v>0</v>
      </c>
      <c r="R60" s="209">
        <v>96276</v>
      </c>
      <c r="S60" s="209">
        <v>0</v>
      </c>
      <c r="T60" s="215">
        <f t="shared" si="8"/>
        <v>96276</v>
      </c>
      <c r="W60" s="18"/>
    </row>
    <row r="61" spans="2:23" s="61" customFormat="1" ht="16.5">
      <c r="B61" s="150" t="s">
        <v>19</v>
      </c>
      <c r="C61" s="67" t="s">
        <v>536</v>
      </c>
      <c r="D61" s="214"/>
      <c r="E61" s="209">
        <v>0</v>
      </c>
      <c r="F61" s="209">
        <v>0</v>
      </c>
      <c r="G61" s="209">
        <v>0</v>
      </c>
      <c r="H61" s="209">
        <v>0</v>
      </c>
      <c r="I61" s="209">
        <v>0</v>
      </c>
      <c r="J61" s="209">
        <v>0</v>
      </c>
      <c r="K61" s="209">
        <v>0</v>
      </c>
      <c r="L61" s="209">
        <v>0</v>
      </c>
      <c r="M61" s="209">
        <v>0</v>
      </c>
      <c r="N61" s="209">
        <v>0</v>
      </c>
      <c r="O61" s="209">
        <v>0</v>
      </c>
      <c r="P61" s="209">
        <v>0</v>
      </c>
      <c r="Q61" s="209">
        <v>0</v>
      </c>
      <c r="R61" s="209">
        <v>0</v>
      </c>
      <c r="S61" s="209">
        <v>0</v>
      </c>
      <c r="T61" s="215">
        <f t="shared" si="8"/>
        <v>0</v>
      </c>
      <c r="W61" s="18"/>
    </row>
    <row r="62" spans="2:23" s="61" customFormat="1" ht="16.5">
      <c r="B62" s="150" t="s">
        <v>20</v>
      </c>
      <c r="C62" s="67" t="s">
        <v>537</v>
      </c>
      <c r="D62" s="214"/>
      <c r="E62" s="209">
        <v>0</v>
      </c>
      <c r="F62" s="209">
        <v>0</v>
      </c>
      <c r="G62" s="209">
        <v>0</v>
      </c>
      <c r="H62" s="209">
        <v>0</v>
      </c>
      <c r="I62" s="209">
        <v>0</v>
      </c>
      <c r="J62" s="209">
        <v>0</v>
      </c>
      <c r="K62" s="209">
        <v>0</v>
      </c>
      <c r="L62" s="209">
        <v>0</v>
      </c>
      <c r="M62" s="209">
        <v>0</v>
      </c>
      <c r="N62" s="209">
        <v>0</v>
      </c>
      <c r="O62" s="209">
        <v>0</v>
      </c>
      <c r="P62" s="209">
        <v>0</v>
      </c>
      <c r="Q62" s="209">
        <v>0</v>
      </c>
      <c r="R62" s="209">
        <v>0</v>
      </c>
      <c r="S62" s="209">
        <v>0</v>
      </c>
      <c r="T62" s="215">
        <f t="shared" si="8"/>
        <v>0</v>
      </c>
      <c r="W62" s="18"/>
    </row>
    <row r="63" spans="2:23" s="61" customFormat="1" ht="31.5">
      <c r="B63" s="150" t="s">
        <v>23</v>
      </c>
      <c r="C63" s="67" t="s">
        <v>490</v>
      </c>
      <c r="D63" s="214"/>
      <c r="E63" s="209">
        <v>0</v>
      </c>
      <c r="F63" s="209">
        <v>0</v>
      </c>
      <c r="G63" s="209">
        <v>0</v>
      </c>
      <c r="H63" s="209">
        <v>0</v>
      </c>
      <c r="I63" s="209">
        <v>0</v>
      </c>
      <c r="J63" s="209">
        <v>0</v>
      </c>
      <c r="K63" s="209">
        <v>0</v>
      </c>
      <c r="L63" s="209">
        <v>0</v>
      </c>
      <c r="M63" s="209">
        <v>0</v>
      </c>
      <c r="N63" s="209">
        <v>0</v>
      </c>
      <c r="O63" s="209">
        <v>0</v>
      </c>
      <c r="P63" s="209">
        <v>0</v>
      </c>
      <c r="Q63" s="209">
        <v>0</v>
      </c>
      <c r="R63" s="209">
        <v>0</v>
      </c>
      <c r="S63" s="209">
        <v>0</v>
      </c>
      <c r="T63" s="215">
        <f t="shared" si="8"/>
        <v>0</v>
      </c>
      <c r="W63" s="18"/>
    </row>
    <row r="64" spans="2:23" s="61" customFormat="1" ht="31.5">
      <c r="B64" s="150" t="s">
        <v>26</v>
      </c>
      <c r="C64" s="67" t="s">
        <v>538</v>
      </c>
      <c r="D64" s="214"/>
      <c r="E64" s="209">
        <v>0</v>
      </c>
      <c r="F64" s="209">
        <v>0</v>
      </c>
      <c r="G64" s="209">
        <v>0</v>
      </c>
      <c r="H64" s="209">
        <v>0</v>
      </c>
      <c r="I64" s="209">
        <v>0</v>
      </c>
      <c r="J64" s="209">
        <v>0</v>
      </c>
      <c r="K64" s="209">
        <v>0</v>
      </c>
      <c r="L64" s="209">
        <v>0</v>
      </c>
      <c r="M64" s="209">
        <v>0</v>
      </c>
      <c r="N64" s="209">
        <v>0</v>
      </c>
      <c r="O64" s="209">
        <v>0</v>
      </c>
      <c r="P64" s="209">
        <v>0</v>
      </c>
      <c r="Q64" s="209">
        <v>0</v>
      </c>
      <c r="R64" s="209">
        <v>0</v>
      </c>
      <c r="S64" s="209">
        <v>0</v>
      </c>
      <c r="T64" s="215">
        <f t="shared" si="8"/>
        <v>0</v>
      </c>
      <c r="W64" s="18"/>
    </row>
    <row r="65" spans="2:23" s="61" customFormat="1" ht="33">
      <c r="B65" s="150" t="s">
        <v>27</v>
      </c>
      <c r="C65" s="67" t="s">
        <v>261</v>
      </c>
      <c r="D65" s="214"/>
      <c r="E65" s="209">
        <v>0</v>
      </c>
      <c r="F65" s="209">
        <v>0</v>
      </c>
      <c r="G65" s="209">
        <v>0</v>
      </c>
      <c r="H65" s="209">
        <v>0</v>
      </c>
      <c r="I65" s="209">
        <v>0</v>
      </c>
      <c r="J65" s="209">
        <v>0</v>
      </c>
      <c r="K65" s="209">
        <v>0</v>
      </c>
      <c r="L65" s="209">
        <v>0</v>
      </c>
      <c r="M65" s="209">
        <v>0</v>
      </c>
      <c r="N65" s="209">
        <v>0</v>
      </c>
      <c r="O65" s="209">
        <v>0</v>
      </c>
      <c r="P65" s="209">
        <v>0</v>
      </c>
      <c r="Q65" s="209">
        <v>0</v>
      </c>
      <c r="R65" s="209">
        <v>0</v>
      </c>
      <c r="S65" s="209">
        <v>0</v>
      </c>
      <c r="T65" s="215">
        <f t="shared" si="8"/>
        <v>0</v>
      </c>
      <c r="W65" s="18"/>
    </row>
    <row r="66" spans="2:23" s="61" customFormat="1" ht="31.5">
      <c r="B66" s="150" t="s">
        <v>28</v>
      </c>
      <c r="C66" s="67" t="s">
        <v>438</v>
      </c>
      <c r="D66" s="214"/>
      <c r="E66" s="209">
        <v>0</v>
      </c>
      <c r="F66" s="209">
        <v>0</v>
      </c>
      <c r="G66" s="209">
        <v>0</v>
      </c>
      <c r="H66" s="209">
        <v>0</v>
      </c>
      <c r="I66" s="209">
        <v>0</v>
      </c>
      <c r="J66" s="209">
        <v>0</v>
      </c>
      <c r="K66" s="209">
        <v>0</v>
      </c>
      <c r="L66" s="209">
        <v>0</v>
      </c>
      <c r="M66" s="209">
        <v>0</v>
      </c>
      <c r="N66" s="209">
        <v>0</v>
      </c>
      <c r="O66" s="209">
        <v>0</v>
      </c>
      <c r="P66" s="209">
        <v>0</v>
      </c>
      <c r="Q66" s="209">
        <v>0</v>
      </c>
      <c r="R66" s="209">
        <v>0</v>
      </c>
      <c r="S66" s="209">
        <v>0</v>
      </c>
      <c r="T66" s="215">
        <f t="shared" si="8"/>
        <v>0</v>
      </c>
      <c r="W66" s="18"/>
    </row>
    <row r="67" spans="2:23" s="61" customFormat="1" ht="31.5">
      <c r="B67" s="150" t="s">
        <v>29</v>
      </c>
      <c r="C67" s="67" t="s">
        <v>439</v>
      </c>
      <c r="D67" s="214"/>
      <c r="E67" s="209">
        <v>0</v>
      </c>
      <c r="F67" s="209">
        <v>0</v>
      </c>
      <c r="G67" s="209">
        <v>0</v>
      </c>
      <c r="H67" s="209">
        <v>0</v>
      </c>
      <c r="I67" s="209">
        <v>0</v>
      </c>
      <c r="J67" s="209">
        <v>0</v>
      </c>
      <c r="K67" s="209">
        <v>0</v>
      </c>
      <c r="L67" s="209">
        <v>0</v>
      </c>
      <c r="M67" s="209">
        <v>0</v>
      </c>
      <c r="N67" s="209">
        <v>0</v>
      </c>
      <c r="O67" s="209">
        <v>0</v>
      </c>
      <c r="P67" s="209">
        <v>0</v>
      </c>
      <c r="Q67" s="209">
        <v>0</v>
      </c>
      <c r="R67" s="209">
        <v>0</v>
      </c>
      <c r="S67" s="209">
        <v>0</v>
      </c>
      <c r="T67" s="215">
        <f t="shared" si="8"/>
        <v>0</v>
      </c>
      <c r="W67" s="18"/>
    </row>
    <row r="68" spans="2:23" s="61" customFormat="1" ht="31.5">
      <c r="B68" s="150" t="s">
        <v>30</v>
      </c>
      <c r="C68" s="67" t="s">
        <v>440</v>
      </c>
      <c r="D68" s="214"/>
      <c r="E68" s="209">
        <v>0</v>
      </c>
      <c r="F68" s="209">
        <v>0</v>
      </c>
      <c r="G68" s="209">
        <v>0</v>
      </c>
      <c r="H68" s="209">
        <v>0</v>
      </c>
      <c r="I68" s="209">
        <v>0</v>
      </c>
      <c r="J68" s="209">
        <v>0</v>
      </c>
      <c r="K68" s="209">
        <v>0</v>
      </c>
      <c r="L68" s="209">
        <v>0</v>
      </c>
      <c r="M68" s="209">
        <v>0</v>
      </c>
      <c r="N68" s="209">
        <v>0</v>
      </c>
      <c r="O68" s="209">
        <v>0</v>
      </c>
      <c r="P68" s="209">
        <v>0</v>
      </c>
      <c r="Q68" s="209">
        <v>0</v>
      </c>
      <c r="R68" s="209">
        <v>0</v>
      </c>
      <c r="S68" s="209">
        <v>0</v>
      </c>
      <c r="T68" s="215">
        <f t="shared" si="8"/>
        <v>0</v>
      </c>
      <c r="W68" s="18"/>
    </row>
    <row r="69" spans="2:23" s="61" customFormat="1" ht="16.5">
      <c r="B69" s="150" t="s">
        <v>31</v>
      </c>
      <c r="C69" s="67" t="s">
        <v>259</v>
      </c>
      <c r="D69" s="235"/>
      <c r="E69" s="209">
        <f>+SUM(E70:E71)</f>
        <v>0</v>
      </c>
      <c r="F69" s="209">
        <f aca="true" t="shared" si="9" ref="F69:S69">+SUM(F70:F71)</f>
        <v>0</v>
      </c>
      <c r="G69" s="209">
        <f t="shared" si="9"/>
        <v>0</v>
      </c>
      <c r="H69" s="209">
        <f t="shared" si="9"/>
        <v>0</v>
      </c>
      <c r="I69" s="209">
        <f t="shared" si="9"/>
        <v>0</v>
      </c>
      <c r="J69" s="209">
        <f t="shared" si="9"/>
        <v>0</v>
      </c>
      <c r="K69" s="209">
        <f t="shared" si="9"/>
        <v>0</v>
      </c>
      <c r="L69" s="209">
        <f t="shared" si="9"/>
        <v>0</v>
      </c>
      <c r="M69" s="209">
        <f t="shared" si="9"/>
        <v>0</v>
      </c>
      <c r="N69" s="209">
        <f t="shared" si="9"/>
        <v>0</v>
      </c>
      <c r="O69" s="209">
        <f t="shared" si="9"/>
        <v>0</v>
      </c>
      <c r="P69" s="209">
        <f t="shared" si="9"/>
        <v>0</v>
      </c>
      <c r="Q69" s="209">
        <f t="shared" si="9"/>
        <v>0</v>
      </c>
      <c r="R69" s="209">
        <f t="shared" si="9"/>
        <v>0</v>
      </c>
      <c r="S69" s="209">
        <f t="shared" si="9"/>
        <v>0</v>
      </c>
      <c r="T69" s="215">
        <f t="shared" si="8"/>
        <v>0</v>
      </c>
      <c r="W69" s="18"/>
    </row>
    <row r="70" spans="2:23" s="61" customFormat="1" ht="16.5">
      <c r="B70" s="150" t="s">
        <v>121</v>
      </c>
      <c r="C70" s="67" t="s">
        <v>260</v>
      </c>
      <c r="D70" s="214"/>
      <c r="E70" s="209">
        <v>0</v>
      </c>
      <c r="F70" s="209">
        <v>0</v>
      </c>
      <c r="G70" s="209">
        <v>0</v>
      </c>
      <c r="H70" s="209">
        <v>0</v>
      </c>
      <c r="I70" s="209">
        <v>0</v>
      </c>
      <c r="J70" s="209">
        <v>0</v>
      </c>
      <c r="K70" s="209">
        <v>0</v>
      </c>
      <c r="L70" s="209">
        <v>0</v>
      </c>
      <c r="M70" s="209">
        <v>0</v>
      </c>
      <c r="N70" s="209">
        <v>0</v>
      </c>
      <c r="O70" s="209">
        <v>0</v>
      </c>
      <c r="P70" s="209">
        <v>0</v>
      </c>
      <c r="Q70" s="209">
        <v>0</v>
      </c>
      <c r="R70" s="209">
        <v>0</v>
      </c>
      <c r="S70" s="209">
        <v>0</v>
      </c>
      <c r="T70" s="215">
        <f t="shared" si="8"/>
        <v>0</v>
      </c>
      <c r="W70" s="18"/>
    </row>
    <row r="71" spans="2:23" s="61" customFormat="1" ht="16.5">
      <c r="B71" s="150" t="s">
        <v>123</v>
      </c>
      <c r="C71" s="67" t="s">
        <v>539</v>
      </c>
      <c r="D71" s="214"/>
      <c r="E71" s="209">
        <v>0</v>
      </c>
      <c r="F71" s="209">
        <v>0</v>
      </c>
      <c r="G71" s="209">
        <v>0</v>
      </c>
      <c r="H71" s="209">
        <v>0</v>
      </c>
      <c r="I71" s="209">
        <v>0</v>
      </c>
      <c r="J71" s="209">
        <v>0</v>
      </c>
      <c r="K71" s="209">
        <v>0</v>
      </c>
      <c r="L71" s="209">
        <v>0</v>
      </c>
      <c r="M71" s="209">
        <v>0</v>
      </c>
      <c r="N71" s="209">
        <v>0</v>
      </c>
      <c r="O71" s="209">
        <v>0</v>
      </c>
      <c r="P71" s="209">
        <v>0</v>
      </c>
      <c r="Q71" s="209">
        <v>0</v>
      </c>
      <c r="R71" s="209">
        <v>0</v>
      </c>
      <c r="S71" s="209">
        <v>0</v>
      </c>
      <c r="T71" s="215">
        <f t="shared" si="8"/>
        <v>0</v>
      </c>
      <c r="W71" s="18"/>
    </row>
    <row r="72" spans="2:23" s="61" customFormat="1" ht="33">
      <c r="B72" s="150" t="s">
        <v>32</v>
      </c>
      <c r="C72" s="67" t="s">
        <v>544</v>
      </c>
      <c r="D72" s="214"/>
      <c r="E72" s="209">
        <v>0</v>
      </c>
      <c r="F72" s="209">
        <v>0</v>
      </c>
      <c r="G72" s="209">
        <v>0</v>
      </c>
      <c r="H72" s="209">
        <v>0</v>
      </c>
      <c r="I72" s="209">
        <v>0</v>
      </c>
      <c r="J72" s="209">
        <v>0</v>
      </c>
      <c r="K72" s="209">
        <v>0</v>
      </c>
      <c r="L72" s="209">
        <v>0</v>
      </c>
      <c r="M72" s="209">
        <v>0</v>
      </c>
      <c r="N72" s="209">
        <v>0</v>
      </c>
      <c r="O72" s="209">
        <v>0</v>
      </c>
      <c r="P72" s="209">
        <v>0</v>
      </c>
      <c r="Q72" s="209">
        <v>0</v>
      </c>
      <c r="R72" s="209">
        <v>0</v>
      </c>
      <c r="S72" s="209">
        <v>0</v>
      </c>
      <c r="T72" s="215">
        <f t="shared" si="8"/>
        <v>0</v>
      </c>
      <c r="W72" s="18"/>
    </row>
    <row r="73" spans="2:23" s="61" customFormat="1" ht="16.5">
      <c r="B73" s="150" t="s">
        <v>33</v>
      </c>
      <c r="C73" s="67" t="s">
        <v>366</v>
      </c>
      <c r="D73" s="214"/>
      <c r="E73" s="209">
        <v>0</v>
      </c>
      <c r="F73" s="209">
        <v>0</v>
      </c>
      <c r="G73" s="209">
        <v>0</v>
      </c>
      <c r="H73" s="209">
        <v>0</v>
      </c>
      <c r="I73" s="209">
        <v>0</v>
      </c>
      <c r="J73" s="209">
        <v>0</v>
      </c>
      <c r="K73" s="209">
        <v>0</v>
      </c>
      <c r="L73" s="209">
        <v>0</v>
      </c>
      <c r="M73" s="209">
        <v>0</v>
      </c>
      <c r="N73" s="209">
        <v>0</v>
      </c>
      <c r="O73" s="209">
        <v>0</v>
      </c>
      <c r="P73" s="209">
        <v>0</v>
      </c>
      <c r="Q73" s="209">
        <v>0</v>
      </c>
      <c r="R73" s="209">
        <v>0</v>
      </c>
      <c r="S73" s="209">
        <v>0</v>
      </c>
      <c r="T73" s="215">
        <f t="shared" si="8"/>
        <v>0</v>
      </c>
      <c r="W73" s="18"/>
    </row>
    <row r="74" spans="2:23" s="61" customFormat="1" ht="16.5">
      <c r="B74" s="150" t="s">
        <v>34</v>
      </c>
      <c r="C74" s="67" t="s">
        <v>172</v>
      </c>
      <c r="D74" s="214"/>
      <c r="E74" s="209">
        <v>0</v>
      </c>
      <c r="F74" s="209">
        <v>0</v>
      </c>
      <c r="G74" s="209">
        <v>0</v>
      </c>
      <c r="H74" s="209">
        <v>0</v>
      </c>
      <c r="I74" s="209">
        <v>0</v>
      </c>
      <c r="J74" s="209">
        <v>0</v>
      </c>
      <c r="K74" s="209">
        <v>0</v>
      </c>
      <c r="L74" s="209">
        <v>0</v>
      </c>
      <c r="M74" s="209">
        <v>0</v>
      </c>
      <c r="N74" s="209">
        <v>0</v>
      </c>
      <c r="O74" s="209">
        <v>0</v>
      </c>
      <c r="P74" s="209">
        <v>0</v>
      </c>
      <c r="Q74" s="209">
        <v>0</v>
      </c>
      <c r="R74" s="209">
        <v>0</v>
      </c>
      <c r="S74" s="209">
        <v>0</v>
      </c>
      <c r="T74" s="215">
        <f t="shared" si="8"/>
        <v>0</v>
      </c>
      <c r="W74" s="18"/>
    </row>
    <row r="75" spans="2:23" s="61" customFormat="1" ht="16.5">
      <c r="B75" s="150" t="s">
        <v>35</v>
      </c>
      <c r="C75" s="67" t="s">
        <v>13</v>
      </c>
      <c r="D75" s="214"/>
      <c r="E75" s="209">
        <v>0</v>
      </c>
      <c r="F75" s="209">
        <v>0</v>
      </c>
      <c r="G75" s="209">
        <v>0</v>
      </c>
      <c r="H75" s="209">
        <v>0</v>
      </c>
      <c r="I75" s="209">
        <v>0</v>
      </c>
      <c r="J75" s="209">
        <v>0</v>
      </c>
      <c r="K75" s="209">
        <v>0</v>
      </c>
      <c r="L75" s="209">
        <v>-14579</v>
      </c>
      <c r="M75" s="209">
        <v>0</v>
      </c>
      <c r="N75" s="209">
        <v>0</v>
      </c>
      <c r="O75" s="209">
        <v>0</v>
      </c>
      <c r="P75" s="209">
        <v>0</v>
      </c>
      <c r="Q75" s="209">
        <v>0</v>
      </c>
      <c r="R75" s="209">
        <v>0</v>
      </c>
      <c r="S75" s="209">
        <v>0</v>
      </c>
      <c r="T75" s="215">
        <f t="shared" si="8"/>
        <v>-14579</v>
      </c>
      <c r="W75" s="18"/>
    </row>
    <row r="76" spans="2:23" s="61" customFormat="1" ht="33">
      <c r="B76" s="150" t="s">
        <v>36</v>
      </c>
      <c r="C76" s="67" t="s">
        <v>436</v>
      </c>
      <c r="D76" s="214"/>
      <c r="E76" s="209">
        <v>0</v>
      </c>
      <c r="F76" s="209">
        <v>0</v>
      </c>
      <c r="G76" s="209">
        <v>0</v>
      </c>
      <c r="H76" s="209">
        <v>0</v>
      </c>
      <c r="I76" s="209">
        <v>0</v>
      </c>
      <c r="J76" s="209">
        <v>0</v>
      </c>
      <c r="K76" s="209">
        <v>0</v>
      </c>
      <c r="L76" s="209">
        <v>0</v>
      </c>
      <c r="M76" s="224">
        <v>4528712</v>
      </c>
      <c r="N76" s="209">
        <v>0</v>
      </c>
      <c r="O76" s="209">
        <v>0</v>
      </c>
      <c r="P76" s="209">
        <v>0</v>
      </c>
      <c r="Q76" s="209">
        <v>0</v>
      </c>
      <c r="R76" s="209">
        <v>0</v>
      </c>
      <c r="S76" s="209">
        <v>0</v>
      </c>
      <c r="T76" s="215">
        <f t="shared" si="8"/>
        <v>4528712</v>
      </c>
      <c r="W76" s="18"/>
    </row>
    <row r="77" spans="2:23" s="61" customFormat="1" ht="33">
      <c r="B77" s="150" t="s">
        <v>39</v>
      </c>
      <c r="C77" s="67" t="s">
        <v>437</v>
      </c>
      <c r="D77" s="84" t="s">
        <v>709</v>
      </c>
      <c r="E77" s="209">
        <f>+SUM(E78:E80)</f>
        <v>0</v>
      </c>
      <c r="F77" s="209">
        <f aca="true" t="shared" si="10" ref="F77:S77">+SUM(F78:F80)</f>
        <v>0</v>
      </c>
      <c r="G77" s="209">
        <f t="shared" si="10"/>
        <v>0</v>
      </c>
      <c r="H77" s="209">
        <f t="shared" si="10"/>
        <v>0</v>
      </c>
      <c r="I77" s="209">
        <f>+SUM(I78:I80)</f>
        <v>40000</v>
      </c>
      <c r="J77" s="209">
        <f t="shared" si="10"/>
        <v>0</v>
      </c>
      <c r="K77" s="209">
        <f t="shared" si="10"/>
        <v>2346202</v>
      </c>
      <c r="L77" s="209">
        <f t="shared" si="10"/>
        <v>8646</v>
      </c>
      <c r="M77" s="209">
        <f t="shared" si="10"/>
        <v>-2994848</v>
      </c>
      <c r="N77" s="209">
        <f t="shared" si="10"/>
        <v>0</v>
      </c>
      <c r="O77" s="209">
        <f t="shared" si="10"/>
        <v>0</v>
      </c>
      <c r="P77" s="209">
        <f t="shared" si="10"/>
        <v>0</v>
      </c>
      <c r="Q77" s="209">
        <f t="shared" si="10"/>
        <v>0</v>
      </c>
      <c r="R77" s="209">
        <f t="shared" si="10"/>
        <v>0</v>
      </c>
      <c r="S77" s="209">
        <f t="shared" si="10"/>
        <v>0</v>
      </c>
      <c r="T77" s="215">
        <f t="shared" si="8"/>
        <v>-600000</v>
      </c>
      <c r="W77" s="18"/>
    </row>
    <row r="78" spans="2:23" s="61" customFormat="1" ht="16.5">
      <c r="B78" s="150" t="s">
        <v>478</v>
      </c>
      <c r="C78" s="67" t="s">
        <v>256</v>
      </c>
      <c r="D78" s="214"/>
      <c r="E78" s="209">
        <v>0</v>
      </c>
      <c r="F78" s="209">
        <v>0</v>
      </c>
      <c r="G78" s="209">
        <v>0</v>
      </c>
      <c r="H78" s="209">
        <v>0</v>
      </c>
      <c r="I78" s="209">
        <v>0</v>
      </c>
      <c r="J78" s="209">
        <v>0</v>
      </c>
      <c r="K78" s="209">
        <v>0</v>
      </c>
      <c r="L78" s="209">
        <v>0</v>
      </c>
      <c r="M78" s="71">
        <v>-600000</v>
      </c>
      <c r="N78" s="209">
        <v>0</v>
      </c>
      <c r="O78" s="209">
        <v>0</v>
      </c>
      <c r="P78" s="209">
        <v>0</v>
      </c>
      <c r="Q78" s="209">
        <v>0</v>
      </c>
      <c r="R78" s="209">
        <v>0</v>
      </c>
      <c r="S78" s="209">
        <v>0</v>
      </c>
      <c r="T78" s="215">
        <f t="shared" si="8"/>
        <v>-600000</v>
      </c>
      <c r="W78" s="18"/>
    </row>
    <row r="79" spans="2:23" s="61" customFormat="1" ht="16.5">
      <c r="B79" s="150" t="s">
        <v>480</v>
      </c>
      <c r="C79" s="67" t="s">
        <v>257</v>
      </c>
      <c r="D79" s="214"/>
      <c r="E79" s="209">
        <v>0</v>
      </c>
      <c r="F79" s="209">
        <v>0</v>
      </c>
      <c r="G79" s="209">
        <v>0</v>
      </c>
      <c r="H79" s="209">
        <v>0</v>
      </c>
      <c r="I79" s="209">
        <v>40000</v>
      </c>
      <c r="J79" s="209">
        <v>0</v>
      </c>
      <c r="K79" s="209">
        <v>2346202</v>
      </c>
      <c r="L79" s="209">
        <v>8646</v>
      </c>
      <c r="M79" s="71">
        <v>-2394848</v>
      </c>
      <c r="N79" s="209">
        <v>0</v>
      </c>
      <c r="O79" s="209">
        <v>0</v>
      </c>
      <c r="P79" s="209">
        <v>0</v>
      </c>
      <c r="Q79" s="209">
        <v>0</v>
      </c>
      <c r="R79" s="209">
        <v>0</v>
      </c>
      <c r="S79" s="209">
        <v>0</v>
      </c>
      <c r="T79" s="215">
        <f t="shared" si="8"/>
        <v>0</v>
      </c>
      <c r="W79" s="18"/>
    </row>
    <row r="80" spans="2:23" s="61" customFormat="1" ht="16.5">
      <c r="B80" s="150" t="s">
        <v>504</v>
      </c>
      <c r="C80" s="67" t="s">
        <v>255</v>
      </c>
      <c r="D80" s="214"/>
      <c r="E80" s="209">
        <v>0</v>
      </c>
      <c r="F80" s="209">
        <v>0</v>
      </c>
      <c r="G80" s="209">
        <v>0</v>
      </c>
      <c r="H80" s="209">
        <v>0</v>
      </c>
      <c r="I80" s="209">
        <v>0</v>
      </c>
      <c r="J80" s="209">
        <v>0</v>
      </c>
      <c r="K80" s="209">
        <v>0</v>
      </c>
      <c r="L80" s="209">
        <v>0</v>
      </c>
      <c r="M80" s="209">
        <v>0</v>
      </c>
      <c r="N80" s="209">
        <v>0</v>
      </c>
      <c r="O80" s="209">
        <v>0</v>
      </c>
      <c r="P80" s="209">
        <v>0</v>
      </c>
      <c r="Q80" s="209">
        <v>0</v>
      </c>
      <c r="R80" s="209">
        <v>0</v>
      </c>
      <c r="S80" s="209">
        <v>0</v>
      </c>
      <c r="T80" s="215">
        <f t="shared" si="8"/>
        <v>0</v>
      </c>
      <c r="W80" s="18"/>
    </row>
    <row r="81" spans="2:20" s="18" customFormat="1" ht="16.5">
      <c r="B81" s="136"/>
      <c r="C81" s="56"/>
      <c r="D81" s="225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219"/>
    </row>
    <row r="82" spans="2:20" s="18" customFormat="1" ht="16.5">
      <c r="B82" s="150"/>
      <c r="C82" s="80"/>
      <c r="D82" s="225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219"/>
    </row>
    <row r="83" spans="2:23" s="117" customFormat="1" ht="16.5">
      <c r="B83" s="152"/>
      <c r="C83" s="153" t="s">
        <v>545</v>
      </c>
      <c r="D83" s="226"/>
      <c r="E83" s="210">
        <f>+E54+E57+E58+E59+E62+E63+E64+E65+E66+E67+E68+E72+E73+E74+E75+E77+E69+E76</f>
        <v>4000000</v>
      </c>
      <c r="F83" s="210">
        <f aca="true" t="shared" si="11" ref="F83:T83">+F54+F57+F58+F59+F62+F63+F64+F65+F66+F67+F68+F72+F73+F74+F75+F77+F69+F76</f>
        <v>1405892</v>
      </c>
      <c r="G83" s="210">
        <f t="shared" si="11"/>
        <v>1700000</v>
      </c>
      <c r="H83" s="210">
        <f t="shared" si="11"/>
        <v>0</v>
      </c>
      <c r="I83" s="210">
        <f t="shared" si="11"/>
        <v>1322027</v>
      </c>
      <c r="J83" s="210">
        <f t="shared" si="11"/>
        <v>0</v>
      </c>
      <c r="K83" s="210">
        <f t="shared" si="11"/>
        <v>18718299</v>
      </c>
      <c r="L83" s="210">
        <f t="shared" si="11"/>
        <v>49517</v>
      </c>
      <c r="M83" s="210">
        <f t="shared" si="11"/>
        <v>4528712</v>
      </c>
      <c r="N83" s="210">
        <f t="shared" si="11"/>
        <v>0</v>
      </c>
      <c r="O83" s="210">
        <f t="shared" si="11"/>
        <v>-1157765</v>
      </c>
      <c r="P83" s="210">
        <f t="shared" si="11"/>
        <v>47106</v>
      </c>
      <c r="Q83" s="210">
        <f t="shared" si="11"/>
        <v>4895</v>
      </c>
      <c r="R83" s="210">
        <f t="shared" si="11"/>
        <v>35899</v>
      </c>
      <c r="S83" s="210">
        <f t="shared" si="11"/>
        <v>0</v>
      </c>
      <c r="T83" s="227">
        <f t="shared" si="11"/>
        <v>30654582</v>
      </c>
      <c r="W83" s="18"/>
    </row>
    <row r="84" spans="2:20" s="18" customFormat="1" ht="16.5">
      <c r="B84" s="136"/>
      <c r="C84" s="57"/>
      <c r="D84" s="55"/>
      <c r="E84" s="58"/>
      <c r="F84" s="58"/>
      <c r="G84" s="58"/>
      <c r="H84" s="58"/>
      <c r="I84" s="58"/>
      <c r="J84" s="58"/>
      <c r="K84" s="59"/>
      <c r="L84" s="59"/>
      <c r="M84" s="59"/>
      <c r="N84" s="59"/>
      <c r="O84" s="58"/>
      <c r="P84" s="58"/>
      <c r="Q84" s="58"/>
      <c r="R84" s="58"/>
      <c r="S84" s="58"/>
      <c r="T84" s="58"/>
    </row>
    <row r="85" spans="2:20" s="18" customFormat="1" ht="15.75" customHeight="1">
      <c r="B85" s="62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</row>
    <row r="86" spans="2:23" s="62" customFormat="1" ht="19.5" customHeight="1">
      <c r="B86" s="61" t="s">
        <v>620</v>
      </c>
      <c r="W86" s="18"/>
    </row>
    <row r="87" s="18" customFormat="1" ht="19.5" customHeight="1">
      <c r="B87" s="139"/>
    </row>
    <row r="88" spans="2:23" s="62" customFormat="1" ht="29.25" customHeight="1">
      <c r="B88" s="348" t="s">
        <v>465</v>
      </c>
      <c r="C88" s="348"/>
      <c r="D88" s="348"/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Q88" s="348"/>
      <c r="R88" s="348"/>
      <c r="S88" s="348"/>
      <c r="T88" s="348"/>
      <c r="W88" s="18"/>
    </row>
    <row r="89" spans="1:20" ht="3" customHeight="1">
      <c r="A89" s="60"/>
      <c r="B89" s="155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</row>
    <row r="90" spans="3:20" ht="21.75" customHeight="1">
      <c r="C90" s="18"/>
      <c r="D90" s="18"/>
      <c r="E90" s="18"/>
      <c r="F90" s="18"/>
      <c r="G90" s="18"/>
      <c r="H90" s="18"/>
      <c r="I90" s="18"/>
      <c r="K90" s="18"/>
      <c r="L90" s="18"/>
      <c r="M90" s="18"/>
      <c r="N90" s="18"/>
      <c r="P90" s="18"/>
      <c r="Q90" s="18"/>
      <c r="R90" s="18"/>
      <c r="S90" s="18"/>
      <c r="T90" s="18"/>
    </row>
  </sheetData>
  <sheetProtection/>
  <mergeCells count="1">
    <mergeCell ref="B88:T88"/>
  </mergeCells>
  <printOptions horizontalCentered="1" verticalCentered="1"/>
  <pageMargins left="0.1968503937007874" right="0.2362204724409449" top="0.15748031496062992" bottom="0.31496062992125984" header="0.3937007874015748" footer="0.1968503937007874"/>
  <pageSetup horizontalDpi="600" verticalDpi="600" orientation="landscape" paperSize="9" scale="37" r:id="rId1"/>
  <headerFooter alignWithMargins="0">
    <oddFooter xml:space="preserve">&amp;C&amp;"DINPro-Medium,Regular"&amp;15 8&amp;R&amp;"DINPro-Medium,Italic"&amp;12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B1" sqref="B1"/>
    </sheetView>
  </sheetViews>
  <sheetFormatPr defaultColWidth="9.140625" defaultRowHeight="12.75"/>
  <cols>
    <col min="1" max="1" width="1.421875" style="17" customWidth="1"/>
    <col min="2" max="2" width="9.140625" style="128" customWidth="1"/>
    <col min="3" max="3" width="93.140625" style="17" customWidth="1"/>
    <col min="4" max="4" width="18.28125" style="129" bestFit="1" customWidth="1"/>
    <col min="5" max="5" width="15.57421875" style="18" bestFit="1" customWidth="1"/>
    <col min="6" max="6" width="18.00390625" style="17" bestFit="1" customWidth="1"/>
    <col min="7" max="7" width="19.57421875" style="17" bestFit="1" customWidth="1"/>
    <col min="8" max="8" width="19.7109375" style="271" bestFit="1" customWidth="1"/>
    <col min="9" max="10" width="9.140625" style="17" customWidth="1"/>
    <col min="11" max="11" width="9.421875" style="17" bestFit="1" customWidth="1"/>
    <col min="12" max="16384" width="9.140625" style="17" customWidth="1"/>
  </cols>
  <sheetData>
    <row r="1" spans="1:8" s="242" customFormat="1" ht="18.75" customHeight="1">
      <c r="A1" s="237"/>
      <c r="B1" s="238"/>
      <c r="C1" s="239"/>
      <c r="D1" s="240"/>
      <c r="E1" s="237"/>
      <c r="F1" s="241"/>
      <c r="H1" s="271"/>
    </row>
    <row r="2" spans="2:8" s="243" customFormat="1" ht="18.75" customHeight="1">
      <c r="B2" s="244" t="s">
        <v>0</v>
      </c>
      <c r="C2" s="245"/>
      <c r="D2" s="246"/>
      <c r="E2" s="245"/>
      <c r="F2" s="245"/>
      <c r="H2" s="272"/>
    </row>
    <row r="3" spans="2:8" s="243" customFormat="1" ht="18.75" customHeight="1">
      <c r="B3" s="247" t="s">
        <v>628</v>
      </c>
      <c r="D3" s="248"/>
      <c r="F3" s="64"/>
      <c r="H3" s="272"/>
    </row>
    <row r="4" spans="2:8" s="243" customFormat="1" ht="18.75" customHeight="1">
      <c r="B4" s="249" t="s">
        <v>600</v>
      </c>
      <c r="D4" s="248"/>
      <c r="F4" s="64"/>
      <c r="H4" s="272"/>
    </row>
    <row r="5" spans="1:8" s="242" customFormat="1" ht="18.75" customHeight="1">
      <c r="A5" s="237"/>
      <c r="B5" s="238"/>
      <c r="C5" s="237"/>
      <c r="D5" s="250"/>
      <c r="E5" s="251"/>
      <c r="F5" s="251"/>
      <c r="H5" s="271"/>
    </row>
    <row r="6" spans="2:8" s="252" customFormat="1" ht="18.75" customHeight="1">
      <c r="B6" s="253"/>
      <c r="C6" s="253"/>
      <c r="D6" s="252" t="s">
        <v>1</v>
      </c>
      <c r="E6" s="254" t="s">
        <v>44</v>
      </c>
      <c r="F6" s="253" t="s">
        <v>45</v>
      </c>
      <c r="H6" s="273"/>
    </row>
    <row r="7" spans="2:8" s="252" customFormat="1" ht="18.75" customHeight="1">
      <c r="B7" s="255"/>
      <c r="C7" s="255"/>
      <c r="D7" s="255" t="s">
        <v>85</v>
      </c>
      <c r="E7" s="256" t="s">
        <v>623</v>
      </c>
      <c r="F7" s="256" t="s">
        <v>621</v>
      </c>
      <c r="H7" s="273"/>
    </row>
    <row r="8" spans="1:8" s="18" customFormat="1" ht="18.75" customHeight="1">
      <c r="A8" s="19"/>
      <c r="B8" s="62"/>
      <c r="C8" s="19"/>
      <c r="D8" s="204"/>
      <c r="E8" s="19"/>
      <c r="F8" s="19"/>
      <c r="H8" s="274"/>
    </row>
    <row r="9" spans="2:8" s="62" customFormat="1" ht="16.5">
      <c r="B9" s="117" t="s">
        <v>262</v>
      </c>
      <c r="C9" s="117" t="s">
        <v>263</v>
      </c>
      <c r="D9" s="205"/>
      <c r="E9" s="231"/>
      <c r="F9" s="228"/>
      <c r="H9" s="275"/>
    </row>
    <row r="10" spans="1:10" s="18" customFormat="1" ht="12.75" customHeight="1">
      <c r="A10" s="19"/>
      <c r="B10" s="117"/>
      <c r="C10" s="63"/>
      <c r="D10" s="206"/>
      <c r="E10" s="230"/>
      <c r="F10" s="229"/>
      <c r="H10" s="274"/>
      <c r="J10" s="278"/>
    </row>
    <row r="11" spans="2:11" s="61" customFormat="1" ht="16.5">
      <c r="B11" s="124" t="s">
        <v>5</v>
      </c>
      <c r="C11" s="61" t="s">
        <v>264</v>
      </c>
      <c r="D11" s="207"/>
      <c r="E11" s="224">
        <f>SUM(E13:E21)</f>
        <v>522521</v>
      </c>
      <c r="F11" s="224">
        <f>SUM(F13:F21)</f>
        <v>1984609</v>
      </c>
      <c r="G11" s="279"/>
      <c r="H11" s="279"/>
      <c r="J11" s="278"/>
      <c r="K11" s="280"/>
    </row>
    <row r="12" spans="2:11" s="61" customFormat="1" ht="12.75" customHeight="1">
      <c r="B12" s="117"/>
      <c r="D12" s="207"/>
      <c r="E12" s="71"/>
      <c r="F12" s="71"/>
      <c r="G12" s="279"/>
      <c r="H12" s="279"/>
      <c r="J12" s="278"/>
      <c r="K12" s="280"/>
    </row>
    <row r="13" spans="2:11" s="61" customFormat="1" ht="16.5">
      <c r="B13" s="124" t="s">
        <v>49</v>
      </c>
      <c r="C13" s="61" t="s">
        <v>265</v>
      </c>
      <c r="D13" s="207"/>
      <c r="E13" s="71">
        <v>16758709</v>
      </c>
      <c r="F13" s="71">
        <v>14405094</v>
      </c>
      <c r="G13" s="279"/>
      <c r="H13" s="279"/>
      <c r="J13" s="278"/>
      <c r="K13" s="280"/>
    </row>
    <row r="14" spans="2:11" s="61" customFormat="1" ht="16.5">
      <c r="B14" s="124" t="s">
        <v>50</v>
      </c>
      <c r="C14" s="61" t="s">
        <v>266</v>
      </c>
      <c r="D14" s="207"/>
      <c r="E14" s="71">
        <v>-9880601</v>
      </c>
      <c r="F14" s="71">
        <v>-7868389</v>
      </c>
      <c r="G14" s="279"/>
      <c r="H14" s="279"/>
      <c r="J14" s="278"/>
      <c r="K14" s="280"/>
    </row>
    <row r="15" spans="2:11" s="61" customFormat="1" ht="16.5">
      <c r="B15" s="124" t="s">
        <v>51</v>
      </c>
      <c r="C15" s="61" t="s">
        <v>267</v>
      </c>
      <c r="D15" s="207"/>
      <c r="E15" s="71">
        <v>21478</v>
      </c>
      <c r="F15" s="71">
        <v>13337</v>
      </c>
      <c r="G15" s="279"/>
      <c r="H15" s="279"/>
      <c r="J15" s="278"/>
      <c r="K15" s="280"/>
    </row>
    <row r="16" spans="2:11" s="61" customFormat="1" ht="16.5">
      <c r="B16" s="124" t="s">
        <v>52</v>
      </c>
      <c r="C16" s="61" t="s">
        <v>68</v>
      </c>
      <c r="D16" s="207"/>
      <c r="E16" s="71">
        <v>2935663</v>
      </c>
      <c r="F16" s="71">
        <v>2773653</v>
      </c>
      <c r="G16" s="279"/>
      <c r="H16" s="279"/>
      <c r="J16" s="278"/>
      <c r="K16" s="280"/>
    </row>
    <row r="17" spans="2:11" s="61" customFormat="1" ht="16.5">
      <c r="B17" s="124" t="s">
        <v>268</v>
      </c>
      <c r="C17" s="61" t="s">
        <v>269</v>
      </c>
      <c r="D17" s="207"/>
      <c r="E17" s="71">
        <v>-982519</v>
      </c>
      <c r="F17" s="71">
        <v>-1238322</v>
      </c>
      <c r="G17" s="279"/>
      <c r="H17" s="279"/>
      <c r="J17" s="278"/>
      <c r="K17" s="280"/>
    </row>
    <row r="18" spans="2:11" s="61" customFormat="1" ht="16.5">
      <c r="B18" s="124" t="s">
        <v>270</v>
      </c>
      <c r="C18" s="61" t="s">
        <v>271</v>
      </c>
      <c r="D18" s="207"/>
      <c r="E18" s="71">
        <v>767018</v>
      </c>
      <c r="F18" s="71">
        <v>674604</v>
      </c>
      <c r="G18" s="279"/>
      <c r="H18" s="279"/>
      <c r="J18" s="278"/>
      <c r="K18" s="280"/>
    </row>
    <row r="19" spans="2:11" s="61" customFormat="1" ht="16.5">
      <c r="B19" s="124" t="s">
        <v>272</v>
      </c>
      <c r="C19" s="61" t="s">
        <v>273</v>
      </c>
      <c r="D19" s="207"/>
      <c r="E19" s="71">
        <v>-3888915</v>
      </c>
      <c r="F19" s="71">
        <v>-3819188</v>
      </c>
      <c r="G19" s="279"/>
      <c r="H19" s="279"/>
      <c r="J19" s="278"/>
      <c r="K19" s="280"/>
    </row>
    <row r="20" spans="2:11" s="61" customFormat="1" ht="16.5">
      <c r="B20" s="124" t="s">
        <v>274</v>
      </c>
      <c r="C20" s="61" t="s">
        <v>275</v>
      </c>
      <c r="D20" s="207"/>
      <c r="E20" s="71">
        <v>-1422062</v>
      </c>
      <c r="F20" s="71">
        <v>-737563</v>
      </c>
      <c r="G20" s="279"/>
      <c r="H20" s="279"/>
      <c r="J20" s="278"/>
      <c r="K20" s="280"/>
    </row>
    <row r="21" spans="2:11" s="61" customFormat="1" ht="16.5">
      <c r="B21" s="124" t="s">
        <v>276</v>
      </c>
      <c r="C21" s="61" t="s">
        <v>255</v>
      </c>
      <c r="D21" s="257" t="s">
        <v>629</v>
      </c>
      <c r="E21" s="71">
        <v>-3786250</v>
      </c>
      <c r="F21" s="71">
        <v>-2218617</v>
      </c>
      <c r="G21" s="279"/>
      <c r="H21" s="279"/>
      <c r="J21" s="278"/>
      <c r="K21" s="280"/>
    </row>
    <row r="22" spans="2:11" s="61" customFormat="1" ht="12.75" customHeight="1">
      <c r="B22" s="62"/>
      <c r="D22" s="207"/>
      <c r="E22" s="71"/>
      <c r="F22" s="71"/>
      <c r="G22" s="279"/>
      <c r="H22" s="279"/>
      <c r="J22" s="278"/>
      <c r="K22" s="280"/>
    </row>
    <row r="23" spans="2:11" s="61" customFormat="1" ht="16.5">
      <c r="B23" s="124" t="s">
        <v>6</v>
      </c>
      <c r="C23" s="61" t="s">
        <v>277</v>
      </c>
      <c r="D23" s="207"/>
      <c r="E23" s="224">
        <f>SUM(E25:E34)</f>
        <v>3052395</v>
      </c>
      <c r="F23" s="224">
        <f>SUM(F25:F34)</f>
        <v>2648183</v>
      </c>
      <c r="G23" s="279"/>
      <c r="H23" s="279"/>
      <c r="J23" s="278"/>
      <c r="K23" s="280"/>
    </row>
    <row r="24" spans="1:11" s="18" customFormat="1" ht="12.75" customHeight="1">
      <c r="A24" s="19"/>
      <c r="B24" s="62"/>
      <c r="C24" s="19"/>
      <c r="D24" s="206"/>
      <c r="E24" s="230"/>
      <c r="F24" s="230"/>
      <c r="G24" s="279"/>
      <c r="H24" s="279"/>
      <c r="J24" s="278"/>
      <c r="K24" s="280"/>
    </row>
    <row r="25" spans="2:11" s="61" customFormat="1" ht="16.5">
      <c r="B25" s="124" t="s">
        <v>278</v>
      </c>
      <c r="C25" s="61" t="s">
        <v>452</v>
      </c>
      <c r="D25" s="207"/>
      <c r="E25" s="71">
        <v>11240</v>
      </c>
      <c r="F25" s="71">
        <v>-6400</v>
      </c>
      <c r="G25" s="279"/>
      <c r="H25" s="279"/>
      <c r="J25" s="278"/>
      <c r="K25" s="280"/>
    </row>
    <row r="26" spans="2:11" s="61" customFormat="1" ht="16.5">
      <c r="B26" s="124" t="s">
        <v>279</v>
      </c>
      <c r="C26" s="61" t="s">
        <v>546</v>
      </c>
      <c r="D26" s="207"/>
      <c r="E26" s="71">
        <v>0</v>
      </c>
      <c r="F26" s="71">
        <v>0</v>
      </c>
      <c r="G26" s="279"/>
      <c r="H26" s="279"/>
      <c r="J26" s="278"/>
      <c r="K26" s="280"/>
    </row>
    <row r="27" spans="2:11" s="61" customFormat="1" ht="16.5">
      <c r="B27" s="124" t="s">
        <v>280</v>
      </c>
      <c r="C27" s="61" t="s">
        <v>453</v>
      </c>
      <c r="D27" s="207"/>
      <c r="E27" s="71">
        <v>4617729</v>
      </c>
      <c r="F27" s="71">
        <v>3563</v>
      </c>
      <c r="G27" s="279"/>
      <c r="H27" s="279"/>
      <c r="J27" s="278"/>
      <c r="K27" s="280"/>
    </row>
    <row r="28" spans="2:11" s="61" customFormat="1" ht="16.5">
      <c r="B28" s="124" t="s">
        <v>281</v>
      </c>
      <c r="C28" s="61" t="s">
        <v>454</v>
      </c>
      <c r="D28" s="207"/>
      <c r="E28" s="71">
        <v>-20877935</v>
      </c>
      <c r="F28" s="71">
        <v>-17295051</v>
      </c>
      <c r="G28" s="279"/>
      <c r="H28" s="279"/>
      <c r="J28" s="278"/>
      <c r="K28" s="280"/>
    </row>
    <row r="29" spans="2:11" s="61" customFormat="1" ht="16.5">
      <c r="B29" s="125" t="s">
        <v>282</v>
      </c>
      <c r="C29" s="61" t="s">
        <v>455</v>
      </c>
      <c r="D29" s="207"/>
      <c r="E29" s="71">
        <v>-9999265</v>
      </c>
      <c r="F29" s="71">
        <v>-4412051</v>
      </c>
      <c r="G29" s="279"/>
      <c r="H29" s="279"/>
      <c r="J29" s="278"/>
      <c r="K29" s="280"/>
    </row>
    <row r="30" spans="2:11" s="61" customFormat="1" ht="16.5">
      <c r="B30" s="124" t="s">
        <v>283</v>
      </c>
      <c r="C30" s="61" t="s">
        <v>456</v>
      </c>
      <c r="D30" s="207"/>
      <c r="E30" s="71">
        <v>-6057147</v>
      </c>
      <c r="F30" s="71">
        <v>-676357</v>
      </c>
      <c r="G30" s="279"/>
      <c r="H30" s="279"/>
      <c r="J30" s="278"/>
      <c r="K30" s="280"/>
    </row>
    <row r="31" spans="2:11" s="61" customFormat="1" ht="16.5">
      <c r="B31" s="124" t="s">
        <v>284</v>
      </c>
      <c r="C31" s="61" t="s">
        <v>457</v>
      </c>
      <c r="D31" s="207"/>
      <c r="E31" s="71">
        <v>25838789</v>
      </c>
      <c r="F31" s="71">
        <v>26177136</v>
      </c>
      <c r="G31" s="279"/>
      <c r="H31" s="279"/>
      <c r="J31" s="278"/>
      <c r="K31" s="280"/>
    </row>
    <row r="32" spans="2:11" s="61" customFormat="1" ht="16.5">
      <c r="B32" s="124" t="s">
        <v>285</v>
      </c>
      <c r="C32" s="61" t="s">
        <v>458</v>
      </c>
      <c r="D32" s="207"/>
      <c r="E32" s="71">
        <v>7353253</v>
      </c>
      <c r="F32" s="71">
        <v>2714662</v>
      </c>
      <c r="G32" s="279"/>
      <c r="H32" s="279"/>
      <c r="J32" s="278"/>
      <c r="K32" s="280"/>
    </row>
    <row r="33" spans="2:11" s="61" customFormat="1" ht="16.5">
      <c r="B33" s="124" t="s">
        <v>286</v>
      </c>
      <c r="C33" s="61" t="s">
        <v>459</v>
      </c>
      <c r="D33" s="207"/>
      <c r="E33" s="71">
        <v>0</v>
      </c>
      <c r="F33" s="71">
        <v>0</v>
      </c>
      <c r="G33" s="279"/>
      <c r="H33" s="279"/>
      <c r="J33" s="278"/>
      <c r="K33" s="280"/>
    </row>
    <row r="34" spans="2:11" s="61" customFormat="1" ht="16.5">
      <c r="B34" s="124" t="s">
        <v>441</v>
      </c>
      <c r="C34" s="61" t="s">
        <v>460</v>
      </c>
      <c r="D34" s="257" t="s">
        <v>629</v>
      </c>
      <c r="E34" s="71">
        <v>2165731</v>
      </c>
      <c r="F34" s="71">
        <v>-3857319</v>
      </c>
      <c r="G34" s="279"/>
      <c r="H34" s="279"/>
      <c r="J34" s="278"/>
      <c r="K34" s="280"/>
    </row>
    <row r="35" spans="2:11" s="61" customFormat="1" ht="12.75" customHeight="1">
      <c r="B35" s="117"/>
      <c r="D35" s="207"/>
      <c r="E35" s="79"/>
      <c r="F35" s="79"/>
      <c r="G35" s="279"/>
      <c r="H35" s="279"/>
      <c r="J35" s="278"/>
      <c r="K35" s="280"/>
    </row>
    <row r="36" spans="2:11" s="61" customFormat="1" ht="16.5">
      <c r="B36" s="117" t="s">
        <v>4</v>
      </c>
      <c r="C36" s="61" t="s">
        <v>287</v>
      </c>
      <c r="D36" s="207"/>
      <c r="E36" s="224">
        <f>E11+E23</f>
        <v>3574916</v>
      </c>
      <c r="F36" s="224">
        <f>F11+F23</f>
        <v>4632792</v>
      </c>
      <c r="G36" s="279"/>
      <c r="H36" s="279"/>
      <c r="J36" s="278"/>
      <c r="K36" s="280"/>
    </row>
    <row r="37" spans="1:11" s="18" customFormat="1" ht="12.75" customHeight="1">
      <c r="A37" s="19"/>
      <c r="B37" s="117"/>
      <c r="C37" s="19"/>
      <c r="D37" s="206"/>
      <c r="E37" s="229"/>
      <c r="F37" s="229"/>
      <c r="G37" s="279"/>
      <c r="H37" s="279"/>
      <c r="J37" s="278"/>
      <c r="K37" s="280"/>
    </row>
    <row r="38" spans="2:11" s="62" customFormat="1" ht="16.5">
      <c r="B38" s="117" t="s">
        <v>288</v>
      </c>
      <c r="C38" s="117" t="s">
        <v>289</v>
      </c>
      <c r="D38" s="205"/>
      <c r="E38" s="228"/>
      <c r="F38" s="228"/>
      <c r="G38" s="279"/>
      <c r="H38" s="279"/>
      <c r="J38" s="278"/>
      <c r="K38" s="280"/>
    </row>
    <row r="39" spans="1:11" s="18" customFormat="1" ht="12.75" customHeight="1">
      <c r="A39" s="19"/>
      <c r="B39" s="62"/>
      <c r="C39" s="19"/>
      <c r="D39" s="206"/>
      <c r="E39" s="229"/>
      <c r="F39" s="229"/>
      <c r="G39" s="279"/>
      <c r="H39" s="279"/>
      <c r="J39" s="278"/>
      <c r="K39" s="280"/>
    </row>
    <row r="40" spans="2:11" s="61" customFormat="1" ht="16.5">
      <c r="B40" s="117" t="s">
        <v>8</v>
      </c>
      <c r="C40" s="61" t="s">
        <v>290</v>
      </c>
      <c r="D40" s="207"/>
      <c r="E40" s="71">
        <f>SUM(E42:E50)</f>
        <v>2568078</v>
      </c>
      <c r="F40" s="71">
        <f>SUM(F42:F50)</f>
        <v>-5158215</v>
      </c>
      <c r="G40" s="279"/>
      <c r="H40" s="279"/>
      <c r="J40" s="278"/>
      <c r="K40" s="280"/>
    </row>
    <row r="41" spans="2:11" s="61" customFormat="1" ht="12.75" customHeight="1">
      <c r="B41" s="62"/>
      <c r="D41" s="207"/>
      <c r="E41" s="79"/>
      <c r="F41" s="79"/>
      <c r="G41" s="279"/>
      <c r="H41" s="279"/>
      <c r="J41" s="278"/>
      <c r="K41" s="280"/>
    </row>
    <row r="42" spans="2:11" s="61" customFormat="1" ht="16.5">
      <c r="B42" s="124" t="s">
        <v>9</v>
      </c>
      <c r="C42" s="61" t="s">
        <v>547</v>
      </c>
      <c r="D42" s="207"/>
      <c r="E42" s="224">
        <v>0</v>
      </c>
      <c r="F42" s="224">
        <v>-358121</v>
      </c>
      <c r="G42" s="279"/>
      <c r="H42" s="279"/>
      <c r="J42" s="278"/>
      <c r="K42" s="280"/>
    </row>
    <row r="43" spans="2:11" s="61" customFormat="1" ht="16.5">
      <c r="B43" s="124" t="s">
        <v>14</v>
      </c>
      <c r="C43" s="61" t="s">
        <v>548</v>
      </c>
      <c r="D43" s="207"/>
      <c r="E43" s="71">
        <v>0</v>
      </c>
      <c r="F43" s="71">
        <v>0</v>
      </c>
      <c r="G43" s="279"/>
      <c r="H43" s="279"/>
      <c r="J43" s="278"/>
      <c r="K43" s="280"/>
    </row>
    <row r="44" spans="2:11" s="61" customFormat="1" ht="16.5">
      <c r="B44" s="124" t="s">
        <v>15</v>
      </c>
      <c r="C44" s="61" t="s">
        <v>291</v>
      </c>
      <c r="D44" s="207"/>
      <c r="E44" s="71">
        <v>-419047</v>
      </c>
      <c r="F44" s="71">
        <v>-118152</v>
      </c>
      <c r="G44" s="279"/>
      <c r="H44" s="279"/>
      <c r="J44" s="278"/>
      <c r="K44" s="280"/>
    </row>
    <row r="45" spans="2:11" s="61" customFormat="1" ht="16.5">
      <c r="B45" s="124" t="s">
        <v>65</v>
      </c>
      <c r="C45" s="61" t="s">
        <v>292</v>
      </c>
      <c r="D45" s="207"/>
      <c r="E45" s="71">
        <v>179411</v>
      </c>
      <c r="F45" s="71">
        <v>20363</v>
      </c>
      <c r="G45" s="279"/>
      <c r="H45" s="279"/>
      <c r="J45" s="278"/>
      <c r="K45" s="280"/>
    </row>
    <row r="46" spans="2:11" s="61" customFormat="1" ht="16.5">
      <c r="B46" s="124" t="s">
        <v>66</v>
      </c>
      <c r="C46" s="61" t="s">
        <v>442</v>
      </c>
      <c r="D46" s="207"/>
      <c r="E46" s="71">
        <v>-7385523</v>
      </c>
      <c r="F46" s="71">
        <v>-26094762</v>
      </c>
      <c r="G46" s="279"/>
      <c r="H46" s="279"/>
      <c r="J46" s="278"/>
      <c r="K46" s="280"/>
    </row>
    <row r="47" spans="2:11" s="61" customFormat="1" ht="16.5">
      <c r="B47" s="124" t="s">
        <v>293</v>
      </c>
      <c r="C47" s="61" t="s">
        <v>443</v>
      </c>
      <c r="D47" s="207"/>
      <c r="E47" s="71">
        <v>10581491</v>
      </c>
      <c r="F47" s="71">
        <v>20331322</v>
      </c>
      <c r="G47" s="279"/>
      <c r="H47" s="279"/>
      <c r="J47" s="278"/>
      <c r="K47" s="280"/>
    </row>
    <row r="48" spans="2:11" s="61" customFormat="1" ht="16.5">
      <c r="B48" s="124" t="s">
        <v>294</v>
      </c>
      <c r="C48" s="61" t="s">
        <v>295</v>
      </c>
      <c r="D48" s="207"/>
      <c r="E48" s="71">
        <v>0</v>
      </c>
      <c r="F48" s="71">
        <v>0</v>
      </c>
      <c r="G48" s="279"/>
      <c r="H48" s="279"/>
      <c r="J48" s="278"/>
      <c r="K48" s="280"/>
    </row>
    <row r="49" spans="2:11" s="61" customFormat="1" ht="16.5">
      <c r="B49" s="124" t="s">
        <v>296</v>
      </c>
      <c r="C49" s="61" t="s">
        <v>464</v>
      </c>
      <c r="D49" s="207"/>
      <c r="E49" s="71">
        <v>130051</v>
      </c>
      <c r="F49" s="71">
        <v>1112446</v>
      </c>
      <c r="G49" s="279"/>
      <c r="H49" s="279"/>
      <c r="J49" s="278"/>
      <c r="K49" s="280"/>
    </row>
    <row r="50" spans="2:11" s="61" customFormat="1" ht="16.5">
      <c r="B50" s="124" t="s">
        <v>297</v>
      </c>
      <c r="C50" s="61" t="s">
        <v>255</v>
      </c>
      <c r="D50" s="257"/>
      <c r="E50" s="71">
        <v>-518305</v>
      </c>
      <c r="F50" s="71">
        <v>-51311</v>
      </c>
      <c r="G50" s="279"/>
      <c r="H50" s="279"/>
      <c r="J50" s="278"/>
      <c r="K50" s="280"/>
    </row>
    <row r="51" spans="1:11" s="18" customFormat="1" ht="16.5">
      <c r="A51" s="19"/>
      <c r="B51" s="124"/>
      <c r="C51" s="19"/>
      <c r="D51" s="206"/>
      <c r="E51" s="230"/>
      <c r="F51" s="230"/>
      <c r="G51" s="279"/>
      <c r="H51" s="279"/>
      <c r="J51" s="278"/>
      <c r="K51" s="280"/>
    </row>
    <row r="52" spans="2:11" s="62" customFormat="1" ht="16.5">
      <c r="B52" s="117" t="s">
        <v>298</v>
      </c>
      <c r="C52" s="117" t="s">
        <v>299</v>
      </c>
      <c r="D52" s="205"/>
      <c r="E52" s="231"/>
      <c r="F52" s="231"/>
      <c r="G52" s="279"/>
      <c r="H52" s="279"/>
      <c r="J52" s="278"/>
      <c r="K52" s="280"/>
    </row>
    <row r="53" spans="1:11" s="18" customFormat="1" ht="12.75" customHeight="1">
      <c r="A53" s="19"/>
      <c r="B53" s="62"/>
      <c r="C53" s="19"/>
      <c r="D53" s="206"/>
      <c r="E53" s="230"/>
      <c r="F53" s="230"/>
      <c r="G53" s="279"/>
      <c r="H53" s="279"/>
      <c r="J53" s="278"/>
      <c r="K53" s="280"/>
    </row>
    <row r="54" spans="2:11" s="61" customFormat="1" ht="16.5">
      <c r="B54" s="117" t="s">
        <v>16</v>
      </c>
      <c r="C54" s="61" t="s">
        <v>300</v>
      </c>
      <c r="D54" s="207"/>
      <c r="E54" s="71">
        <f>SUM(E56:E61)</f>
        <v>-1316745</v>
      </c>
      <c r="F54" s="71">
        <f>SUM(F56:F61)</f>
        <v>1087802</v>
      </c>
      <c r="G54" s="279"/>
      <c r="H54" s="279"/>
      <c r="J54" s="278"/>
      <c r="K54" s="280"/>
    </row>
    <row r="55" spans="2:11" s="61" customFormat="1" ht="12.75" customHeight="1">
      <c r="B55" s="117"/>
      <c r="D55" s="207"/>
      <c r="E55" s="71"/>
      <c r="F55" s="71"/>
      <c r="G55" s="279"/>
      <c r="H55" s="279"/>
      <c r="J55" s="278"/>
      <c r="K55" s="280"/>
    </row>
    <row r="56" spans="2:11" s="61" customFormat="1" ht="15.75" customHeight="1">
      <c r="B56" s="124" t="s">
        <v>92</v>
      </c>
      <c r="C56" s="61" t="s">
        <v>301</v>
      </c>
      <c r="D56" s="207"/>
      <c r="E56" s="71">
        <v>5453771</v>
      </c>
      <c r="F56" s="71">
        <v>13674071</v>
      </c>
      <c r="G56" s="279"/>
      <c r="H56" s="279"/>
      <c r="J56" s="278"/>
      <c r="K56" s="280"/>
    </row>
    <row r="57" spans="2:11" s="61" customFormat="1" ht="15.75" customHeight="1">
      <c r="B57" s="124" t="s">
        <v>96</v>
      </c>
      <c r="C57" s="61" t="s">
        <v>302</v>
      </c>
      <c r="D57" s="207"/>
      <c r="E57" s="71">
        <v>-6114131</v>
      </c>
      <c r="F57" s="71">
        <v>-11936377</v>
      </c>
      <c r="G57" s="279"/>
      <c r="H57" s="279"/>
      <c r="J57" s="278"/>
      <c r="K57" s="280"/>
    </row>
    <row r="58" spans="2:11" s="61" customFormat="1" ht="15.75" customHeight="1">
      <c r="B58" s="124" t="s">
        <v>303</v>
      </c>
      <c r="C58" s="61" t="s">
        <v>444</v>
      </c>
      <c r="D58" s="207"/>
      <c r="E58" s="71">
        <v>0</v>
      </c>
      <c r="F58" s="71">
        <v>0</v>
      </c>
      <c r="G58" s="279"/>
      <c r="H58" s="279"/>
      <c r="J58" s="278"/>
      <c r="K58" s="280"/>
    </row>
    <row r="59" spans="2:11" s="61" customFormat="1" ht="15.75" customHeight="1">
      <c r="B59" s="124" t="s">
        <v>304</v>
      </c>
      <c r="C59" s="61" t="s">
        <v>445</v>
      </c>
      <c r="D59" s="207"/>
      <c r="E59" s="71">
        <v>-600000</v>
      </c>
      <c r="F59" s="71">
        <v>-569600</v>
      </c>
      <c r="G59" s="279"/>
      <c r="H59" s="279"/>
      <c r="J59" s="278"/>
      <c r="K59" s="280"/>
    </row>
    <row r="60" spans="2:11" s="61" customFormat="1" ht="15.75" customHeight="1">
      <c r="B60" s="124" t="s">
        <v>305</v>
      </c>
      <c r="C60" s="61" t="s">
        <v>306</v>
      </c>
      <c r="D60" s="207"/>
      <c r="E60" s="71">
        <v>-56385</v>
      </c>
      <c r="F60" s="71">
        <v>-80292</v>
      </c>
      <c r="G60" s="279"/>
      <c r="H60" s="279"/>
      <c r="J60" s="278"/>
      <c r="K60" s="280"/>
    </row>
    <row r="61" spans="2:11" s="61" customFormat="1" ht="15.75" customHeight="1">
      <c r="B61" s="124" t="s">
        <v>307</v>
      </c>
      <c r="C61" s="61" t="s">
        <v>255</v>
      </c>
      <c r="D61" s="257"/>
      <c r="E61" s="71">
        <v>0</v>
      </c>
      <c r="F61" s="71">
        <v>0</v>
      </c>
      <c r="G61" s="279"/>
      <c r="H61" s="279"/>
      <c r="J61" s="278"/>
      <c r="K61" s="280"/>
    </row>
    <row r="62" spans="2:11" s="61" customFormat="1" ht="12.75" customHeight="1">
      <c r="B62" s="124"/>
      <c r="D62" s="207"/>
      <c r="E62" s="71"/>
      <c r="F62" s="71"/>
      <c r="G62" s="279"/>
      <c r="H62" s="279"/>
      <c r="J62" s="278"/>
      <c r="K62" s="280"/>
    </row>
    <row r="63" spans="2:11" s="61" customFormat="1" ht="16.5">
      <c r="B63" s="117" t="s">
        <v>17</v>
      </c>
      <c r="C63" s="61" t="s">
        <v>308</v>
      </c>
      <c r="D63" s="257" t="s">
        <v>629</v>
      </c>
      <c r="E63" s="71">
        <v>1435203</v>
      </c>
      <c r="F63" s="71">
        <v>781802</v>
      </c>
      <c r="G63" s="279"/>
      <c r="H63" s="279"/>
      <c r="J63" s="278"/>
      <c r="K63" s="280"/>
    </row>
    <row r="64" spans="2:11" s="61" customFormat="1" ht="12.75" customHeight="1">
      <c r="B64" s="62"/>
      <c r="D64" s="207"/>
      <c r="E64" s="79"/>
      <c r="F64" s="79"/>
      <c r="G64" s="279"/>
      <c r="H64" s="279"/>
      <c r="J64" s="278"/>
      <c r="K64" s="280"/>
    </row>
    <row r="65" spans="2:11" s="61" customFormat="1" ht="16.5">
      <c r="B65" s="117" t="s">
        <v>20</v>
      </c>
      <c r="C65" s="61" t="s">
        <v>461</v>
      </c>
      <c r="D65" s="207"/>
      <c r="E65" s="71">
        <f>E36+E40+E54+E63</f>
        <v>6261452</v>
      </c>
      <c r="F65" s="71">
        <f>F36+F40+F54+F63</f>
        <v>1344181</v>
      </c>
      <c r="G65" s="279"/>
      <c r="H65" s="279"/>
      <c r="J65" s="278"/>
      <c r="K65" s="280"/>
    </row>
    <row r="66" spans="2:11" s="61" customFormat="1" ht="12.75" customHeight="1">
      <c r="B66" s="117"/>
      <c r="C66" s="65"/>
      <c r="D66" s="207"/>
      <c r="E66" s="71"/>
      <c r="F66" s="71"/>
      <c r="G66" s="279"/>
      <c r="H66" s="279"/>
      <c r="J66" s="278"/>
      <c r="K66" s="280"/>
    </row>
    <row r="67" spans="2:11" s="61" customFormat="1" ht="20.25">
      <c r="B67" s="117" t="s">
        <v>23</v>
      </c>
      <c r="C67" s="61" t="s">
        <v>602</v>
      </c>
      <c r="D67" s="257" t="s">
        <v>630</v>
      </c>
      <c r="E67" s="71">
        <v>6152472</v>
      </c>
      <c r="F67" s="71">
        <v>4808291</v>
      </c>
      <c r="G67" s="279"/>
      <c r="H67" s="279"/>
      <c r="J67" s="278"/>
      <c r="K67" s="280"/>
    </row>
    <row r="68" spans="2:11" s="61" customFormat="1" ht="12.75" customHeight="1">
      <c r="B68" s="117"/>
      <c r="D68" s="257"/>
      <c r="E68" s="71"/>
      <c r="F68" s="71"/>
      <c r="G68" s="279"/>
      <c r="H68" s="279"/>
      <c r="J68" s="278"/>
      <c r="K68" s="280"/>
    </row>
    <row r="69" spans="2:11" s="61" customFormat="1" ht="16.5">
      <c r="B69" s="117" t="s">
        <v>26</v>
      </c>
      <c r="C69" s="61" t="s">
        <v>309</v>
      </c>
      <c r="D69" s="257" t="s">
        <v>630</v>
      </c>
      <c r="E69" s="71">
        <f>E65+E67</f>
        <v>12413924</v>
      </c>
      <c r="F69" s="71">
        <f>F65+F67</f>
        <v>6152472</v>
      </c>
      <c r="G69" s="279"/>
      <c r="H69" s="279"/>
      <c r="J69" s="278"/>
      <c r="K69" s="280"/>
    </row>
    <row r="70" spans="1:8" s="262" customFormat="1" ht="15.75">
      <c r="A70" s="241"/>
      <c r="B70" s="258"/>
      <c r="C70" s="259"/>
      <c r="D70" s="260"/>
      <c r="E70" s="261"/>
      <c r="F70" s="261"/>
      <c r="H70" s="276"/>
    </row>
    <row r="71" spans="1:8" s="262" customFormat="1" ht="15.75">
      <c r="A71" s="241"/>
      <c r="B71" s="263"/>
      <c r="C71" s="264"/>
      <c r="D71" s="265"/>
      <c r="E71" s="242"/>
      <c r="F71" s="266"/>
      <c r="H71" s="276"/>
    </row>
    <row r="72" spans="1:8" s="262" customFormat="1" ht="15.75">
      <c r="A72" s="241"/>
      <c r="B72" s="263"/>
      <c r="C72" s="264"/>
      <c r="D72" s="265"/>
      <c r="E72" s="71"/>
      <c r="F72" s="71"/>
      <c r="H72" s="276"/>
    </row>
    <row r="73" spans="1:8" s="262" customFormat="1" ht="15.75">
      <c r="A73" s="241"/>
      <c r="B73" s="263"/>
      <c r="C73" s="264"/>
      <c r="D73" s="265"/>
      <c r="E73" s="267"/>
      <c r="F73" s="267"/>
      <c r="H73" s="276"/>
    </row>
    <row r="74" spans="1:8" s="262" customFormat="1" ht="15.75">
      <c r="A74" s="241"/>
      <c r="B74" s="263"/>
      <c r="C74" s="264"/>
      <c r="D74" s="265"/>
      <c r="E74" s="267"/>
      <c r="F74" s="242"/>
      <c r="H74" s="276"/>
    </row>
    <row r="75" spans="1:8" s="262" customFormat="1" ht="15.75">
      <c r="A75" s="241"/>
      <c r="B75" s="263"/>
      <c r="C75" s="264"/>
      <c r="D75" s="265"/>
      <c r="E75" s="242"/>
      <c r="F75" s="242"/>
      <c r="H75" s="276"/>
    </row>
    <row r="76" spans="1:8" s="262" customFormat="1" ht="15.75">
      <c r="A76" s="241"/>
      <c r="B76" s="263"/>
      <c r="C76" s="264"/>
      <c r="D76" s="265"/>
      <c r="E76" s="242"/>
      <c r="F76" s="242"/>
      <c r="H76" s="276"/>
    </row>
    <row r="77" spans="1:8" s="62" customFormat="1" ht="15.75">
      <c r="A77" s="348" t="s">
        <v>465</v>
      </c>
      <c r="B77" s="349"/>
      <c r="C77" s="349"/>
      <c r="D77" s="349"/>
      <c r="E77" s="349"/>
      <c r="F77" s="349"/>
      <c r="H77" s="276"/>
    </row>
    <row r="78" spans="1:8" s="262" customFormat="1" ht="15.75">
      <c r="A78" s="241"/>
      <c r="B78" s="263"/>
      <c r="C78" s="264"/>
      <c r="D78" s="265"/>
      <c r="E78" s="242"/>
      <c r="F78" s="242"/>
      <c r="H78" s="276"/>
    </row>
    <row r="79" spans="1:8" s="262" customFormat="1" ht="15.75">
      <c r="A79" s="241"/>
      <c r="B79" s="263"/>
      <c r="C79" s="264"/>
      <c r="D79" s="265"/>
      <c r="E79" s="242"/>
      <c r="F79" s="242"/>
      <c r="H79" s="277"/>
    </row>
    <row r="80" spans="1:8" s="262" customFormat="1" ht="15.75">
      <c r="A80" s="241"/>
      <c r="B80" s="263"/>
      <c r="C80" s="264"/>
      <c r="D80" s="265"/>
      <c r="E80" s="242"/>
      <c r="F80" s="242"/>
      <c r="H80" s="277"/>
    </row>
    <row r="81" spans="1:8" s="262" customFormat="1" ht="15.75">
      <c r="A81" s="241"/>
      <c r="B81" s="263"/>
      <c r="C81" s="264"/>
      <c r="D81" s="265"/>
      <c r="E81" s="242"/>
      <c r="F81" s="242"/>
      <c r="H81" s="277"/>
    </row>
    <row r="82" spans="1:8" s="262" customFormat="1" ht="15.75">
      <c r="A82" s="241"/>
      <c r="B82" s="263"/>
      <c r="C82" s="264"/>
      <c r="D82" s="265"/>
      <c r="E82" s="242"/>
      <c r="F82" s="242"/>
      <c r="H82" s="277"/>
    </row>
    <row r="83" spans="1:8" s="262" customFormat="1" ht="15.75">
      <c r="A83" s="241"/>
      <c r="B83" s="263"/>
      <c r="C83" s="264"/>
      <c r="D83" s="265"/>
      <c r="E83" s="242"/>
      <c r="F83" s="242"/>
      <c r="H83" s="277"/>
    </row>
    <row r="84" spans="1:8" s="262" customFormat="1" ht="15.75">
      <c r="A84" s="241"/>
      <c r="B84" s="263"/>
      <c r="C84" s="264"/>
      <c r="D84" s="265"/>
      <c r="E84" s="242"/>
      <c r="F84" s="242"/>
      <c r="H84" s="277"/>
    </row>
    <row r="85" spans="1:8" s="262" customFormat="1" ht="15.75">
      <c r="A85" s="268"/>
      <c r="B85" s="258"/>
      <c r="C85" s="259"/>
      <c r="D85" s="260"/>
      <c r="E85" s="261"/>
      <c r="F85" s="261"/>
      <c r="H85" s="277"/>
    </row>
    <row r="86" s="262" customFormat="1" ht="12.75">
      <c r="H86" s="277"/>
    </row>
  </sheetData>
  <sheetProtection/>
  <mergeCells count="1">
    <mergeCell ref="A77:F77"/>
  </mergeCells>
  <printOptions horizontalCentered="1"/>
  <pageMargins left="0.2362204724409449" right="0.2362204724409449" top="0.7086614173228347" bottom="0.5905511811023623" header="0.5118110236220472" footer="0.5905511811023623"/>
  <pageSetup fitToHeight="1" fitToWidth="1" horizontalDpi="600" verticalDpi="600" orientation="portrait" paperSize="9" scale="54" r:id="rId1"/>
  <headerFooter alignWithMargins="0">
    <oddFooter xml:space="preserve">&amp;C&amp;"DINPro-Medium,Regular"&amp;12 9&amp;R&amp;"DINPro-Light,Italic"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view="pageBreakPreview" zoomScale="75" zoomScaleSheetLayoutView="75" zoomScalePageLayoutView="0" workbookViewId="0" topLeftCell="B1">
      <pane xSplit="2" ySplit="7" topLeftCell="D8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B1" sqref="B1"/>
    </sheetView>
  </sheetViews>
  <sheetFormatPr defaultColWidth="9.140625" defaultRowHeight="18" customHeight="1"/>
  <cols>
    <col min="1" max="1" width="0.13671875" style="335" hidden="1" customWidth="1"/>
    <col min="2" max="2" width="6.7109375" style="338" customWidth="1"/>
    <col min="3" max="3" width="95.7109375" style="340" customWidth="1"/>
    <col min="4" max="4" width="15.57421875" style="335" bestFit="1" customWidth="1"/>
    <col min="5" max="5" width="18.00390625" style="335" customWidth="1"/>
    <col min="6" max="16384" width="9.140625" style="335" customWidth="1"/>
  </cols>
  <sheetData>
    <row r="1" spans="2:3" s="294" customFormat="1" ht="18" customHeight="1">
      <c r="B1" s="295"/>
      <c r="C1" s="296"/>
    </row>
    <row r="2" spans="2:3" s="297" customFormat="1" ht="18" customHeight="1">
      <c r="B2" s="244" t="s">
        <v>0</v>
      </c>
      <c r="C2" s="244"/>
    </row>
    <row r="3" spans="2:5" s="297" customFormat="1" ht="18" customHeight="1">
      <c r="B3" s="247" t="s">
        <v>639</v>
      </c>
      <c r="C3" s="247"/>
      <c r="D3" s="298"/>
      <c r="E3" s="298"/>
    </row>
    <row r="4" spans="2:5" s="299" customFormat="1" ht="18" customHeight="1">
      <c r="B4" s="249" t="s">
        <v>600</v>
      </c>
      <c r="C4" s="249"/>
      <c r="D4" s="300"/>
      <c r="E4" s="300"/>
    </row>
    <row r="5" spans="2:5" s="294" customFormat="1" ht="18" customHeight="1">
      <c r="B5" s="301"/>
      <c r="C5" s="301"/>
      <c r="D5" s="302"/>
      <c r="E5" s="302"/>
    </row>
    <row r="6" spans="2:5" s="303" customFormat="1" ht="18" customHeight="1">
      <c r="B6" s="304"/>
      <c r="C6" s="305"/>
      <c r="D6" s="254" t="s">
        <v>44</v>
      </c>
      <c r="E6" s="254" t="s">
        <v>45</v>
      </c>
    </row>
    <row r="7" spans="2:5" s="303" customFormat="1" ht="18" customHeight="1">
      <c r="B7" s="304"/>
      <c r="C7" s="305"/>
      <c r="D7" s="254" t="s">
        <v>623</v>
      </c>
      <c r="E7" s="254" t="s">
        <v>621</v>
      </c>
    </row>
    <row r="8" spans="1:6" s="301" customFormat="1" ht="18" customHeight="1">
      <c r="A8" s="294"/>
      <c r="B8" s="306"/>
      <c r="C8" s="307"/>
      <c r="D8" s="308"/>
      <c r="E8" s="308"/>
      <c r="F8" s="294"/>
    </row>
    <row r="9" spans="2:5" s="299" customFormat="1" ht="18" customHeight="1">
      <c r="B9" s="117" t="s">
        <v>640</v>
      </c>
      <c r="C9" s="117" t="s">
        <v>641</v>
      </c>
      <c r="D9" s="309"/>
      <c r="E9" s="309"/>
    </row>
    <row r="10" spans="2:5" s="301" customFormat="1" ht="18" customHeight="1">
      <c r="B10" s="310"/>
      <c r="C10" s="311"/>
      <c r="D10" s="312"/>
      <c r="E10" s="312"/>
    </row>
    <row r="11" spans="2:5" s="313" customFormat="1" ht="18" customHeight="1">
      <c r="B11" s="61" t="s">
        <v>5</v>
      </c>
      <c r="C11" s="61" t="s">
        <v>642</v>
      </c>
      <c r="D11" s="224">
        <v>5699265</v>
      </c>
      <c r="E11" s="224">
        <v>3827671</v>
      </c>
    </row>
    <row r="12" spans="2:5" s="313" customFormat="1" ht="18" customHeight="1">
      <c r="B12" s="61" t="s">
        <v>6</v>
      </c>
      <c r="C12" s="61" t="s">
        <v>643</v>
      </c>
      <c r="D12" s="224">
        <f>SUM(D13:D15)</f>
        <v>1170553</v>
      </c>
      <c r="E12" s="224">
        <f>SUM(E13:E15)</f>
        <v>832823</v>
      </c>
    </row>
    <row r="13" spans="2:5" s="313" customFormat="1" ht="18" customHeight="1">
      <c r="B13" s="61" t="s">
        <v>278</v>
      </c>
      <c r="C13" s="61" t="s">
        <v>644</v>
      </c>
      <c r="D13" s="224">
        <v>923247</v>
      </c>
      <c r="E13" s="224">
        <v>806798</v>
      </c>
    </row>
    <row r="14" spans="2:5" s="313" customFormat="1" ht="18" customHeight="1">
      <c r="B14" s="61" t="s">
        <v>279</v>
      </c>
      <c r="C14" s="61" t="s">
        <v>645</v>
      </c>
      <c r="D14" s="224">
        <v>0</v>
      </c>
      <c r="E14" s="224">
        <v>0</v>
      </c>
    </row>
    <row r="15" spans="2:5" s="313" customFormat="1" ht="18" customHeight="1">
      <c r="B15" s="61" t="s">
        <v>280</v>
      </c>
      <c r="C15" s="61" t="s">
        <v>646</v>
      </c>
      <c r="D15" s="314">
        <v>247306</v>
      </c>
      <c r="E15" s="224">
        <v>26025</v>
      </c>
    </row>
    <row r="16" spans="2:5" s="301" customFormat="1" ht="18" customHeight="1">
      <c r="B16" s="315"/>
      <c r="C16" s="316"/>
      <c r="D16" s="317"/>
      <c r="E16" s="317"/>
    </row>
    <row r="17" spans="2:5" s="299" customFormat="1" ht="18" customHeight="1">
      <c r="B17" s="117" t="s">
        <v>262</v>
      </c>
      <c r="C17" s="117" t="s">
        <v>647</v>
      </c>
      <c r="D17" s="318">
        <f>D11-D12</f>
        <v>4528712</v>
      </c>
      <c r="E17" s="318">
        <f>E11-E12</f>
        <v>2994848</v>
      </c>
    </row>
    <row r="18" spans="2:5" s="301" customFormat="1" ht="20.25" customHeight="1">
      <c r="B18" s="310"/>
      <c r="C18" s="311"/>
      <c r="D18" s="317"/>
      <c r="E18" s="317"/>
    </row>
    <row r="19" spans="2:5" s="313" customFormat="1" ht="18" customHeight="1">
      <c r="B19" s="61" t="s">
        <v>7</v>
      </c>
      <c r="C19" s="61" t="s">
        <v>648</v>
      </c>
      <c r="D19" s="224">
        <v>0</v>
      </c>
      <c r="E19" s="224">
        <v>0</v>
      </c>
    </row>
    <row r="20" spans="2:5" s="313" customFormat="1" ht="18" customHeight="1">
      <c r="B20" s="61" t="s">
        <v>40</v>
      </c>
      <c r="C20" s="61" t="s">
        <v>649</v>
      </c>
      <c r="D20" s="224">
        <v>0</v>
      </c>
      <c r="E20" s="224">
        <v>0</v>
      </c>
    </row>
    <row r="21" spans="2:5" s="313" customFormat="1" ht="18" customHeight="1">
      <c r="B21" s="61" t="s">
        <v>41</v>
      </c>
      <c r="C21" s="61" t="s">
        <v>650</v>
      </c>
      <c r="D21" s="224">
        <v>0</v>
      </c>
      <c r="E21" s="224">
        <v>0</v>
      </c>
    </row>
    <row r="22" spans="2:5" s="301" customFormat="1" ht="18" customHeight="1">
      <c r="B22" s="310"/>
      <c r="C22" s="310"/>
      <c r="D22" s="319"/>
      <c r="E22" s="319"/>
    </row>
    <row r="23" spans="2:5" s="299" customFormat="1" ht="18" customHeight="1">
      <c r="B23" s="117" t="s">
        <v>288</v>
      </c>
      <c r="C23" s="117" t="s">
        <v>651</v>
      </c>
      <c r="D23" s="318">
        <f>D17-D19-D20-D21</f>
        <v>4528712</v>
      </c>
      <c r="E23" s="318">
        <f>E17-E19-E20-E21</f>
        <v>2994848</v>
      </c>
    </row>
    <row r="24" spans="2:5" s="301" customFormat="1" ht="18" customHeight="1">
      <c r="B24" s="310"/>
      <c r="C24" s="311"/>
      <c r="D24" s="317"/>
      <c r="E24" s="317"/>
    </row>
    <row r="25" spans="2:5" s="301" customFormat="1" ht="18" customHeight="1">
      <c r="B25" s="61" t="s">
        <v>652</v>
      </c>
      <c r="C25" s="61" t="s">
        <v>653</v>
      </c>
      <c r="D25" s="224">
        <f>+SUM(D26:D30)</f>
        <v>0</v>
      </c>
      <c r="E25" s="224">
        <f>+SUM(E26:E30)</f>
        <v>200000</v>
      </c>
    </row>
    <row r="26" spans="2:5" s="301" customFormat="1" ht="18" customHeight="1">
      <c r="B26" s="61" t="s">
        <v>654</v>
      </c>
      <c r="C26" s="61" t="s">
        <v>655</v>
      </c>
      <c r="D26" s="224">
        <v>0</v>
      </c>
      <c r="E26" s="224">
        <v>200000</v>
      </c>
    </row>
    <row r="27" spans="2:5" s="301" customFormat="1" ht="18" customHeight="1">
      <c r="B27" s="61" t="s">
        <v>656</v>
      </c>
      <c r="C27" s="61" t="s">
        <v>657</v>
      </c>
      <c r="D27" s="224">
        <v>0</v>
      </c>
      <c r="E27" s="224">
        <v>0</v>
      </c>
    </row>
    <row r="28" spans="2:5" s="301" customFormat="1" ht="18" customHeight="1">
      <c r="B28" s="61" t="s">
        <v>658</v>
      </c>
      <c r="C28" s="61" t="s">
        <v>659</v>
      </c>
      <c r="D28" s="224">
        <v>0</v>
      </c>
      <c r="E28" s="224">
        <v>0</v>
      </c>
    </row>
    <row r="29" spans="2:5" s="301" customFormat="1" ht="18" customHeight="1">
      <c r="B29" s="61" t="s">
        <v>660</v>
      </c>
      <c r="C29" s="61" t="s">
        <v>661</v>
      </c>
      <c r="D29" s="224">
        <v>0</v>
      </c>
      <c r="E29" s="224">
        <v>0</v>
      </c>
    </row>
    <row r="30" spans="2:5" s="301" customFormat="1" ht="18" customHeight="1">
      <c r="B30" s="61" t="s">
        <v>662</v>
      </c>
      <c r="C30" s="61" t="s">
        <v>663</v>
      </c>
      <c r="D30" s="224">
        <v>0</v>
      </c>
      <c r="E30" s="224">
        <v>0</v>
      </c>
    </row>
    <row r="31" spans="2:5" s="301" customFormat="1" ht="18" customHeight="1">
      <c r="B31" s="61" t="s">
        <v>664</v>
      </c>
      <c r="C31" s="61" t="s">
        <v>665</v>
      </c>
      <c r="D31" s="224">
        <v>0</v>
      </c>
      <c r="E31" s="224">
        <v>0</v>
      </c>
    </row>
    <row r="32" spans="2:5" s="301" customFormat="1" ht="18" customHeight="1">
      <c r="B32" s="61" t="s">
        <v>577</v>
      </c>
      <c r="C32" s="61" t="s">
        <v>666</v>
      </c>
      <c r="D32" s="224">
        <v>0</v>
      </c>
      <c r="E32" s="224">
        <v>0</v>
      </c>
    </row>
    <row r="33" spans="2:5" s="301" customFormat="1" ht="18" customHeight="1">
      <c r="B33" s="61" t="s">
        <v>578</v>
      </c>
      <c r="C33" s="61" t="s">
        <v>667</v>
      </c>
      <c r="D33" s="224">
        <f>+SUM(D34:D38)</f>
        <v>0</v>
      </c>
      <c r="E33" s="224">
        <f>+SUM(E34:E38)</f>
        <v>400000</v>
      </c>
    </row>
    <row r="34" spans="2:5" s="301" customFormat="1" ht="18" customHeight="1">
      <c r="B34" s="61" t="s">
        <v>668</v>
      </c>
      <c r="C34" s="61" t="s">
        <v>655</v>
      </c>
      <c r="D34" s="224">
        <v>0</v>
      </c>
      <c r="E34" s="224">
        <v>400000</v>
      </c>
    </row>
    <row r="35" spans="2:5" s="301" customFormat="1" ht="18" customHeight="1">
      <c r="B35" s="61" t="s">
        <v>669</v>
      </c>
      <c r="C35" s="61" t="s">
        <v>657</v>
      </c>
      <c r="D35" s="224">
        <v>0</v>
      </c>
      <c r="E35" s="224">
        <v>0</v>
      </c>
    </row>
    <row r="36" spans="2:5" s="301" customFormat="1" ht="18" customHeight="1">
      <c r="B36" s="61" t="s">
        <v>670</v>
      </c>
      <c r="C36" s="61" t="s">
        <v>659</v>
      </c>
      <c r="D36" s="224">
        <v>0</v>
      </c>
      <c r="E36" s="224">
        <v>0</v>
      </c>
    </row>
    <row r="37" spans="2:5" s="301" customFormat="1" ht="18" customHeight="1">
      <c r="B37" s="61" t="s">
        <v>671</v>
      </c>
      <c r="C37" s="61" t="s">
        <v>661</v>
      </c>
      <c r="D37" s="224">
        <v>0</v>
      </c>
      <c r="E37" s="224">
        <v>0</v>
      </c>
    </row>
    <row r="38" spans="2:5" s="301" customFormat="1" ht="18" customHeight="1">
      <c r="B38" s="61" t="s">
        <v>672</v>
      </c>
      <c r="C38" s="61" t="s">
        <v>663</v>
      </c>
      <c r="D38" s="224">
        <v>0</v>
      </c>
      <c r="E38" s="224">
        <v>0</v>
      </c>
    </row>
    <row r="39" spans="2:5" s="301" customFormat="1" ht="18" customHeight="1">
      <c r="B39" s="61" t="s">
        <v>673</v>
      </c>
      <c r="C39" s="61" t="s">
        <v>674</v>
      </c>
      <c r="D39" s="224">
        <v>0</v>
      </c>
      <c r="E39" s="224">
        <v>40000</v>
      </c>
    </row>
    <row r="40" spans="2:5" s="301" customFormat="1" ht="18" customHeight="1">
      <c r="B40" s="61" t="s">
        <v>675</v>
      </c>
      <c r="C40" s="61" t="s">
        <v>676</v>
      </c>
      <c r="D40" s="224">
        <v>0</v>
      </c>
      <c r="E40" s="224">
        <v>0</v>
      </c>
    </row>
    <row r="41" spans="2:5" s="301" customFormat="1" ht="18" customHeight="1">
      <c r="B41" s="61" t="s">
        <v>677</v>
      </c>
      <c r="C41" s="61" t="s">
        <v>678</v>
      </c>
      <c r="D41" s="224">
        <v>0</v>
      </c>
      <c r="E41" s="224">
        <v>2346202</v>
      </c>
    </row>
    <row r="42" spans="2:5" s="301" customFormat="1" ht="18" customHeight="1">
      <c r="B42" s="61" t="s">
        <v>679</v>
      </c>
      <c r="C42" s="61" t="s">
        <v>680</v>
      </c>
      <c r="D42" s="224">
        <v>0</v>
      </c>
      <c r="E42" s="224">
        <v>0</v>
      </c>
    </row>
    <row r="43" spans="2:5" s="301" customFormat="1" ht="18" customHeight="1">
      <c r="B43" s="61" t="s">
        <v>681</v>
      </c>
      <c r="C43" s="61" t="s">
        <v>682</v>
      </c>
      <c r="D43" s="224">
        <v>0</v>
      </c>
      <c r="E43" s="224">
        <v>8646</v>
      </c>
    </row>
    <row r="44" spans="2:5" s="301" customFormat="1" ht="18" customHeight="1">
      <c r="B44" s="310"/>
      <c r="C44" s="320"/>
      <c r="D44" s="321"/>
      <c r="E44" s="321"/>
    </row>
    <row r="45" spans="2:5" s="299" customFormat="1" ht="18" customHeight="1">
      <c r="B45" s="117" t="s">
        <v>8</v>
      </c>
      <c r="C45" s="117" t="s">
        <v>683</v>
      </c>
      <c r="D45" s="322"/>
      <c r="E45" s="322"/>
    </row>
    <row r="46" spans="2:5" s="301" customFormat="1" ht="18" customHeight="1">
      <c r="B46" s="310"/>
      <c r="C46" s="311"/>
      <c r="D46" s="321"/>
      <c r="E46" s="321"/>
    </row>
    <row r="47" spans="2:5" s="301" customFormat="1" ht="18" customHeight="1">
      <c r="B47" s="61" t="s">
        <v>9</v>
      </c>
      <c r="C47" s="61" t="s">
        <v>684</v>
      </c>
      <c r="D47" s="224">
        <v>0</v>
      </c>
      <c r="E47" s="224">
        <v>0</v>
      </c>
    </row>
    <row r="48" spans="2:5" s="301" customFormat="1" ht="18" customHeight="1">
      <c r="B48" s="61" t="s">
        <v>14</v>
      </c>
      <c r="C48" s="61" t="s">
        <v>685</v>
      </c>
      <c r="D48" s="224">
        <v>0</v>
      </c>
      <c r="E48" s="224">
        <v>0</v>
      </c>
    </row>
    <row r="49" spans="2:5" s="301" customFormat="1" ht="18" customHeight="1">
      <c r="B49" s="61" t="s">
        <v>15</v>
      </c>
      <c r="C49" s="61" t="s">
        <v>686</v>
      </c>
      <c r="D49" s="224">
        <f>+SUM(D50:D54)</f>
        <v>0</v>
      </c>
      <c r="E49" s="224">
        <f>+SUM(E50:E54)</f>
        <v>0</v>
      </c>
    </row>
    <row r="50" spans="2:5" s="301" customFormat="1" ht="18" customHeight="1">
      <c r="B50" s="61" t="s">
        <v>687</v>
      </c>
      <c r="C50" s="61" t="s">
        <v>655</v>
      </c>
      <c r="D50" s="224">
        <v>0</v>
      </c>
      <c r="E50" s="224">
        <v>0</v>
      </c>
    </row>
    <row r="51" spans="2:5" s="301" customFormat="1" ht="18" customHeight="1">
      <c r="B51" s="61" t="s">
        <v>688</v>
      </c>
      <c r="C51" s="61" t="s">
        <v>657</v>
      </c>
      <c r="D51" s="224">
        <v>0</v>
      </c>
      <c r="E51" s="224">
        <v>0</v>
      </c>
    </row>
    <row r="52" spans="2:5" s="301" customFormat="1" ht="18" customHeight="1">
      <c r="B52" s="61" t="s">
        <v>689</v>
      </c>
      <c r="C52" s="61" t="s">
        <v>659</v>
      </c>
      <c r="D52" s="224">
        <v>0</v>
      </c>
      <c r="E52" s="224">
        <v>0</v>
      </c>
    </row>
    <row r="53" spans="2:5" s="301" customFormat="1" ht="18" customHeight="1">
      <c r="B53" s="61" t="s">
        <v>690</v>
      </c>
      <c r="C53" s="61" t="s">
        <v>661</v>
      </c>
      <c r="D53" s="224">
        <v>0</v>
      </c>
      <c r="E53" s="224">
        <v>0</v>
      </c>
    </row>
    <row r="54" spans="2:5" s="301" customFormat="1" ht="18" customHeight="1">
      <c r="B54" s="61" t="s">
        <v>691</v>
      </c>
      <c r="C54" s="61" t="s">
        <v>663</v>
      </c>
      <c r="D54" s="224">
        <v>0</v>
      </c>
      <c r="E54" s="224">
        <v>0</v>
      </c>
    </row>
    <row r="55" spans="2:5" s="301" customFormat="1" ht="18" customHeight="1">
      <c r="B55" s="61" t="s">
        <v>65</v>
      </c>
      <c r="C55" s="61" t="s">
        <v>692</v>
      </c>
      <c r="D55" s="224">
        <v>0</v>
      </c>
      <c r="E55" s="224">
        <v>0</v>
      </c>
    </row>
    <row r="56" spans="2:5" s="301" customFormat="1" ht="18" customHeight="1">
      <c r="B56" s="61" t="s">
        <v>66</v>
      </c>
      <c r="C56" s="61" t="s">
        <v>693</v>
      </c>
      <c r="D56" s="224">
        <v>0</v>
      </c>
      <c r="E56" s="224">
        <v>0</v>
      </c>
    </row>
    <row r="57" spans="2:5" s="301" customFormat="1" ht="18" customHeight="1">
      <c r="B57" s="323"/>
      <c r="C57" s="323"/>
      <c r="D57" s="321"/>
      <c r="E57" s="321"/>
    </row>
    <row r="58" spans="2:5" s="299" customFormat="1" ht="18" customHeight="1">
      <c r="B58" s="117" t="s">
        <v>694</v>
      </c>
      <c r="C58" s="117" t="s">
        <v>695</v>
      </c>
      <c r="D58" s="324"/>
      <c r="E58" s="324"/>
    </row>
    <row r="59" spans="2:5" s="301" customFormat="1" ht="18" customHeight="1">
      <c r="B59" s="310"/>
      <c r="C59" s="311"/>
      <c r="D59" s="317"/>
      <c r="E59" s="317"/>
    </row>
    <row r="60" spans="1:5" s="313" customFormat="1" ht="18" customHeight="1">
      <c r="A60" s="61"/>
      <c r="B60" s="61" t="s">
        <v>92</v>
      </c>
      <c r="C60" s="61" t="s">
        <v>696</v>
      </c>
      <c r="D60" s="325">
        <v>0.011321779999999998</v>
      </c>
      <c r="E60" s="325">
        <v>0.007487120000000001</v>
      </c>
    </row>
    <row r="61" spans="1:5" s="313" customFormat="1" ht="18" customHeight="1">
      <c r="A61" s="61"/>
      <c r="B61" s="61" t="s">
        <v>96</v>
      </c>
      <c r="C61" s="61" t="s">
        <v>697</v>
      </c>
      <c r="D61" s="326">
        <v>1.132178</v>
      </c>
      <c r="E61" s="326">
        <v>0.748712</v>
      </c>
    </row>
    <row r="62" spans="1:5" s="313" customFormat="1" ht="18" customHeight="1">
      <c r="A62" s="61"/>
      <c r="B62" s="61" t="s">
        <v>303</v>
      </c>
      <c r="C62" s="61" t="s">
        <v>698</v>
      </c>
      <c r="D62" s="224">
        <v>0</v>
      </c>
      <c r="E62" s="224">
        <v>0</v>
      </c>
    </row>
    <row r="63" spans="1:5" s="313" customFormat="1" ht="18" customHeight="1">
      <c r="A63" s="61"/>
      <c r="B63" s="61" t="s">
        <v>304</v>
      </c>
      <c r="C63" s="61" t="s">
        <v>699</v>
      </c>
      <c r="D63" s="224">
        <v>0</v>
      </c>
      <c r="E63" s="224">
        <v>0</v>
      </c>
    </row>
    <row r="64" spans="1:5" s="301" customFormat="1" ht="18" customHeight="1">
      <c r="A64" s="323"/>
      <c r="B64" s="323"/>
      <c r="C64" s="323"/>
      <c r="D64" s="321"/>
      <c r="E64" s="321"/>
    </row>
    <row r="65" spans="2:5" s="299" customFormat="1" ht="18" customHeight="1">
      <c r="B65" s="117" t="s">
        <v>700</v>
      </c>
      <c r="C65" s="117" t="s">
        <v>701</v>
      </c>
      <c r="D65" s="324"/>
      <c r="E65" s="324"/>
    </row>
    <row r="66" spans="2:5" s="301" customFormat="1" ht="18" customHeight="1">
      <c r="B66" s="310"/>
      <c r="C66" s="311"/>
      <c r="D66" s="317"/>
      <c r="E66" s="317"/>
    </row>
    <row r="67" spans="2:5" s="313" customFormat="1" ht="18" customHeight="1">
      <c r="B67" s="61" t="s">
        <v>702</v>
      </c>
      <c r="C67" s="61" t="s">
        <v>696</v>
      </c>
      <c r="D67" s="224">
        <v>0</v>
      </c>
      <c r="E67" s="325">
        <v>0.0015</v>
      </c>
    </row>
    <row r="68" spans="2:5" s="313" customFormat="1" ht="18" customHeight="1">
      <c r="B68" s="61" t="s">
        <v>19</v>
      </c>
      <c r="C68" s="61" t="s">
        <v>697</v>
      </c>
      <c r="D68" s="224">
        <v>0</v>
      </c>
      <c r="E68" s="326">
        <v>0.15</v>
      </c>
    </row>
    <row r="69" spans="2:5" s="313" customFormat="1" ht="18" customHeight="1">
      <c r="B69" s="61" t="s">
        <v>99</v>
      </c>
      <c r="C69" s="61" t="s">
        <v>698</v>
      </c>
      <c r="D69" s="224">
        <v>0</v>
      </c>
      <c r="E69" s="224">
        <v>0</v>
      </c>
    </row>
    <row r="70" spans="2:5" s="313" customFormat="1" ht="18" customHeight="1">
      <c r="B70" s="327" t="s">
        <v>595</v>
      </c>
      <c r="C70" s="327" t="s">
        <v>699</v>
      </c>
      <c r="D70" s="328">
        <v>0</v>
      </c>
      <c r="E70" s="328">
        <v>0</v>
      </c>
    </row>
    <row r="71" spans="2:5" s="313" customFormat="1" ht="17.25" customHeight="1">
      <c r="B71" s="329"/>
      <c r="C71" s="330"/>
      <c r="D71" s="331"/>
      <c r="E71" s="332"/>
    </row>
    <row r="72" spans="2:5" s="313" customFormat="1" ht="16.5" customHeight="1">
      <c r="B72" s="313" t="s">
        <v>703</v>
      </c>
      <c r="C72" s="330"/>
      <c r="D72" s="333"/>
      <c r="E72" s="333"/>
    </row>
    <row r="73" spans="1:6" ht="15.75" customHeight="1">
      <c r="A73" s="313"/>
      <c r="B73" s="334"/>
      <c r="C73" s="330"/>
      <c r="D73" s="333"/>
      <c r="E73" s="333"/>
      <c r="F73" s="313"/>
    </row>
    <row r="74" spans="1:6" ht="15.75" customHeight="1">
      <c r="A74" s="313"/>
      <c r="B74" s="336" t="s">
        <v>704</v>
      </c>
      <c r="C74" s="330"/>
      <c r="D74" s="333"/>
      <c r="E74" s="333"/>
      <c r="F74" s="313"/>
    </row>
    <row r="75" spans="1:6" ht="35.25" customHeight="1">
      <c r="A75" s="313"/>
      <c r="B75" s="350" t="s">
        <v>705</v>
      </c>
      <c r="C75" s="350"/>
      <c r="D75" s="350"/>
      <c r="E75" s="350"/>
      <c r="F75" s="313"/>
    </row>
    <row r="76" spans="2:3" ht="18" customHeight="1">
      <c r="B76" s="337" t="s">
        <v>706</v>
      </c>
      <c r="C76" s="337"/>
    </row>
    <row r="77" ht="18" customHeight="1">
      <c r="C77" s="339"/>
    </row>
    <row r="78" ht="18" customHeight="1">
      <c r="C78" s="339"/>
    </row>
    <row r="79" spans="2:5" ht="18" customHeight="1">
      <c r="B79" s="351" t="s">
        <v>465</v>
      </c>
      <c r="C79" s="351"/>
      <c r="D79" s="351"/>
      <c r="E79" s="351"/>
    </row>
    <row r="80" spans="2:5" ht="18" customHeight="1">
      <c r="B80" s="352" t="s">
        <v>707</v>
      </c>
      <c r="C80" s="352"/>
      <c r="D80" s="352"/>
      <c r="E80" s="352"/>
    </row>
    <row r="81" spans="2:5" ht="18" customHeight="1">
      <c r="B81" s="353"/>
      <c r="C81" s="353"/>
      <c r="D81" s="353"/>
      <c r="E81" s="353"/>
    </row>
    <row r="82" spans="4:5" ht="18" customHeight="1">
      <c r="D82" s="341"/>
      <c r="E82" s="341"/>
    </row>
    <row r="83" spans="1:5" ht="18" customHeight="1">
      <c r="A83" s="342"/>
      <c r="D83" s="341"/>
      <c r="E83" s="341"/>
    </row>
    <row r="84" spans="4:5" ht="18" customHeight="1">
      <c r="D84" s="341"/>
      <c r="E84" s="341"/>
    </row>
    <row r="85" spans="4:5" ht="18" customHeight="1">
      <c r="D85" s="341"/>
      <c r="E85" s="341"/>
    </row>
    <row r="86" spans="2:5" ht="18" customHeight="1">
      <c r="B86" s="343"/>
      <c r="C86" s="344"/>
      <c r="D86" s="345"/>
      <c r="E86" s="345"/>
    </row>
    <row r="87" spans="4:5" ht="18" customHeight="1">
      <c r="D87" s="341"/>
      <c r="E87" s="341"/>
    </row>
    <row r="88" spans="4:5" ht="18" customHeight="1">
      <c r="D88" s="341"/>
      <c r="E88" s="341"/>
    </row>
    <row r="89" spans="4:5" ht="18" customHeight="1">
      <c r="D89" s="341"/>
      <c r="E89" s="341"/>
    </row>
    <row r="90" spans="4:5" ht="18" customHeight="1">
      <c r="D90" s="341"/>
      <c r="E90" s="341"/>
    </row>
    <row r="91" spans="4:5" ht="18" customHeight="1">
      <c r="D91" s="341"/>
      <c r="E91" s="341"/>
    </row>
    <row r="92" spans="4:5" ht="18" customHeight="1">
      <c r="D92" s="341"/>
      <c r="E92" s="341"/>
    </row>
    <row r="93" spans="4:5" ht="18" customHeight="1">
      <c r="D93" s="341"/>
      <c r="E93" s="341"/>
    </row>
    <row r="94" spans="4:5" ht="18" customHeight="1">
      <c r="D94" s="341"/>
      <c r="E94" s="341"/>
    </row>
    <row r="95" spans="4:5" ht="18" customHeight="1">
      <c r="D95" s="341"/>
      <c r="E95" s="341"/>
    </row>
    <row r="109" spans="1:5" ht="18" customHeight="1">
      <c r="A109" s="342"/>
      <c r="B109" s="343"/>
      <c r="C109" s="344"/>
      <c r="D109" s="342"/>
      <c r="E109" s="342"/>
    </row>
  </sheetData>
  <sheetProtection/>
  <mergeCells count="4">
    <mergeCell ref="B75:E75"/>
    <mergeCell ref="B79:E79"/>
    <mergeCell ref="B80:E80"/>
    <mergeCell ref="B81:E8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  <headerFooter>
    <oddFooter>&amp;C&amp;"DINPro-Medium,Regular"&amp;12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Gökhan Saka (Mali Koord. ve Uluslararası Rap. Bölümü)</dc:creator>
  <cp:keywords/>
  <dc:description/>
  <cp:lastModifiedBy>Mehmet Kocakoç</cp:lastModifiedBy>
  <cp:lastPrinted>2017-01-31T05:51:49Z</cp:lastPrinted>
  <dcterms:created xsi:type="dcterms:W3CDTF">2003-03-28T08:44:38Z</dcterms:created>
  <dcterms:modified xsi:type="dcterms:W3CDTF">2019-12-24T12:02:26Z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