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9440" windowHeight="12390" tabRatio="936" activeTab="0"/>
  </bookViews>
  <sheets>
    <sheet name="Aktif" sheetId="1" r:id="rId1"/>
    <sheet name="Aktif 31.12.2017" sheetId="2" r:id="rId2"/>
    <sheet name="Pasif" sheetId="3" r:id="rId3"/>
    <sheet name="Pasif 31.12.2017" sheetId="4" r:id="rId4"/>
    <sheet name="Nazım Hesaplar" sheetId="5" r:id="rId5"/>
    <sheet name="Nazım Hesaplar 31.12.2017" sheetId="6" r:id="rId6"/>
    <sheet name="Gelir Tablosu" sheetId="7" r:id="rId7"/>
    <sheet name="Gelir Tablosu 31.12.2017" sheetId="8" r:id="rId8"/>
    <sheet name="ÖMGG" sheetId="9" r:id="rId9"/>
    <sheet name="ÖMGG 31.12.2017" sheetId="10" r:id="rId10"/>
    <sheet name="Özkaynak " sheetId="11" r:id="rId11"/>
    <sheet name="Özkaynak  31.12.2017" sheetId="12" r:id="rId12"/>
    <sheet name="Nakit Akım " sheetId="13" r:id="rId13"/>
    <sheet name="Nakit Akım 31.12.2017" sheetId="14" r:id="rId14"/>
    <sheet name="Kar Dağıtım" sheetId="15" r:id="rId15"/>
    <sheet name="Kar Dağıtım 31.12.2017" sheetId="16" r:id="rId16"/>
  </sheets>
  <definedNames>
    <definedName name="_xlnm.Print_Area" localSheetId="0">'Aktif'!$A$1:$G$93</definedName>
    <definedName name="_xlnm.Print_Area" localSheetId="1">'Aktif 31.12.2017'!$A$1:$G$93</definedName>
    <definedName name="_xlnm.Print_Area" localSheetId="6">'Gelir Tablosu'!$A$1:$E$85</definedName>
    <definedName name="_xlnm.Print_Area" localSheetId="7">'Gelir Tablosu 31.12.2017'!$A$1:$E$83</definedName>
    <definedName name="_xlnm.Print_Area" localSheetId="14">'Kar Dağıtım'!$A$1:$D$87</definedName>
    <definedName name="_xlnm.Print_Area" localSheetId="15">'Kar Dağıtım 31.12.2017'!$A$1:$D$87</definedName>
    <definedName name="_xlnm.Print_Area" localSheetId="12">'Nakit Akım '!$A$1:$E$88</definedName>
    <definedName name="_xlnm.Print_Area" localSheetId="13">'Nakit Akım 31.12.2017'!$A$1:$E$88</definedName>
    <definedName name="_xlnm.Print_Area" localSheetId="4">'Nazım Hesaplar'!$A$1:$G$105</definedName>
    <definedName name="_xlnm.Print_Area" localSheetId="5">'Nazım Hesaplar 31.12.2017'!$A$1:$G$105</definedName>
    <definedName name="_xlnm.Print_Area" localSheetId="8">'ÖMGG'!$A$1:$D$71</definedName>
    <definedName name="_xlnm.Print_Area" localSheetId="9">'ÖMGG 31.12.2017'!$A$1:$D$92</definedName>
    <definedName name="_xlnm.Print_Area" localSheetId="10">'Özkaynak '!$A$1:$R$48</definedName>
    <definedName name="_xlnm.Print_Area" localSheetId="11">'Özkaynak  31.12.2017'!$A$1:$U$56</definedName>
    <definedName name="_xlnm.Print_Area" localSheetId="2">'Pasif'!$A$1:$G$87</definedName>
    <definedName name="_xlnm.Print_Area" localSheetId="3">'Pasif 31.12.2017'!$A$1:$G$99</definedName>
  </definedNames>
  <calcPr fullCalcOnLoad="1"/>
</workbook>
</file>

<file path=xl/sharedStrings.xml><?xml version="1.0" encoding="utf-8"?>
<sst xmlns="http://schemas.openxmlformats.org/spreadsheetml/2006/main" count="1921" uniqueCount="886">
  <si>
    <t>AKBANK T.A.Ş.</t>
  </si>
  <si>
    <t>Dipnot</t>
  </si>
  <si>
    <t>TP</t>
  </si>
  <si>
    <t>YP</t>
  </si>
  <si>
    <t>I.</t>
  </si>
  <si>
    <t>1.1</t>
  </si>
  <si>
    <t>1.2</t>
  </si>
  <si>
    <t>1.3</t>
  </si>
  <si>
    <t>II.</t>
  </si>
  <si>
    <t>2.1</t>
  </si>
  <si>
    <t>2.1.1</t>
  </si>
  <si>
    <t>2.1.2</t>
  </si>
  <si>
    <t>2.1.3</t>
  </si>
  <si>
    <t>Diğer</t>
  </si>
  <si>
    <t>2.2</t>
  </si>
  <si>
    <t>2.3</t>
  </si>
  <si>
    <t>III.</t>
  </si>
  <si>
    <t>IV.</t>
  </si>
  <si>
    <t>4.1</t>
  </si>
  <si>
    <t>4.2</t>
  </si>
  <si>
    <t>V.</t>
  </si>
  <si>
    <t>5.1</t>
  </si>
  <si>
    <t>5.2</t>
  </si>
  <si>
    <t>VI.</t>
  </si>
  <si>
    <t>6.1</t>
  </si>
  <si>
    <t>6.2</t>
  </si>
  <si>
    <t>VII.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</si>
  <si>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</si>
  <si>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</si>
  <si>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</si>
  <si>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</si>
  <si>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</si>
  <si>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</si>
  <si>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</si>
  <si>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</si>
  <si>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</si>
  <si>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</si>
  <si>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17.1</t>
  </si>
  <si>
    <t>17.2</t>
  </si>
  <si>
    <t>XVIII.</t>
  </si>
  <si>
    <t>1.4</t>
  </si>
  <si>
    <t>1.5</t>
  </si>
  <si>
    <t>1.6</t>
  </si>
  <si>
    <t>GELİR VE GİDER KALEMLERİ</t>
  </si>
  <si>
    <t>CARİ DÖNEM</t>
  </si>
  <si>
    <t>ÖNCEKİ DÖNEM</t>
  </si>
  <si>
    <t xml:space="preserve">FAİZ GELİRLERİ  </t>
  </si>
  <si>
    <t>Kredilerden Alınan Faizler</t>
  </si>
  <si>
    <t>1.1.1</t>
  </si>
  <si>
    <t>1.1.2</t>
  </si>
  <si>
    <t>1.1.3</t>
  </si>
  <si>
    <t>1.1.4</t>
  </si>
  <si>
    <t>Zorunlu Karşılıklardan Alınan Faizler</t>
  </si>
  <si>
    <t>Bankalardan Alınan Faizler</t>
  </si>
  <si>
    <t>Para Piyasası İşlemlerinden Alınan Faizler</t>
  </si>
  <si>
    <t>Menkul Değerlerden Alınan Faizler</t>
  </si>
  <si>
    <t>1.5.1</t>
  </si>
  <si>
    <t>1.5.2</t>
  </si>
  <si>
    <t>1.5.3</t>
  </si>
  <si>
    <t xml:space="preserve">Diğer Faiz Gelirleri  </t>
  </si>
  <si>
    <t>Mevduata Verilen Faizler</t>
  </si>
  <si>
    <t xml:space="preserve">Kullanılan Kredilere Verilen Faizler </t>
  </si>
  <si>
    <t>2.4</t>
  </si>
  <si>
    <t>2.5</t>
  </si>
  <si>
    <t xml:space="preserve">Diğer Faiz Giderleri  </t>
  </si>
  <si>
    <t>Alınan Ücret ve Komisyonlar</t>
  </si>
  <si>
    <t>4.1.1</t>
  </si>
  <si>
    <t>4.1.2</t>
  </si>
  <si>
    <t>Gayri Nakdi Kredilerden</t>
  </si>
  <si>
    <t>Verilen Ücret ve Komisyonlar</t>
  </si>
  <si>
    <t>4.2.1</t>
  </si>
  <si>
    <t>4.2.2</t>
  </si>
  <si>
    <t>TEMETTÜ GELİRLERİ</t>
  </si>
  <si>
    <t>DİĞER FAALİYET GELİRLERİ</t>
  </si>
  <si>
    <t>DİĞER FAALİYET GİDERLERİ (-)</t>
  </si>
  <si>
    <t xml:space="preserve">(Beşinci Bölüm) </t>
  </si>
  <si>
    <t>İhraç Edilen Menkul Kıymetlere Verilen Faizler</t>
  </si>
  <si>
    <t xml:space="preserve">CARİ DÖNEM </t>
  </si>
  <si>
    <t xml:space="preserve">ÖNCEKİ DÖNEM </t>
  </si>
  <si>
    <t>(Beşinci Bölüm)</t>
  </si>
  <si>
    <t xml:space="preserve">Toplam </t>
  </si>
  <si>
    <t>(I-a)</t>
  </si>
  <si>
    <t>(I-b)</t>
  </si>
  <si>
    <t>Devlet Borçlanma Senetleri</t>
  </si>
  <si>
    <t>3.1</t>
  </si>
  <si>
    <t>3.1.1</t>
  </si>
  <si>
    <t>3.1.2</t>
  </si>
  <si>
    <t>3.1.3</t>
  </si>
  <si>
    <t>3.2</t>
  </si>
  <si>
    <t>4.3</t>
  </si>
  <si>
    <t>(I-d)</t>
  </si>
  <si>
    <t>(I-e)</t>
  </si>
  <si>
    <t>(I-f)</t>
  </si>
  <si>
    <t>9.1</t>
  </si>
  <si>
    <t>9.2</t>
  </si>
  <si>
    <t>(I-g)</t>
  </si>
  <si>
    <t>10.1</t>
  </si>
  <si>
    <t>10.2</t>
  </si>
  <si>
    <t>(I-h)</t>
  </si>
  <si>
    <t>Finansal Kiralama Alacakları</t>
  </si>
  <si>
    <t xml:space="preserve">MADDİ DURAN VARLIKLAR (Net) </t>
  </si>
  <si>
    <t>16.1</t>
  </si>
  <si>
    <t>16.2</t>
  </si>
  <si>
    <t>MADDİ OLMAYAN DURAN VARLIKLAR (Net)</t>
  </si>
  <si>
    <t>Şerefiye</t>
  </si>
  <si>
    <t xml:space="preserve">DİĞER AKTİFLER  </t>
  </si>
  <si>
    <t xml:space="preserve">MEVDUAT  </t>
  </si>
  <si>
    <t>(II-a)</t>
  </si>
  <si>
    <t>1.7</t>
  </si>
  <si>
    <t>ALINAN KREDİLER</t>
  </si>
  <si>
    <t>3.2.1</t>
  </si>
  <si>
    <t>3.2.2</t>
  </si>
  <si>
    <t xml:space="preserve">İHRAÇ EDİLEN MENKUL KIYMETLER (Net)  </t>
  </si>
  <si>
    <t>Bonolar</t>
  </si>
  <si>
    <t>Varlığa Dayalı Menkul Kıymetler</t>
  </si>
  <si>
    <t>Tahviller</t>
  </si>
  <si>
    <t>FONLAR</t>
  </si>
  <si>
    <t>(II-e)</t>
  </si>
  <si>
    <t>(II-f)</t>
  </si>
  <si>
    <t>(II-h)</t>
  </si>
  <si>
    <t>(II-i)</t>
  </si>
  <si>
    <t>11.1</t>
  </si>
  <si>
    <t>11.2</t>
  </si>
  <si>
    <t>11.3</t>
  </si>
  <si>
    <t>KARŞILIKLAR</t>
  </si>
  <si>
    <t>Sigorta Teknik Karşılıkları (Net)</t>
  </si>
  <si>
    <t>Diğer Karşılıklar</t>
  </si>
  <si>
    <t>Sermaye Yedekleri</t>
  </si>
  <si>
    <t>Hisse Senedi İhraç Primleri</t>
  </si>
  <si>
    <t>Diğer Sermaye Yedekleri</t>
  </si>
  <si>
    <t>Ödenmiş Sermaye Enflasyon Düzeltme Farkı</t>
  </si>
  <si>
    <t>Yasal Yedekler</t>
  </si>
  <si>
    <t>Statü Yedekleri</t>
  </si>
  <si>
    <t>Olağanüstü Yedekler</t>
  </si>
  <si>
    <t>TOPLAM</t>
  </si>
  <si>
    <t>A. BİLANÇO DIŞI YÜKÜMLÜLÜKLER (I+II+III)</t>
  </si>
  <si>
    <t>GARANTİ ve KEFALETLER</t>
  </si>
  <si>
    <t>Teminat Mektupları</t>
  </si>
  <si>
    <t>Devlet İhale Kanunu Kapsamına Girenler</t>
  </si>
  <si>
    <t>Dış Ticaret İşlemleri Dolayısıyla Verilenler</t>
  </si>
  <si>
    <t>Diğer Teminat Mektupları</t>
  </si>
  <si>
    <t>Banka Kredileri</t>
  </si>
  <si>
    <t>İthalat Kabul Kredileri</t>
  </si>
  <si>
    <t>Diğer Banka Kabulleri</t>
  </si>
  <si>
    <t>Akreditifler</t>
  </si>
  <si>
    <t>Belgeli Akreditifler</t>
  </si>
  <si>
    <t>Diğer Akreditifler</t>
  </si>
  <si>
    <t>Garanti Verilen Prefinansmanlar</t>
  </si>
  <si>
    <t>Cirolar</t>
  </si>
  <si>
    <t>T.C. Merkez Bankasına Cirolar</t>
  </si>
  <si>
    <t>Diğer Cirolar</t>
  </si>
  <si>
    <t xml:space="preserve">Menkul Kıy. İh. Satın Alma Garantilerimizden </t>
  </si>
  <si>
    <t>Diğer Garantilerimizden</t>
  </si>
  <si>
    <t>Diğer Kefaletlerimizden</t>
  </si>
  <si>
    <t>TAAHHÜTLER</t>
  </si>
  <si>
    <t>Cayılamaz Taahhütler</t>
  </si>
  <si>
    <t xml:space="preserve">İştir. ve Bağ. Ort. Ser. İşt. Taahhütleri </t>
  </si>
  <si>
    <t>Kul. Gar. Kredi Tahsis Taahhütleri</t>
  </si>
  <si>
    <t>Men. Kıy. İhr. Aracılık Taahhütleri</t>
  </si>
  <si>
    <t>Zorunlu Karşılık Ödeme Taahhüdü</t>
  </si>
  <si>
    <t>İhracat Taahhütlerinden Kaynaklanan Vergi ve Fon Yükümlülükleri</t>
  </si>
  <si>
    <t>Kredi Kartı Harcama Limit Taahhütleri</t>
  </si>
  <si>
    <t>Açığa Menkul Kıymet Satış Taahhütlerinden Alacaklar</t>
  </si>
  <si>
    <t>Açığa Menkul Kıymet Satış Taahhütlerinden Borçlar</t>
  </si>
  <si>
    <t>Diğer Cayılamaz Taahhütler</t>
  </si>
  <si>
    <t>Cayılabilir Taahhütler</t>
  </si>
  <si>
    <t>Cayılabilir Kredi Tahsis Taahhütleri</t>
  </si>
  <si>
    <t>Diğer Cayılabilir Taahhütler</t>
  </si>
  <si>
    <t>TÜREV FİNANSAL ARAÇLAR</t>
  </si>
  <si>
    <t>Vadeli Döviz Alım-Satım İşlemleri</t>
  </si>
  <si>
    <t>Vadeli Döviz Alım İşlemleri</t>
  </si>
  <si>
    <t>Vadeli Döviz Satım İşlemleri</t>
  </si>
  <si>
    <t>Para ve Faiz Swap İşlemleri</t>
  </si>
  <si>
    <t>Swap Para Alım İşlemleri</t>
  </si>
  <si>
    <t>Swap Para Satım İşlemleri</t>
  </si>
  <si>
    <t>Swap Faiz Alım İşlemleri</t>
  </si>
  <si>
    <t>Swap Faiz Satım İşlemleri</t>
  </si>
  <si>
    <t>Para, Faiz ve Menkul Değer Opsiyonları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</si>
  <si>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</si>
  <si>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</si>
  <si>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</si>
  <si>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</si>
  <si>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</si>
  <si>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</si>
  <si>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İşlemleri</t>
  </si>
  <si>
    <t>Futures Para Alım İşlemleri</t>
  </si>
  <si>
    <t>Futures Para Satım İşlemleri</t>
  </si>
  <si>
    <t>Futures Faiz Alım-Satım İşlemleri</t>
  </si>
  <si>
    <t>Futures Faiz Alım İşlemleri</t>
  </si>
  <si>
    <t>Futures Faiz Satım İşlemleri</t>
  </si>
  <si>
    <t>B. EMANET VE REHİNLİ KIYMETLER (IV+V+VI)</t>
  </si>
  <si>
    <t>EMANET KIYMETLER</t>
  </si>
  <si>
    <t>Müşteri Fon ve Portföy Mevcutları</t>
  </si>
  <si>
    <t>Emanete Alınan Menkul Değerler</t>
  </si>
  <si>
    <t>Tahsile Alınan Çekler</t>
  </si>
  <si>
    <t>Tahsile Alınan Ticari Senetler</t>
  </si>
  <si>
    <t>Tahsile Alınan Diğer Kıymetler</t>
  </si>
  <si>
    <t>İhracına Aracı Olunan Kıymetler</t>
  </si>
  <si>
    <t>Diğer Emanet Kıymetler</t>
  </si>
  <si>
    <t>Emanet Kıymet Alanlar</t>
  </si>
  <si>
    <t>REHİNLİ KIYMETLER</t>
  </si>
  <si>
    <t>Menkul Kıymetler</t>
  </si>
  <si>
    <t>Teminat Senetleri</t>
  </si>
  <si>
    <t>Emtia</t>
  </si>
  <si>
    <t>Varant</t>
  </si>
  <si>
    <t>Gayrimenkul</t>
  </si>
  <si>
    <t>Diğer Rehinli Kıymetler</t>
  </si>
  <si>
    <t>Rehinli Kıymet Alanlar</t>
  </si>
  <si>
    <t>KABUL EDİLEN AVALLER VE KEFALETLER</t>
  </si>
  <si>
    <t>BİLANÇO DIŞI HESAPLAR TOPLAMI (A+B)</t>
  </si>
  <si>
    <t>Cari Vergi Karşılığı</t>
  </si>
  <si>
    <t xml:space="preserve">Diğer </t>
  </si>
  <si>
    <t>Dağıtılan Temettü</t>
  </si>
  <si>
    <t>Yedeklere Aktarılan Tutarlar</t>
  </si>
  <si>
    <t>5.3</t>
  </si>
  <si>
    <t>A.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</si>
  <si>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</si>
  <si>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</si>
  <si>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</si>
  <si>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</si>
  <si>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</si>
  <si>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</si>
  <si>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1.1.6</t>
  </si>
  <si>
    <t>Zarar Olarak Muhasebeleştirilen Donuk Alacaklardan Tahsilatlar</t>
  </si>
  <si>
    <t>1.1.7</t>
  </si>
  <si>
    <t>Personele ve Hizmet Tedarik Edenlere Yapılan Nakit Ödemeler</t>
  </si>
  <si>
    <t>1.1.8</t>
  </si>
  <si>
    <t>Ödenen Vergiler</t>
  </si>
  <si>
    <t>1.1.9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</si>
  <si>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</si>
  <si>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</si>
  <si>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</si>
  <si>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</si>
  <si>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</si>
  <si>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</si>
  <si>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</si>
  <si>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</si>
  <si>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</si>
  <si>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</si>
  <si>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</si>
  <si>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</si>
  <si>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</si>
  <si>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</si>
  <si>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</si>
  <si>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</si>
  <si>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</si>
  <si>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</si>
  <si>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</si>
  <si>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t>3.4</t>
  </si>
  <si>
    <t>3.5</t>
  </si>
  <si>
    <t>Finansal Kiralamaya İlişkin Ödemeler</t>
  </si>
  <si>
    <t>3.6</t>
  </si>
  <si>
    <t xml:space="preserve">Dönem Sonundaki Nakit ve Nakde Eşdeğer Varlıklar </t>
  </si>
  <si>
    <t>Önceki Dönem Sonu Bakiyesi</t>
  </si>
  <si>
    <t>Ödenmiş Sermaye</t>
  </si>
  <si>
    <t>10.3</t>
  </si>
  <si>
    <t>10.4</t>
  </si>
  <si>
    <t>Dipnot
(Beşinci Bölüm)</t>
  </si>
  <si>
    <t>Ödenmiş
Sermaye</t>
  </si>
  <si>
    <t>Hisse Senedi
İhraç Primleri</t>
  </si>
  <si>
    <t>Kazanılmamış Gelirler (-)</t>
  </si>
  <si>
    <t>Sermayede Payı Temsil Eden Menkul Değerler</t>
  </si>
  <si>
    <t>2.2.1</t>
  </si>
  <si>
    <t>2.2.2</t>
  </si>
  <si>
    <t>2.2.3</t>
  </si>
  <si>
    <t>Krediler</t>
  </si>
  <si>
    <t xml:space="preserve">Konsolide Edilmeyenler </t>
  </si>
  <si>
    <t>Faaliyet Kiralaması Alacakları</t>
  </si>
  <si>
    <t>13.1</t>
  </si>
  <si>
    <t>13.2</t>
  </si>
  <si>
    <t>PARA PİYASALARINA BORÇLAR</t>
  </si>
  <si>
    <t>Yeniden Yapılanma Karşılığı</t>
  </si>
  <si>
    <t>Çalışan Hakları Karşılığı</t>
  </si>
  <si>
    <t>16.2.1</t>
  </si>
  <si>
    <t>16.2.2</t>
  </si>
  <si>
    <t>Hisse Senedi İptal Kârları</t>
  </si>
  <si>
    <t>16.2.3</t>
  </si>
  <si>
    <t>16.3</t>
  </si>
  <si>
    <t>Kâr Yedekleri</t>
  </si>
  <si>
    <t>Diğer Kâr Yedekleri</t>
  </si>
  <si>
    <t>16.4</t>
  </si>
  <si>
    <t>Kâr veya Zarar</t>
  </si>
  <si>
    <t>Finansal Kiralama Gelirleri</t>
  </si>
  <si>
    <t xml:space="preserve">Para Piyasası İşlemlerine Verilen Faizler </t>
  </si>
  <si>
    <t>TİCARİ KÂR / ZARAR (Net)</t>
  </si>
  <si>
    <t xml:space="preserve">Sermaye Piyasası İşlemleri Kârı/Zararı </t>
  </si>
  <si>
    <t xml:space="preserve">Kambiyo İşlemleri Kârı/Zararı </t>
  </si>
  <si>
    <t xml:space="preserve">BİRLEŞME İŞLEMİ SONRASINDA GELİR OLARAK </t>
  </si>
  <si>
    <t>KAYDEDİLEN FAZLALIK TUTARI</t>
  </si>
  <si>
    <t>ÖZKAYNAK YÖNTEMİ UYGULANAN ORTAKLIKLARDAN KÂR/ZARAR</t>
  </si>
  <si>
    <t>NET PARASAL POZİSYON KÂRI/ZARARI</t>
  </si>
  <si>
    <t xml:space="preserve">Faktoring Garantilerinden </t>
  </si>
  <si>
    <t>Riskten Korunma Amaçlı Türev Finansal Araçlar</t>
  </si>
  <si>
    <t>Gerçeğe Uygun Değer Riskinden Korunma Amaçlı İşlemler</t>
  </si>
  <si>
    <t>Nakit Akış Riskinden Korunma Amaçlı İşlemler</t>
  </si>
  <si>
    <t>Yurtdışındaki Net Yatırım Riskinden Korunma Amaçlı İşlemler</t>
  </si>
  <si>
    <t>Alım Satım Amaçlı İşlemler</t>
  </si>
  <si>
    <t>3.2.1.1</t>
  </si>
  <si>
    <t>3.2.1.2</t>
  </si>
  <si>
    <t>3.2.2.1</t>
  </si>
  <si>
    <t>3.2.2.2</t>
  </si>
  <si>
    <t>3.2.2.3</t>
  </si>
  <si>
    <t>3.2.2.4</t>
  </si>
  <si>
    <t>3.2.3</t>
  </si>
  <si>
    <t>3.2.3.1</t>
  </si>
  <si>
    <t>3.2.3.2</t>
  </si>
  <si>
    <t>3.2.3.3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</si>
  <si>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</si>
  <si>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</si>
  <si>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</si>
  <si>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</si>
  <si>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</si>
  <si>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</si>
  <si>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</si>
  <si>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</si>
  <si>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</si>
  <si>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</si>
  <si>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</si>
  <si>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</si>
  <si>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</si>
  <si>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</si>
  <si>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Kâr Dağıtımı</t>
  </si>
  <si>
    <t>1.2.10</t>
  </si>
  <si>
    <t xml:space="preserve">İhraç Edilen Sermaye Araçları   </t>
  </si>
  <si>
    <t xml:space="preserve">Temettü Ödemeleri </t>
  </si>
  <si>
    <t>ÖZKAYNAKLAR</t>
  </si>
  <si>
    <t xml:space="preserve">(II-c) </t>
  </si>
  <si>
    <t>Alınan Kredilerdeki Net Artış/(Azalış)</t>
  </si>
  <si>
    <t>Vadesi Gelmiş Borçlarda Net Artış/(Azalış)</t>
  </si>
  <si>
    <t xml:space="preserve">Diğer Borçlarda Net Artış/(Azalış) </t>
  </si>
  <si>
    <t>Nakit ve Nakde Eşdeğer Varlıklardaki Net Artış (I+II+III+IV)</t>
  </si>
  <si>
    <t>Yeni Bakiye (I+II)</t>
  </si>
  <si>
    <t>İlişikteki açıklama ve dipnotlar bu finansal tabloların tamamlayıcı bir parçasıdır.</t>
  </si>
  <si>
    <t xml:space="preserve">
Toplam Özkaynak</t>
  </si>
  <si>
    <t>Hisse Senedi
İptal Kârları</t>
  </si>
  <si>
    <t>YATIRIM AMAÇLI GAYRİMENKULLER (Net)</t>
  </si>
  <si>
    <t xml:space="preserve">SATIŞ AMAÇLI ELDE TUTULAN VE DURDURULAN FAALİYETLERE </t>
  </si>
  <si>
    <t>İLİŞKİN DURAN VARLIKLAR (Net)</t>
  </si>
  <si>
    <t>XIX.</t>
  </si>
  <si>
    <t xml:space="preserve">Satış Amaçlı </t>
  </si>
  <si>
    <t>Durdurulan Faaliyetlere İlişkin</t>
  </si>
  <si>
    <t>Müstakriz Fonları</t>
  </si>
  <si>
    <t xml:space="preserve">SATIŞ AMAÇLI ELDE TUTULAN VE DURDURULAN </t>
  </si>
  <si>
    <t>FAALİYETLERE İLİŞKİN DURAN VARLIK BORÇLARI (Net)</t>
  </si>
  <si>
    <t>14.1</t>
  </si>
  <si>
    <t>14.2</t>
  </si>
  <si>
    <t>NET FAİZ GELİRİ/GİDERİ (I - II)</t>
  </si>
  <si>
    <t>NET ÜCRET VE KOMİSYON GELİRLERİ/GİDERLERİ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</si>
  <si>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</si>
  <si>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</si>
  <si>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</si>
  <si>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</si>
  <si>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</si>
  <si>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19.1</t>
  </si>
  <si>
    <t>Satış Amaçlı Elde Tutulan Duran Varlık Giderleri</t>
  </si>
  <si>
    <t>19.2</t>
  </si>
  <si>
    <t>İştirak, Bağlı Ortaklık ve Birlikte Kontrol Edilen Ortaklıklar (İş Ort.) Satış Zararları</t>
  </si>
  <si>
    <t>19.3</t>
  </si>
  <si>
    <t>Diğer Durdurulan Faaliyet Giderleri</t>
  </si>
  <si>
    <t>XXI.</t>
  </si>
  <si>
    <t>DURDURULAN FAALİYETLER VERGİ KARŞILIĞI (±)</t>
  </si>
  <si>
    <t>XXII.</t>
  </si>
  <si>
    <t>XXIII.</t>
  </si>
  <si>
    <t>Vadeli Aktif Değerler Alım Satım Taahhütleri</t>
  </si>
  <si>
    <t>Vadeli Mevduat Alım Satım Taahhütleri</t>
  </si>
  <si>
    <t>Kredi Kartları ve Bankacılık Hizmetlerine İlişkin Promosyon Uyg. Taah.</t>
  </si>
  <si>
    <t>20.1</t>
  </si>
  <si>
    <t>20.2</t>
  </si>
  <si>
    <t>20.3</t>
  </si>
  <si>
    <t>Dönem Sonu Bakiyesi  (I+II+III+…+XVI+XVII+XVIII)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</si>
  <si>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</si>
  <si>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</si>
  <si>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 xml:space="preserve">Gayri Nakdi Kredilere </t>
  </si>
  <si>
    <t>Çekler İçin Ödeme Taahhütleri</t>
  </si>
  <si>
    <t>Ertelenmiş Finansal Kiralama Giderleri (-)</t>
  </si>
  <si>
    <t>İştirak, Bağlı Ortaklık ve Birlikte Kontrol Edilen Ortaklıklar (İş Ort.) Satış Kârları</t>
  </si>
  <si>
    <t>(II-j)</t>
  </si>
  <si>
    <t>1.3.1</t>
  </si>
  <si>
    <t>1.3.2</t>
  </si>
  <si>
    <t>1.8</t>
  </si>
  <si>
    <t>1.9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</si>
  <si>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</si>
  <si>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</si>
  <si>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</si>
  <si>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</si>
  <si>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</si>
  <si>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</si>
  <si>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</si>
  <si>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</si>
  <si>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</si>
  <si>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</si>
  <si>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5.4</t>
  </si>
  <si>
    <t>5.5</t>
  </si>
  <si>
    <t>5.6</t>
  </si>
  <si>
    <t>5.7</t>
  </si>
  <si>
    <t>(I-n)</t>
  </si>
  <si>
    <t>4.4</t>
  </si>
  <si>
    <t>4.5</t>
  </si>
  <si>
    <t>4.6</t>
  </si>
  <si>
    <t>4.7</t>
  </si>
  <si>
    <t>4.8</t>
  </si>
  <si>
    <t>(Tutarlar Bin TL olarak ifade edilmiştir.)</t>
  </si>
  <si>
    <t>Hisse Başına Kâr / Zarar (Tam TL tutarı ile gösterilmiştir)</t>
  </si>
  <si>
    <r>
      <t>Dönem Başındaki Nakit ve Nakde Eşdeğer Varlıklar</t>
    </r>
    <r>
      <rPr>
        <vertAlign val="superscript"/>
        <sz val="12"/>
        <rFont val="DINPro-Light"/>
        <family val="3"/>
      </rPr>
      <t xml:space="preserve"> </t>
    </r>
  </si>
  <si>
    <t>Türev Finansal İşlemlerden Kâr/Zarar</t>
  </si>
  <si>
    <t xml:space="preserve">(II-d) </t>
  </si>
  <si>
    <t>(I-o)</t>
  </si>
  <si>
    <t>(31/12/2017)</t>
  </si>
  <si>
    <t>(II-k)</t>
  </si>
  <si>
    <t>İtfa Edilmiş Maliyeti İle Ölçülenler</t>
  </si>
  <si>
    <t>Gerçeğe Uygun Değer Farkı Diğer Kapsamlı Gelire Yansıtılanlar</t>
  </si>
  <si>
    <t>Gerçeğe Uygun Değer Farkı Kar Zarara Yansıtılanlar</t>
  </si>
  <si>
    <t>PERSONEL GİDERLERİ (-)</t>
  </si>
  <si>
    <t>VI</t>
  </si>
  <si>
    <t>7.1</t>
  </si>
  <si>
    <t>7.2</t>
  </si>
  <si>
    <t>7.3</t>
  </si>
  <si>
    <t xml:space="preserve">FAALİYET BRÜT KÂRI (III+IV+V+VI+VII+VIII) </t>
  </si>
  <si>
    <t>BEKLENEN ZARAR KARŞILIKLARI (-)</t>
  </si>
  <si>
    <t>NET FAALİYET KÂRI/ZARARI (IX-X-XI)</t>
  </si>
  <si>
    <t>SÜRDÜRÜLEN FAALİYETLER VERGİ ÖNCESİ K/Z (XII+...+XV)</t>
  </si>
  <si>
    <t>17.3</t>
  </si>
  <si>
    <t>Ertelenmiş Vergi Gider Etkisi (+)</t>
  </si>
  <si>
    <t>Ertelenmiş Vergi Gelir Etkisi (-)</t>
  </si>
  <si>
    <t>SÜRDÜRÜLEN FAALİYETLER DÖNEM NET K/Z (XVI±XVII)</t>
  </si>
  <si>
    <t>DURDURULAN FAALİYETLER VERGİ ÖNCESİ K/Z (XIX-XX)</t>
  </si>
  <si>
    <t>22.1</t>
  </si>
  <si>
    <t>22.2</t>
  </si>
  <si>
    <t>22.3</t>
  </si>
  <si>
    <t>DURDURULAN FAALİYETLER DÖNEM NET K/Z (XXI±XXII)</t>
  </si>
  <si>
    <t>DÖNEM NET KARI/ZARARI (XVIII+XXIII)</t>
  </si>
  <si>
    <t>XXIV.</t>
  </si>
  <si>
    <t>KİRALAMA İŞLEMLERİNDEN YÜKÜMLÜLÜKLER</t>
  </si>
  <si>
    <t>Finansal Kiralama</t>
  </si>
  <si>
    <t>Faaliyet Kiralaması</t>
  </si>
  <si>
    <t>9.3</t>
  </si>
  <si>
    <t>9.4</t>
  </si>
  <si>
    <t>TÜREV FİNANSAL YÜKÜMLÜLÜKLER</t>
  </si>
  <si>
    <t>GERÇEĞE UYGUN DEĞER FARKI KAR ZARARA YANSITILAN FİNANSAL YÜKÜMLÜLÜKLER</t>
  </si>
  <si>
    <t>Türev Finansal Yükümlülüklerin Gerçeğe Uygun Değer Farkı Kar Zarara Yansıtılan Kısmı</t>
  </si>
  <si>
    <t>Türev Finansal Yükümlülüklerin Gerçeğe Uygun Değer Farkı Diğer Kapsamlı Gelire Yansıtılan Kısmı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</si>
  <si>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</si>
  <si>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</si>
  <si>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</si>
  <si>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</si>
  <si>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</si>
  <si>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</si>
  <si>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</si>
  <si>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</si>
  <si>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</si>
  <si>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</si>
  <si>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</si>
  <si>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</si>
  <si>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</si>
  <si>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</si>
  <si>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Geçmiş Yıllar Kâr veya Zararı</t>
  </si>
  <si>
    <t>Dönem Net Kâr veya Zararı</t>
  </si>
  <si>
    <t>16.6.2</t>
  </si>
  <si>
    <t>16.6.1</t>
  </si>
  <si>
    <t>FİNANSAL VARLIKLAR (Net)</t>
  </si>
  <si>
    <t>Nakit ve Nakit Benzerleri</t>
  </si>
  <si>
    <t>1.3.3</t>
  </si>
  <si>
    <t>1.4.1</t>
  </si>
  <si>
    <t>1.4.2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</si>
  <si>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</si>
  <si>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</si>
  <si>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</si>
  <si>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</si>
  <si>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</si>
  <si>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</si>
  <si>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İtfa Edilmiş Maliyeti ile Ölçülen Finansal Varlıklar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</si>
  <si>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</si>
  <si>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</si>
  <si>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</si>
  <si>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Donuk Finansal Varlıklar</t>
  </si>
  <si>
    <t>Beklenen Zarar Karşılıkları (-)</t>
  </si>
  <si>
    <t>KREDİLER (Net)</t>
  </si>
  <si>
    <t xml:space="preserve">Krediler </t>
  </si>
  <si>
    <t>İtfa Edilmiş Maliyetiyle Ölçülenler</t>
  </si>
  <si>
    <t xml:space="preserve">Gerçeğe Uygun Değer Farkı Diğer Kapsamlı Gelire Yansıtılanlar </t>
  </si>
  <si>
    <t>Kiralama İşlemlerinden Alacaklar</t>
  </si>
  <si>
    <t>Faktoring Alacakları</t>
  </si>
  <si>
    <t>Donuk Alacaklar</t>
  </si>
  <si>
    <t>12 Aylık Beklenen Zarar Karşılığı (Birinci Aşama)</t>
  </si>
  <si>
    <t>Kredi Riskinde Önemli Artış (İkinci Aşama)</t>
  </si>
  <si>
    <t>Temerrüt (Üçüncü Aşama/Özel Karşılık)</t>
  </si>
  <si>
    <t>2.3.1</t>
  </si>
  <si>
    <t>2.3.2</t>
  </si>
  <si>
    <t>2.3.3</t>
  </si>
  <si>
    <t xml:space="preserve">2.4 </t>
  </si>
  <si>
    <t xml:space="preserve">2.5 </t>
  </si>
  <si>
    <t>2.5.1</t>
  </si>
  <si>
    <t>2.5.2</t>
  </si>
  <si>
    <t>2.5.3</t>
  </si>
  <si>
    <t>ORTAKLIK YATIRIMLARI</t>
  </si>
  <si>
    <t xml:space="preserve">İştirakler (Net)  </t>
  </si>
  <si>
    <t>Özkaynak Yöntemine Göre Değerlenenler</t>
  </si>
  <si>
    <t>Konsolide Edilmeyen Mali Ortaklıklar</t>
  </si>
  <si>
    <t>Konsolide Edilmeyen Mali Olmayan Ortaklıklar</t>
  </si>
  <si>
    <t>4.3.1</t>
  </si>
  <si>
    <t>4.3.2</t>
  </si>
  <si>
    <t>CARİ VERGİ VARLIĞI</t>
  </si>
  <si>
    <t xml:space="preserve">ERTELENMİŞ VERGİ VARLIĞI 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</si>
  <si>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</si>
  <si>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</si>
  <si>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</si>
  <si>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</si>
  <si>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</si>
  <si>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</si>
  <si>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Diğer Sermaye
Yedekleri</t>
  </si>
  <si>
    <t>Kâr veya Zararda Yeniden Sınıflandırılmayacak Birikmiş Diğer Kapsamlı Gelirler ve Giderler</t>
  </si>
  <si>
    <t>Kâr veya Zararda Yeniden Sınıflandırılacak Birikmiş Diğer Kapsamlı Gelirler ve Giderler</t>
  </si>
  <si>
    <t>Kar 
Yedekleri</t>
  </si>
  <si>
    <t>Geçmiş Dönem
Kar veya Zararı</t>
  </si>
  <si>
    <t>KAR VEYA ZARAR VE DİĞER KAPSAMLI GELİR TABLOSU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</si>
  <si>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</si>
  <si>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</si>
  <si>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</si>
  <si>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</si>
  <si>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</si>
  <si>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</si>
  <si>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Diğer Kâr veya Zarar Olarak Yeniden Sınıflandırılmayacak Diğer Kapsamlı Gelir Unsurları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</si>
  <si>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</si>
  <si>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</si>
  <si>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</si>
  <si>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FAKTORİNG YÜKÜMLÜLÜKLERİ</t>
  </si>
  <si>
    <t>Nakit Akış Riskinden Korunma Gelirleri/Giderleri</t>
  </si>
  <si>
    <t>Yurtdışındaki İşletmeye İlişkin Yatırım Riskinden Korunma Gelirleri/Giderleri</t>
  </si>
  <si>
    <t>Diğer Kâr veya Zarar Olarak Yeniden Sınıflandırılacak Diğer Kapsamlı Gelir Unsurları</t>
  </si>
  <si>
    <t>Kâr veya Zararda Yeniden Sınıflandırılacak Diğer Kapsamlı Gelire İlişkin Vergiler</t>
  </si>
  <si>
    <t>TOPLAM KAPSAMLI GELİR (I+II)</t>
  </si>
  <si>
    <t>Gerçeğe Uygun Değer Farkı K/Z'a Yansıtılan FV'larda Net (Artış) Azalış</t>
  </si>
  <si>
    <t>Bankalar Hesabındaki Net (Artış) Azalış</t>
  </si>
  <si>
    <t>Kredilerdeki Net (Artış) Azalış</t>
  </si>
  <si>
    <t>Diğer Varlıklarda Net (Artış) Azalış</t>
  </si>
  <si>
    <t>Bankaların Mevduatlarında Net Artış (Azalış)</t>
  </si>
  <si>
    <t>Diğer Mevduatlarda Net Artış (Azalış)</t>
  </si>
  <si>
    <t>Bankacılık Faaliyetleri Konusu Varlık ve Yükümlülüklerdeki Değişim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</si>
  <si>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</si>
  <si>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</si>
  <si>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</si>
  <si>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</si>
  <si>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</si>
  <si>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VARLIKLAR TOPLAMI</t>
  </si>
  <si>
    <t>YÜKÜMLÜLÜKLER TOPLAMI</t>
  </si>
  <si>
    <t xml:space="preserve">YÜKÜMLÜLÜKLER </t>
  </si>
  <si>
    <t>VARLIKLAR</t>
  </si>
  <si>
    <t>Duran Varlıklar Birikmiş Yeniden Değerleme Artışları/Azalışları</t>
  </si>
  <si>
    <t>Tanımlanmış Fayda Planlarının Birikmiş Yeniden Ölçüm Kazançları/Kayıpları</t>
  </si>
  <si>
    <t>Diğer (Özkaynak Yöntemiyle Değerlenen Yatırımların Diğer Kapsamlı Gelirinden Kar/Zarada Sınıflandırılmayacak Payları ile Diğer Kar veya Zarar Olarak Yeniden Sınıflandırılmayacak Diğer Kapsamlı Gelir Unsurlarının Birikmiş Tutarları)</t>
  </si>
  <si>
    <t>Yabancı Para Çevrim Farkları</t>
  </si>
  <si>
    <t>Gerçeğe Uygun Değer Farkı Diğer Kapsamlı Gelire Yansıtılan Finansal Varlıkların Birikmiş Yeniden Değerleme ve/veya Sınıflandırma Kazançları/Kayıpları</t>
  </si>
  <si>
    <t>Diğer (Nakit Akış Riskinden Korunma Kazançları/Kayıpları, Özkaynak Yöntemiyle Değerlenen Yatırımların Diğer Kapsamlı Gelirinden Kar/Zararda Sınıflandırılacak Payları ve Diğer Kar veya Zarar Olarak Yeniden Sınıflandırılacak Diğer Kapsamlı Gelir Unsurlarının Birikmiş Tutarları)</t>
  </si>
  <si>
    <t xml:space="preserve">Yabancı Para Çevrim Farklarının Nakit ve Nakde Eşdeğer Varlıklar Üzerindeki Etkisi </t>
  </si>
  <si>
    <t>XX.</t>
  </si>
  <si>
    <t>BANKACILIK FAALİYETLERİNE İLİŞKİN NAKİT AKIŞLARI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</si>
  <si>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</si>
  <si>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</si>
  <si>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</si>
  <si>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>FAİZ GİDERLERİ (-)</t>
  </si>
  <si>
    <t>FİNANSMAN FAALİYETLERİNE İLİŞKİN NAKİT AKIŞLARI</t>
  </si>
  <si>
    <t>2.2.4</t>
  </si>
  <si>
    <t>2.2.5</t>
  </si>
  <si>
    <t>2.2.6</t>
  </si>
  <si>
    <t>I. 31 ARALIK 2017 TARİHİ İTİBARIYLA KONSOLİDE OLMAYAN BİLANÇO (FİNANSAL DURUM TABLOSU)</t>
  </si>
  <si>
    <t>AKTİF KALEMLER</t>
  </si>
  <si>
    <t xml:space="preserve">NAKİT DEĞERLER VE MERKEZ BANKASI </t>
  </si>
  <si>
    <t>GERÇEĞE UYGUN DEĞER FARKI KÂR/ZARARA YANSITILAN FV (Net)</t>
  </si>
  <si>
    <t>Alım Satım Amaçlı Finansal Varlıklar</t>
  </si>
  <si>
    <t>Alım Satım Amaçlı Türev Finansal Varlıklar</t>
  </si>
  <si>
    <t>Diğer Menkul Değerler</t>
  </si>
  <si>
    <t>Gerçeğe Uygun Değer Farkı Kâr/Zarara Yansıtılan Olarak Sınıflandırılan FV</t>
  </si>
  <si>
    <t xml:space="preserve">BANKALAR </t>
  </si>
  <si>
    <t>PARA PİYASALARINDAN ALACAKLAR</t>
  </si>
  <si>
    <t>Bankalararası Para Piyasasından Alacaklar</t>
  </si>
  <si>
    <t>İMKB Takasbank Piyasasından Alacaklar</t>
  </si>
  <si>
    <t>Ters Repo İşlemlerinden Alacaklar</t>
  </si>
  <si>
    <t xml:space="preserve">SATILMAYA HAZIR FİNANSAL VARLIKLAR (Net)  </t>
  </si>
  <si>
    <t xml:space="preserve">Diğer Menkul Değerler </t>
  </si>
  <si>
    <t>KREDİLER VE ALACAKLAR</t>
  </si>
  <si>
    <t>Krediler ve Alacaklar</t>
  </si>
  <si>
    <t>6.1.1</t>
  </si>
  <si>
    <t xml:space="preserve">Bankanın Dahil Olduğu Risk Grubuna Kullandırılan Krediler </t>
  </si>
  <si>
    <t>(VII)</t>
  </si>
  <si>
    <t>6.1.2</t>
  </si>
  <si>
    <t>6.1.3</t>
  </si>
  <si>
    <t>Takipteki Krediler</t>
  </si>
  <si>
    <t>6.3</t>
  </si>
  <si>
    <t>Özel Karşılıklar (-)</t>
  </si>
  <si>
    <t>FAKTORİNG ALACAKLARI</t>
  </si>
  <si>
    <t>VADEYE KADAR ELDE TUTULACAK YATIRIMLAR (Net)</t>
  </si>
  <si>
    <t>8.1</t>
  </si>
  <si>
    <t>8.2</t>
  </si>
  <si>
    <t xml:space="preserve">İŞTİRAKLER (Net)  </t>
  </si>
  <si>
    <t>Özkaynak Yöntemine Göre Muhasebeleştirilenler</t>
  </si>
  <si>
    <t>9.2.1</t>
  </si>
  <si>
    <t>Mali İştirakler</t>
  </si>
  <si>
    <t>9.2.2</t>
  </si>
  <si>
    <t>Mali Olmayan İştirakler</t>
  </si>
  <si>
    <t xml:space="preserve">BAĞLI ORTAKLIKLAR  (Net) </t>
  </si>
  <si>
    <t>Mali Ortaklıklar</t>
  </si>
  <si>
    <t>Mali Olmayan Ortaklıklar</t>
  </si>
  <si>
    <t xml:space="preserve">BİRLİKTE KONTROL EDİLEN ORTAKLIKLAR (İŞ ORTAKLIKLARI) (Net)  </t>
  </si>
  <si>
    <t>11.2.1</t>
  </si>
  <si>
    <t>11.2.2</t>
  </si>
  <si>
    <t>KİRALAMA İŞLEMLERİNDEN ALACAKLAR (Net)</t>
  </si>
  <si>
    <t>(I-i)</t>
  </si>
  <si>
    <t>12.1</t>
  </si>
  <si>
    <t>12.2</t>
  </si>
  <si>
    <t>12.3</t>
  </si>
  <si>
    <t>12.4</t>
  </si>
  <si>
    <t>RİSKTEN KORUNMA AMAÇLI TÜREV FİNANSAL VARLIKLAR</t>
  </si>
  <si>
    <t>Gerçeğe Uygun Değer Riskinden Korunma Amaçlılar</t>
  </si>
  <si>
    <t>Nakit Akış Riskinden Korunma Amaçlılar</t>
  </si>
  <si>
    <t>13.3</t>
  </si>
  <si>
    <t>Yurtdışındaki Net Yatırım Riskinden Korunma Amaçlılar</t>
  </si>
  <si>
    <t>(I-k)</t>
  </si>
  <si>
    <t>(I-l)</t>
  </si>
  <si>
    <t>15.1</t>
  </si>
  <si>
    <t>15.2</t>
  </si>
  <si>
    <t>(I-m)</t>
  </si>
  <si>
    <t xml:space="preserve">VERGİ VARLIĞI </t>
  </si>
  <si>
    <t>Cari Vergi Varlığı</t>
  </si>
  <si>
    <t>Ertelenmiş Vergi Varlığı</t>
  </si>
  <si>
    <t>18.1</t>
  </si>
  <si>
    <t>18.2</t>
  </si>
  <si>
    <t>AKTİF TOPLAMI</t>
  </si>
  <si>
    <t>PASİF KALEMLER</t>
  </si>
  <si>
    <t>Bankanın Dahil Olduğu Risk Grubunun Mevduatı</t>
  </si>
  <si>
    <t>ALIM SATIM AMAÇLI TÜREV FİNANSAL BORÇLAR</t>
  </si>
  <si>
    <t xml:space="preserve">(II-b) </t>
  </si>
  <si>
    <t>Bankalararası Para Piyasalarına Borçlar</t>
  </si>
  <si>
    <t>İMKB Takasbank Piyasasına Borçlar</t>
  </si>
  <si>
    <t>Repo İşlemlerinden Sağlanan Fonlar</t>
  </si>
  <si>
    <t xml:space="preserve">MUHTELİF BORÇLAR  </t>
  </si>
  <si>
    <t>DİĞER YABANCI KAYNAKLAR</t>
  </si>
  <si>
    <t>FAKTORİNG BORÇLARI</t>
  </si>
  <si>
    <t>KİRALAMA İŞLEMLERİNDEN BORÇLAR (Net)</t>
  </si>
  <si>
    <t>Finansal Kiralama Borçları</t>
  </si>
  <si>
    <t>Faaliyet Kiralaması Borçları</t>
  </si>
  <si>
    <t xml:space="preserve">XI. </t>
  </si>
  <si>
    <t>RİSKTEN KORUNMA AMAÇLI TÜREV FİNANSAL BORÇLAR</t>
  </si>
  <si>
    <t>(II-g)</t>
  </si>
  <si>
    <t xml:space="preserve">XII. </t>
  </si>
  <si>
    <t>Genel Karşılıklar</t>
  </si>
  <si>
    <t>12.5</t>
  </si>
  <si>
    <t>VERGİ BORCU</t>
  </si>
  <si>
    <t>Cari Vergi Borcu</t>
  </si>
  <si>
    <t>Ertelenmiş Vergi Borcu</t>
  </si>
  <si>
    <t xml:space="preserve">XV. </t>
  </si>
  <si>
    <t>SERMAYE BENZERİ KREDİLER</t>
  </si>
  <si>
    <t>Menkul Değerler Değerleme Farkları</t>
  </si>
  <si>
    <t>16.2.4</t>
  </si>
  <si>
    <t xml:space="preserve">Maddi Duran Varlıklar Yeniden Değerleme Farkları </t>
  </si>
  <si>
    <t>16.2.5</t>
  </si>
  <si>
    <t>Maddi Olmayan Duran Varlıklar Yeniden Değerleme Farkları</t>
  </si>
  <si>
    <t>16.2.6</t>
  </si>
  <si>
    <t>Yatırım Amaçlı Gayrimenkuller Yeniden Değerleme Farkları</t>
  </si>
  <si>
    <t>16.2.7</t>
  </si>
  <si>
    <t>İştirakler, Bağlı Ort. ve Birlikte Kontrol Edilen Ort. (İş Ort.) Bedelsiz Hisse Senetleri</t>
  </si>
  <si>
    <t>16.2.8</t>
  </si>
  <si>
    <t>Riskten Korunma Fonları (Etkin kısım)</t>
  </si>
  <si>
    <t>16.2.9</t>
  </si>
  <si>
    <t xml:space="preserve">Satış Amaçlı Elde Tutulan ve Durdurulan Faaliyetlere İlişkin Duran </t>
  </si>
  <si>
    <t>Varlıkların Birikmiş Değerleme Farkları</t>
  </si>
  <si>
    <t>16.2.10</t>
  </si>
  <si>
    <t>16.3.1</t>
  </si>
  <si>
    <t>16.3.2</t>
  </si>
  <si>
    <t>16.3.3</t>
  </si>
  <si>
    <t>16.3.4</t>
  </si>
  <si>
    <t>16.4.1</t>
  </si>
  <si>
    <t>Geçmiş Yıllar Kârı / Zararı</t>
  </si>
  <si>
    <t>16.4.2</t>
  </si>
  <si>
    <t>Dönem Net Kârı / Zararı</t>
  </si>
  <si>
    <t>PASİF TOPLAMI</t>
  </si>
  <si>
    <t>II. 31 ARALIK 2017 TARİHİ İTİBARIYLA KONSOLİDE OLMAYAN NAZIM HESAPLAR TABLOSU</t>
  </si>
  <si>
    <t xml:space="preserve">Alım Satım Amaçlı  Finansal Varlıklardan </t>
  </si>
  <si>
    <t>Gerçeğe Uygun Değer Farkı Kâr / Zarara Yansıtılan Olarak Sınıflandırılan FV</t>
  </si>
  <si>
    <t xml:space="preserve">Satılmaya Hazır Finansal Varlıklardan </t>
  </si>
  <si>
    <t>1.5.4</t>
  </si>
  <si>
    <t>Vadeye Kadar Elde Tutulacak Yatırımlardan</t>
  </si>
  <si>
    <t xml:space="preserve">FAİZ GİDERLERİ  </t>
  </si>
  <si>
    <t xml:space="preserve">FAALİYET GELİRLERİ/GİDERLERİ TOPLAMI (III+IV+V+VI+VII) </t>
  </si>
  <si>
    <t>KREDİ VE DİĞER ALACAKLAR DEĞER DÜŞÜŞ KARŞILIĞI (-)</t>
  </si>
  <si>
    <t>NET FAALİYET KÂRI/ZARARI (VIII-IX-X)</t>
  </si>
  <si>
    <t>SÜRDÜRÜLEN FAALİYETLER VERGİ ÖNCESİ K/Z (XI+...+XIV)</t>
  </si>
  <si>
    <t>Ertelenmiş Vergi Karşılığı</t>
  </si>
  <si>
    <t>SÜRDÜRÜLEN FAALİYETLER DÖNEM NET K/Z (XV±XVI)</t>
  </si>
  <si>
    <t>18.3</t>
  </si>
  <si>
    <t>DURDURULAN FAALİYETLER VERGİ ÖNCESİ K/Z (XVIII-XIX)</t>
  </si>
  <si>
    <t>21.1</t>
  </si>
  <si>
    <t>21.2</t>
  </si>
  <si>
    <t>DURDURULAN FAALİYETLER DÖNEM NET K/Z (XX±XXI)</t>
  </si>
  <si>
    <t>NET DÖNEM KÂRI/ZARARI (XVII+XXII)</t>
  </si>
  <si>
    <t>ÖZKAYNAKLARDA MUHASEBELEŞTİRİLEN GELİR GİDER KALEMLERİNE İLİŞKİN TABLO</t>
  </si>
  <si>
    <t>ÖZKAYNAKLARDA MUHASEBELEŞTİRİLEN GELİR GİDER KALEMLERİ</t>
  </si>
  <si>
    <t xml:space="preserve">MENKUL DEĞERLER DEĞERLEME FARKLARINA SATILMAYA HAZIR </t>
  </si>
  <si>
    <t>FİNANSAL VARLIKLARDAN EKLENEN</t>
  </si>
  <si>
    <t xml:space="preserve">MADDİ DURAN VARLIKLAR YENİDEN DEĞERLEME FARKLARI </t>
  </si>
  <si>
    <t xml:space="preserve">MADDİ OLMAYAN DURAN VARLIKLAR YENİDEN DEĞERLEME FARKLARI </t>
  </si>
  <si>
    <t>YABANCI PARA İŞLEMLER İÇİN  KUR ÇEVRİM FARKLARI</t>
  </si>
  <si>
    <t xml:space="preserve">NAKİT AKIŞ RİSKİNDEN KORUNMA AMAÇLI TÜREV FİNANSAL </t>
  </si>
  <si>
    <t>VARLIKLARA İLİŞKİN KÂR/ZARAR (Gerçeğe Uygun Değer Değişikliklerinin Etkin Kısmı)</t>
  </si>
  <si>
    <t xml:space="preserve">YURTDIŞINDAKİ NET YATIRIM RİSKİNDEN KORUNMA AMAÇLI TÜREV FİNANSAL 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</si>
  <si>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</si>
  <si>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</si>
  <si>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VERGİ</t>
  </si>
  <si>
    <t>DOĞRUDAN ÖZKAYNAK ALTINDA MUHASEBELEŞTİRİLEN NET GELİR/GİDER (I+II+…+IX)</t>
  </si>
  <si>
    <t>DÖNEM KÂRI/ZARARI</t>
  </si>
  <si>
    <t xml:space="preserve">Menkul Değerlerin Gerçeğe Uygun Değerindeki Net Değişme (Kâr-Zarara Transfer) </t>
  </si>
  <si>
    <t xml:space="preserve">Nakit Akış Riskinden Korunma Amaçlı Türev Finansal Varlıklardan Yeniden Sınıflandırılan ve  </t>
  </si>
  <si>
    <t>Gelir Tablosunda Gösterilen Kısım</t>
  </si>
  <si>
    <t xml:space="preserve">Yurtdışındaki Net Yatırım Riskinden Korunma Amaçlı Yeniden Sınıflandırılan ve Gelir Tablosunda Gösterilen Kısım </t>
  </si>
  <si>
    <t>11.4</t>
  </si>
  <si>
    <t>DÖNEME İLİŞKİN MUHASEBELEŞTİRİLEN TOPLAM KÂR/ZARAR (X±XI)</t>
  </si>
  <si>
    <t>Ödenmiş Sermaye
Enflasyon Düzeltme
Farkı (*)</t>
  </si>
  <si>
    <t>Yasal Yedek
Akçeler</t>
  </si>
  <si>
    <t>Statü
Yedekleri</t>
  </si>
  <si>
    <t>Olağanüstü
Yedek Akçe</t>
  </si>
  <si>
    <t>Diğer
Yedekler</t>
  </si>
  <si>
    <t>Dönem Net
Kârı / (Zararı)</t>
  </si>
  <si>
    <t>Geçmiş Dönem
Kârı / (Zararı)</t>
  </si>
  <si>
    <t>Menkul Değer.
Değerleme Farkı</t>
  </si>
  <si>
    <t>Maddi ve Maddi Olmayan
Duran Varlık YDF</t>
  </si>
  <si>
    <t>Ortaklıklardan Bedelsiz 
Hisse Senetleri</t>
  </si>
  <si>
    <t>Riskten Korunma 
Fonları</t>
  </si>
  <si>
    <t>Satış A./Durdurulan 
F.İlişkin Dur. V. Bir. Değ. F.</t>
  </si>
  <si>
    <t>Dönem İçindeki Değişimler</t>
  </si>
  <si>
    <t>Birleşmeden Kaynaklanan Artış/Azalış</t>
  </si>
  <si>
    <t>Nakit Akış Riskinden Korunma Amaçlı</t>
  </si>
  <si>
    <t>Yurtdışındaki Net Yatırım Riskinden Korunma Amaçlı</t>
  </si>
  <si>
    <t>Maddi Duran Varlıklar Yeniden Değerleme Farkları</t>
  </si>
  <si>
    <t>İştirakler, Bağlı Ort. ve Birlikte Kontrol Edilen Ort.(İş Ort.) Bedelsiz HS</t>
  </si>
  <si>
    <t xml:space="preserve">Kur Farkları 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</si>
  <si>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</si>
  <si>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</si>
  <si>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</si>
  <si>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Sermaye Artırımı</t>
  </si>
  <si>
    <t>Nakden</t>
  </si>
  <si>
    <t>İç Kaynaklardan</t>
  </si>
  <si>
    <t>Hisse Senedi İhracı</t>
  </si>
  <si>
    <t>Dönem Net Kârı veya Zararı</t>
  </si>
  <si>
    <t>Dönem Sonu Bakiyesi  (III+IV+V+……+XVIII+XIX+XX)</t>
  </si>
  <si>
    <t>(*) "Ödenmiş Sermaye Enflasyon Düzeltme Farkı" kolonunda gösterilen tutarlar ile "Diğer Yedekler" kolonunda gösterilen tutarın "Aktüeryal Kayıp / Kazanç" a ilişkin kısmı finansal tablolarda "Diğer Sermaye Yedekleri" altında gösterilmektedir.</t>
  </si>
  <si>
    <t>BANKACILIK FAALİYETLERİNE İLİŞKİN NAKİT AKIMLARI</t>
  </si>
  <si>
    <t>Bankacılık Faaliyetleri Konusu Aktif ve Pasiflerdeki Değişim</t>
  </si>
  <si>
    <t>Alım Satım Amaçlı Finansal Varlıklarda Net (Artış)/Azalış</t>
  </si>
  <si>
    <t>Gerçeğe Uygun Değer Farkı K/Z'a Yansıtılan Olarak Sınıflandırılan FV'larda Net (Artış) Azalış</t>
  </si>
  <si>
    <t>Bankalar Hesabındaki Net (Artış)/Azalış</t>
  </si>
  <si>
    <t>Kredilerdeki Net (Artış)/Azalış</t>
  </si>
  <si>
    <t>Diğer Aktiflerde Net (Artış)/Azalış</t>
  </si>
  <si>
    <t>Bankaların Mevduatlarında Net Artış/(Azalış)</t>
  </si>
  <si>
    <t>Diğer Mevduatlarda Net Artış/(Azalış)</t>
  </si>
  <si>
    <t>Bankacılık Faaliyetlerinden Kaynaklanan Net Nakit Akımı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</si>
  <si>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</si>
  <si>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</si>
  <si>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</si>
  <si>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 Edilen Satılmaya Hazır Finansal Varlıklar</t>
  </si>
  <si>
    <t>Elden Çıkarılan Satılmaya Hazır Finansal Varlıklar</t>
  </si>
  <si>
    <t>Satın Alınan Yatırım Amaçlı Menkul Değerler</t>
  </si>
  <si>
    <t xml:space="preserve">Satılan / İtfa Olan Yatırım Amaçlı Menkul Değerler </t>
  </si>
  <si>
    <t>FİNANSMAN FAALİYETLERİNE İLİŞKİN NAKİT AKIMLARI</t>
  </si>
  <si>
    <t xml:space="preserve">Döviz Kurundaki Değişimin Nakit ve Nakde Eşdeğer Varlıklar Üzerindeki Etkisi </t>
  </si>
  <si>
    <t xml:space="preserve">                                                                           İlişikteki açıklama ve dipnotlar bu finansal tabloların tamamlayıcı bir parçasıdır. </t>
  </si>
  <si>
    <t xml:space="preserve">                                                       İlişikteki açıklama ve dipnotlar bu finansal tabloların tamamlayıcı bir parçasıdır. </t>
  </si>
  <si>
    <t>Dönem Net
Kar veya Zararı</t>
  </si>
  <si>
    <t>(II-c)</t>
  </si>
  <si>
    <t>(II-d)</t>
  </si>
  <si>
    <t>(IV-a)</t>
  </si>
  <si>
    <t>(IV-a-1)</t>
  </si>
  <si>
    <t>(IV-a-2)</t>
  </si>
  <si>
    <t>(IV-a-3)</t>
  </si>
  <si>
    <t>(IV-b)</t>
  </si>
  <si>
    <t>(IV-b-4)</t>
  </si>
  <si>
    <t>(IV-b-1)</t>
  </si>
  <si>
    <t>(IV-b-3)</t>
  </si>
  <si>
    <t>(IV-c)</t>
  </si>
  <si>
    <t>(IV-d)</t>
  </si>
  <si>
    <t>(IV-e)</t>
  </si>
  <si>
    <t>(IV-f)</t>
  </si>
  <si>
    <t>(IV-g)</t>
  </si>
  <si>
    <t>(IV-h)</t>
  </si>
  <si>
    <t>Gerçeğe Uygun Değer Farkı K/Z'a Yansıtılan FV'lerde Net Artış (Azalış)</t>
  </si>
  <si>
    <t>Not: TFRS 9’un geçişe ilişkin hükümleri uyarınca önceki dönem finansal tablo ve dipnotları yeniden düzenlenmemiştir. 2017 ve 2018 finansal tablolarının farklı esaslar üzerinden hazırlanmaları nedeniyle, 2017 finansal tabloları ayrı olarak verilmiştir.</t>
  </si>
  <si>
    <t>Gerçeğe Uygun Değer Farkı Diğer Kapsamlı Gelire Yansıtılan Finansal Varlıkların Değerleme ve/veya Sınıflandırma Gelirleri/Giderleri</t>
  </si>
  <si>
    <t>(**) Üçüncü bölüm I-b.</t>
  </si>
  <si>
    <t>(I-p)</t>
  </si>
  <si>
    <t>(I-j)</t>
  </si>
  <si>
    <t>(II-b, II-g)</t>
  </si>
  <si>
    <t>(I-c, l-l)</t>
  </si>
  <si>
    <t>ÖNCEKİ DÖNEM(**)</t>
  </si>
  <si>
    <t>I. 31 ARALIK 2018 TARİHİ İTİBARIYLA KONSOLİDE OLMAYAN BİLANÇO (FİNANSAL DURUM TABLOSU)</t>
  </si>
  <si>
    <t>(31/12/2018)</t>
  </si>
  <si>
    <t>II. 31 ARALIK 2018 TARİHİ İTİBARIYLA KONSOLİDE OLMAYAN NAZIM HESAPLAR TABLOSU</t>
  </si>
  <si>
    <t>(01/01-31/12/2017)</t>
  </si>
  <si>
    <t>(01/01-31/12/2018)</t>
  </si>
  <si>
    <t>III. 31 ARALIK 2018 TARİHİNDE SONA EREN DÖNEME İLİŞKİN KONSOLİDE OLMAYAN GELİR TABLOSU</t>
  </si>
  <si>
    <t>IV. 31 ARALIK 2018 TARİHİNDE SONA EREN DÖNEME İLİŞKİN KONSOLİDE OLMAYAN</t>
  </si>
  <si>
    <t>V. 31 ARALIK 2018 TARİHİNDE SONA EREN DÖNEME İLİŞKİN KONSOLİDE OLMAYAN ÖZKAYNAK DEĞİŞİM TABLOSU</t>
  </si>
  <si>
    <t>III. 31 ARALIK 2017 TARİHİNDE SONA EREN DÖNEME İLİŞKİN KONSOLİDE OLMAYAN GELİR TABLOSU</t>
  </si>
  <si>
    <t>IV. 31 ARALIK 2017 TARİHİNDE SONA EREN DÖNEME İLİŞKİN KONSOLİDE OLMAYAN</t>
  </si>
  <si>
    <t>V. 31 ARALIK 2017 TARİHİNDE SONA EREN DÖNEME İLİŞKİN KONSOLİDE OLMAYAN ÖZKAYNAK DEĞİŞİM TABLOSU</t>
  </si>
  <si>
    <t>VI. 31 ARALIK 2018 TARİHİNDE SONA EREN DÖNEME İLİŞKİN KONSOLİDE OLMAYAN NAKİT AKIŞLARI</t>
  </si>
  <si>
    <t>VI. 31 ARALIK 2017 TARİHİNDE SONA EREN DÖNEME İLİŞKİN KONSOLİDE OLMAYAN NAKİT AKIŞ TABLOSU</t>
  </si>
  <si>
    <t>VII. KÂR DAĞITIM TABLOSU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</si>
  <si>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</si>
  <si>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</si>
  <si>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</si>
  <si>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</si>
  <si>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</si>
  <si>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</si>
  <si>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</si>
  <si>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</si>
  <si>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</si>
  <si>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</si>
  <si>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</si>
  <si>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</si>
  <si>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</si>
  <si>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</si>
  <si>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</si>
  <si>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</si>
  <si>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</si>
  <si>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</si>
  <si>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</si>
  <si>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</si>
  <si>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</si>
  <si>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</si>
  <si>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</si>
  <si>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</si>
  <si>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</si>
  <si>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</si>
  <si>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YÖNETİM KURULUNA TEMETTÜ (-)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</si>
  <si>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</si>
  <si>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</si>
  <si>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</si>
  <si>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</si>
  <si>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</si>
  <si>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</si>
  <si>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</si>
  <si>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</si>
  <si>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</si>
  <si>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</si>
  <si>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</si>
  <si>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</si>
  <si>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</si>
  <si>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</si>
  <si>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</si>
  <si>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</si>
  <si>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</si>
  <si>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</si>
  <si>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</si>
  <si>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</si>
  <si>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2.3.4</t>
  </si>
  <si>
    <t>2.3.5</t>
  </si>
  <si>
    <t>PERSONELE PAY (-)</t>
  </si>
  <si>
    <t>YÖNETİM KURULUNA PAY (-)</t>
  </si>
  <si>
    <t xml:space="preserve">III. </t>
  </si>
  <si>
    <t>HİSSE BAŞINA KÂR (*)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</si>
  <si>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</si>
  <si>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</si>
  <si>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</si>
  <si>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</si>
  <si>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</si>
  <si>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</si>
  <si>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</si>
  <si>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(*) Tam TL tutarı ile gösterilmiştir.</t>
  </si>
  <si>
    <t>NOT:</t>
  </si>
  <si>
    <r>
      <t xml:space="preserve">(1) </t>
    </r>
    <r>
      <rPr>
        <sz val="12"/>
        <rFont val="DINPro-Light"/>
        <family val="3"/>
      </rPr>
      <t>Cari döneme ait kârın dağıtımı hakkında Banka'nın yetkili organı Genel Kurul'dur. Bu finansal tabloların düzenlendiği tarih itibarıyla Banka'nın yıllık Olağan Genel Kurul toplantısı henüz yapılmamıştır.</t>
    </r>
  </si>
  <si>
    <r>
      <t>(2)</t>
    </r>
    <r>
      <rPr>
        <sz val="12"/>
        <rFont val="DINPro-Light"/>
        <family val="3"/>
      </rPr>
      <t xml:space="preserve"> Kâr dağıtımı Ana Ortaklık Banka'nın konsolide olmayan finansal tablolarına göre yapılmaktadır.</t>
    </r>
  </si>
  <si>
    <t xml:space="preserve">
</t>
  </si>
  <si>
    <t>Birlikte Kontrol Edilen Ortaklıklar (İş Ortaklıkları) (Net)</t>
  </si>
  <si>
    <t xml:space="preserve">Finansman Faaliyetlerinden Sağlanan / (Kullanılan) Net Nakit </t>
  </si>
  <si>
    <t>(I-r)</t>
  </si>
  <si>
    <t>(I-s)</t>
  </si>
  <si>
    <t>(III-a-2, 3)</t>
  </si>
  <si>
    <t xml:space="preserve">(III-a-1) </t>
  </si>
  <si>
    <t xml:space="preserve">(III-b) </t>
  </si>
  <si>
    <t>(IV-i)</t>
  </si>
  <si>
    <t>(IV-j)</t>
  </si>
  <si>
    <t>(IV-k)</t>
  </si>
  <si>
    <t>Bağlı Ortaklıklar (Net)</t>
  </si>
  <si>
    <t>(V-a)</t>
  </si>
  <si>
    <t>(VI-a)</t>
  </si>
  <si>
    <t>(VI-b)</t>
  </si>
  <si>
    <t>(II-k-8)</t>
  </si>
  <si>
    <t>(V-b)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</si>
</sst>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;\-* #,##0;_-* &quot;-&quot;;_-@_-"/>
    <numFmt numFmtId="173" formatCode="_(* #,##0_);_(* \(#,##0\);_(* &quot;-&quot;_);_(@_)"/>
    <numFmt numFmtId="174" formatCode="_-* #,##0\ _T_L_-;\-* #,##0\ _T_L_-;_-* &quot;-&quot;??\ _T_L_-;_-@_-"/>
    <numFmt numFmtId="175" formatCode="_(* #,##0.00000_);_(* \(#,##0.00000\);_(* &quot;-&quot;_);_(@_)"/>
    <numFmt numFmtId="176" formatCode="0.0"/>
    <numFmt numFmtId="177" formatCode="_(* #,##0.00_);_(* \(#,##0.00\);_(* &quot;-&quot;_);_(@_)"/>
    <numFmt numFmtId="178" formatCode="_(* #,##0.00_);_(* \(#,##0.00\);_(* &quot;-&quot;??_);_(@_)"/>
    <numFmt numFmtId="179" formatCode="_(* #,##0_);_(* \(#,##0\);_(* &quot;-&quot;??_);_(@_)"/>
    <numFmt numFmtId="180" formatCode="_(* #,##0.000_);_(* \(#,##0.000\);_(* &quot;-&quot;_);_(@_)"/>
    <numFmt numFmtId="181" formatCode="_(* #,##0.0_);_(* \(#,##0.0\);_(* &quot;-&quot;_);_(@_)"/>
    <numFmt numFmtId="182" formatCode="_(* #,##0.0_);_(* \(#,##0\);_(* &quot;-&quot;??_);_(@_)"/>
    <numFmt numFmtId="183" formatCode="_(* #,##0.0_);_(* \(#,##0.0\);_(* &quot;-&quot;??_);_(@_)"/>
    <numFmt numFmtId="184" formatCode="_-* #,##0.0\ _T_L_-;\-* #,##0.0\ _T_L_-;_-* &quot;-&quot;??\ _T_L_-;_-@_-"/>
    <numFmt numFmtId="185" formatCode="0.0000000"/>
    <numFmt numFmtId="186" formatCode="0.000000"/>
    <numFmt numFmtId="187" formatCode="0.00000"/>
  </numFmts>
  <fonts count="7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 Tur"/>
      <family val="1"/>
    </font>
    <font>
      <b/>
      <sz val="12"/>
      <name val="Times New Roman Tur"/>
      <family val="1"/>
    </font>
    <font>
      <b/>
      <sz val="10"/>
      <name val="MS Sans Serif"/>
      <family val="2"/>
    </font>
    <font>
      <sz val="10"/>
      <name val="Times New Roman Tur"/>
      <family val="1"/>
    </font>
    <font>
      <b/>
      <sz val="10"/>
      <name val="Times New Roman Tur"/>
      <family val="1"/>
    </font>
    <font>
      <u val="single"/>
      <sz val="10"/>
      <color indexed="36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sz val="10"/>
      <name val="DINPro-Medium"/>
      <family val="3"/>
    </font>
    <font>
      <sz val="12"/>
      <name val="DINPro-Black"/>
      <family val="3"/>
    </font>
    <font>
      <sz val="11"/>
      <name val="Times New Roman"/>
      <family val="1"/>
    </font>
    <font>
      <sz val="12"/>
      <name val="DINPro-Light"/>
      <family val="3"/>
    </font>
    <font>
      <b/>
      <sz val="12"/>
      <name val="DINPro-Light"/>
      <family val="3"/>
    </font>
    <font>
      <b/>
      <sz val="12"/>
      <name val="DINPro-Black"/>
      <family val="3"/>
    </font>
    <font>
      <b/>
      <sz val="12"/>
      <name val="DINPro-Medium"/>
      <family val="3"/>
    </font>
    <font>
      <sz val="12"/>
      <name val="DINPro-Medium"/>
      <family val="3"/>
    </font>
    <font>
      <sz val="14"/>
      <name val="DINPro-Black"/>
      <family val="3"/>
    </font>
    <font>
      <sz val="12"/>
      <name val="Arial"/>
      <family val="2"/>
    </font>
    <font>
      <vertAlign val="superscript"/>
      <sz val="12"/>
      <name val="DINPro-Light"/>
      <family val="3"/>
    </font>
    <font>
      <b/>
      <sz val="14"/>
      <name val="DINPro-Black"/>
      <family val="3"/>
    </font>
    <font>
      <b/>
      <sz val="10"/>
      <name val="DINPro-Medium"/>
      <family val="3"/>
    </font>
    <font>
      <sz val="14"/>
      <name val="DINPro-Medium"/>
      <family val="3"/>
    </font>
    <font>
      <b/>
      <sz val="13"/>
      <name val="DINPro-Black"/>
      <family val="3"/>
    </font>
    <font>
      <sz val="13"/>
      <name val="DINPro-Black"/>
      <family val="3"/>
    </font>
    <font>
      <sz val="10"/>
      <name val="DINPro-Black"/>
      <family val="3"/>
    </font>
    <font>
      <b/>
      <u val="single"/>
      <sz val="12"/>
      <name val="DINPro-Medium"/>
      <family val="3"/>
    </font>
    <font>
      <sz val="11"/>
      <name val="DINPro-Light"/>
      <family val="3"/>
    </font>
    <font>
      <sz val="14"/>
      <name val="DINPro-Light"/>
      <family val="3"/>
    </font>
    <font>
      <sz val="10"/>
      <name val="DINPro-Light"/>
      <family val="3"/>
    </font>
    <font>
      <b/>
      <sz val="14"/>
      <name val="DINPro-Light"/>
      <family val="3"/>
    </font>
    <font>
      <b/>
      <sz val="10"/>
      <name val="DINPro-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DINPro-Mediu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DINPro-Mediu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8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3" fillId="0" borderId="0" xfId="63" applyFont="1" applyFill="1" applyBorder="1">
      <alignment/>
      <protection/>
    </xf>
    <xf numFmtId="0" fontId="1" fillId="0" borderId="0" xfId="63" applyFont="1" applyFill="1" applyBorder="1">
      <alignment/>
      <protection/>
    </xf>
    <xf numFmtId="0" fontId="5" fillId="0" borderId="0" xfId="63" applyFont="1" applyFill="1" applyBorder="1">
      <alignment/>
      <protection/>
    </xf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6" fillId="0" borderId="0" xfId="63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8" fillId="0" borderId="0" xfId="0" applyFont="1" applyFill="1" applyBorder="1" applyAlignment="1" quotePrefix="1">
      <alignment/>
    </xf>
    <xf numFmtId="2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>
      <alignment horizontal="left"/>
    </xf>
    <xf numFmtId="16" fontId="18" fillId="0" borderId="0" xfId="0" applyNumberFormat="1" applyFont="1" applyFill="1" applyBorder="1" applyAlignment="1" quotePrefix="1">
      <alignment/>
    </xf>
    <xf numFmtId="0" fontId="18" fillId="0" borderId="0" xfId="0" applyFont="1" applyFill="1" applyBorder="1" applyAlignment="1" quotePrefix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 quotePrefix="1">
      <alignment vertical="top"/>
    </xf>
    <xf numFmtId="0" fontId="23" fillId="0" borderId="0" xfId="0" applyFont="1" applyFill="1" applyBorder="1" applyAlignment="1">
      <alignment/>
    </xf>
    <xf numFmtId="173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 vertical="justify"/>
    </xf>
    <xf numFmtId="0" fontId="19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18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left"/>
    </xf>
    <xf numFmtId="49" fontId="18" fillId="0" borderId="0" xfId="0" applyNumberFormat="1" applyFont="1" applyFill="1" applyBorder="1" applyAlignment="1" quotePrefix="1">
      <alignment/>
    </xf>
    <xf numFmtId="49" fontId="18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63" applyFont="1" applyFill="1" applyBorder="1" applyAlignment="1">
      <alignment horizontal="center" vertical="center"/>
      <protection/>
    </xf>
    <xf numFmtId="0" fontId="2" fillId="0" borderId="0" xfId="63" applyFont="1" applyFill="1" applyBorder="1" applyAlignment="1">
      <alignment horizontal="center" vertical="justify"/>
      <protection/>
    </xf>
    <xf numFmtId="0" fontId="1" fillId="0" borderId="0" xfId="63" applyFont="1" applyFill="1" applyBorder="1" applyAlignment="1">
      <alignment horizontal="justify" vertical="justify"/>
      <protection/>
    </xf>
    <xf numFmtId="0" fontId="2" fillId="0" borderId="0" xfId="63" applyFont="1" applyFill="1" applyBorder="1" applyAlignment="1" quotePrefix="1">
      <alignment vertical="justify"/>
      <protection/>
    </xf>
    <xf numFmtId="3" fontId="1" fillId="0" borderId="0" xfId="63" applyNumberFormat="1" applyFont="1" applyFill="1" applyBorder="1" applyAlignment="1" quotePrefix="1">
      <alignment horizontal="center" vertical="justify"/>
      <protection/>
    </xf>
    <xf numFmtId="3" fontId="1" fillId="0" borderId="0" xfId="63" applyNumberFormat="1" applyFont="1" applyFill="1" applyBorder="1" applyAlignment="1">
      <alignment horizontal="center" vertical="justify"/>
      <protection/>
    </xf>
    <xf numFmtId="0" fontId="3" fillId="0" borderId="0" xfId="63" applyFont="1" applyFill="1" applyBorder="1" applyAlignment="1">
      <alignment horizontal="centerContinuous"/>
      <protection/>
    </xf>
    <xf numFmtId="0" fontId="18" fillId="0" borderId="0" xfId="63" applyFont="1" applyFill="1" applyBorder="1">
      <alignment/>
      <protection/>
    </xf>
    <xf numFmtId="0" fontId="22" fillId="0" borderId="0" xfId="63" applyFont="1" applyFill="1" applyBorder="1">
      <alignment/>
      <protection/>
    </xf>
    <xf numFmtId="0" fontId="6" fillId="0" borderId="0" xfId="63" applyFont="1" applyFill="1" applyBorder="1">
      <alignment/>
      <protection/>
    </xf>
    <xf numFmtId="0" fontId="19" fillId="0" borderId="0" xfId="63" applyFont="1" applyFill="1" applyBorder="1">
      <alignment/>
      <protection/>
    </xf>
    <xf numFmtId="0" fontId="18" fillId="0" borderId="0" xfId="63" applyFont="1" applyFill="1" applyBorder="1" applyAlignment="1">
      <alignment horizontal="justify" vertical="justify"/>
      <protection/>
    </xf>
    <xf numFmtId="173" fontId="18" fillId="0" borderId="0" xfId="0" applyNumberFormat="1" applyFont="1" applyFill="1" applyBorder="1" applyAlignment="1">
      <alignment/>
    </xf>
    <xf numFmtId="173" fontId="18" fillId="0" borderId="0" xfId="0" applyNumberFormat="1" applyFont="1" applyFill="1" applyBorder="1" applyAlignment="1">
      <alignment horizontal="center" vertical="center"/>
    </xf>
    <xf numFmtId="173" fontId="18" fillId="0" borderId="0" xfId="63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/>
    </xf>
    <xf numFmtId="0" fontId="3" fillId="0" borderId="10" xfId="0" applyFont="1" applyFill="1" applyBorder="1" applyAlignment="1" quotePrefix="1">
      <alignment horizontal="right" vertical="justify"/>
    </xf>
    <xf numFmtId="0" fontId="3" fillId="0" borderId="10" xfId="63" applyFont="1" applyFill="1" applyBorder="1" applyAlignment="1">
      <alignment horizontal="center"/>
      <protection/>
    </xf>
    <xf numFmtId="173" fontId="18" fillId="0" borderId="0" xfId="63" applyNumberFormat="1" applyFont="1" applyFill="1" applyBorder="1">
      <alignment/>
      <protection/>
    </xf>
    <xf numFmtId="0" fontId="1" fillId="0" borderId="0" xfId="63" applyFont="1" applyFill="1" applyBorder="1" applyAlignment="1">
      <alignment horizontal="justify" vertical="justify" wrapText="1"/>
      <protection/>
    </xf>
    <xf numFmtId="0" fontId="0" fillId="0" borderId="0" xfId="0" applyFont="1" applyFill="1" applyAlignment="1">
      <alignment/>
    </xf>
    <xf numFmtId="172" fontId="17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Border="1" applyAlignment="1">
      <alignment/>
    </xf>
    <xf numFmtId="0" fontId="21" fillId="0" borderId="0" xfId="0" applyFont="1" applyFill="1" applyBorder="1" applyAlignment="1" quotePrefix="1">
      <alignment horizontal="right"/>
    </xf>
    <xf numFmtId="0" fontId="2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6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/>
    </xf>
    <xf numFmtId="17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18" fillId="0" borderId="0" xfId="0" applyFont="1" applyFill="1" applyBorder="1" applyAlignment="1" quotePrefix="1">
      <alignment horizontal="right"/>
    </xf>
    <xf numFmtId="0" fontId="21" fillId="0" borderId="0" xfId="0" applyFont="1" applyFill="1" applyBorder="1" applyAlignment="1" quotePrefix="1">
      <alignment horizontal="left"/>
    </xf>
    <xf numFmtId="0" fontId="18" fillId="0" borderId="0" xfId="0" applyFont="1" applyFill="1" applyBorder="1" applyAlignment="1">
      <alignment horizontal="right" vertical="justify"/>
    </xf>
    <xf numFmtId="0" fontId="21" fillId="0" borderId="0" xfId="0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right"/>
    </xf>
    <xf numFmtId="0" fontId="18" fillId="0" borderId="0" xfId="0" applyFont="1" applyFill="1" applyBorder="1" applyAlignment="1" quotePrefix="1">
      <alignment horizontal="right" vertical="justify"/>
    </xf>
    <xf numFmtId="0" fontId="18" fillId="0" borderId="10" xfId="0" applyFont="1" applyFill="1" applyBorder="1" applyAlignment="1">
      <alignment horizontal="right"/>
    </xf>
    <xf numFmtId="0" fontId="21" fillId="0" borderId="0" xfId="63" applyFont="1" applyFill="1" applyBorder="1">
      <alignment/>
      <protection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justify"/>
    </xf>
    <xf numFmtId="0" fontId="20" fillId="0" borderId="10" xfId="0" applyFont="1" applyFill="1" applyBorder="1" applyAlignment="1">
      <alignment horizontal="right" vertical="center"/>
    </xf>
    <xf numFmtId="0" fontId="21" fillId="0" borderId="0" xfId="63" applyFont="1" applyFill="1" applyBorder="1" quotePrefix="1">
      <alignment/>
      <protection/>
    </xf>
    <xf numFmtId="0" fontId="1" fillId="0" borderId="10" xfId="0" applyFont="1" applyFill="1" applyBorder="1" applyAlignment="1" quotePrefix="1">
      <alignment horizontal="right" vertical="justify"/>
    </xf>
    <xf numFmtId="0" fontId="1" fillId="0" borderId="0" xfId="0" applyFont="1" applyFill="1" applyBorder="1" applyAlignment="1" quotePrefix="1">
      <alignment horizontal="right" vertical="justify"/>
    </xf>
    <xf numFmtId="0" fontId="15" fillId="0" borderId="0" xfId="63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left" vertical="justify"/>
      <protection/>
    </xf>
    <xf numFmtId="0" fontId="30" fillId="0" borderId="0" xfId="63" applyFont="1" applyFill="1" applyBorder="1" applyAlignment="1">
      <alignment vertical="justify"/>
      <protection/>
    </xf>
    <xf numFmtId="0" fontId="30" fillId="0" borderId="0" xfId="63" applyFont="1" applyFill="1" applyBorder="1">
      <alignment/>
      <protection/>
    </xf>
    <xf numFmtId="0" fontId="29" fillId="0" borderId="0" xfId="63" applyFont="1" applyFill="1" applyBorder="1" applyAlignment="1">
      <alignment vertical="justify"/>
      <protection/>
    </xf>
    <xf numFmtId="0" fontId="29" fillId="0" borderId="0" xfId="63" applyFont="1" applyFill="1" applyBorder="1" applyAlignment="1">
      <alignment/>
      <protection/>
    </xf>
    <xf numFmtId="0" fontId="21" fillId="0" borderId="0" xfId="63" applyFont="1" applyFill="1" applyBorder="1" applyAlignment="1">
      <alignment horizontal="left" vertical="justify"/>
      <protection/>
    </xf>
    <xf numFmtId="0" fontId="22" fillId="0" borderId="0" xfId="63" applyFont="1" applyFill="1" applyBorder="1" applyAlignment="1">
      <alignment vertical="justify"/>
      <protection/>
    </xf>
    <xf numFmtId="0" fontId="22" fillId="0" borderId="0" xfId="63" applyFont="1" applyFill="1" applyBorder="1" applyAlignment="1">
      <alignment/>
      <protection/>
    </xf>
    <xf numFmtId="0" fontId="22" fillId="0" borderId="0" xfId="63" applyFont="1" applyFill="1" applyBorder="1" applyAlignment="1">
      <alignment horizontal="left" vertical="justify"/>
      <protection/>
    </xf>
    <xf numFmtId="0" fontId="21" fillId="0" borderId="0" xfId="63" applyFont="1" applyFill="1" applyBorder="1" applyAlignment="1">
      <alignment horizontal="right" vertical="justify"/>
      <protection/>
    </xf>
    <xf numFmtId="0" fontId="16" fillId="0" borderId="0" xfId="63" applyFont="1" applyFill="1" applyBorder="1" applyAlignment="1">
      <alignment horizontal="right"/>
      <protection/>
    </xf>
    <xf numFmtId="0" fontId="16" fillId="0" borderId="0" xfId="63" applyFont="1" applyFill="1" applyBorder="1" applyAlignment="1">
      <alignment horizontal="right" wrapText="1"/>
      <protection/>
    </xf>
    <xf numFmtId="0" fontId="21" fillId="0" borderId="10" xfId="63" applyFont="1" applyFill="1" applyBorder="1" applyAlignment="1">
      <alignment horizontal="left" vertical="justify"/>
      <protection/>
    </xf>
    <xf numFmtId="0" fontId="16" fillId="0" borderId="10" xfId="63" applyFont="1" applyFill="1" applyBorder="1" applyAlignment="1">
      <alignment/>
      <protection/>
    </xf>
    <xf numFmtId="0" fontId="16" fillId="0" borderId="10" xfId="63" applyFont="1" applyFill="1" applyBorder="1" applyAlignment="1">
      <alignment horizontal="center" wrapText="1"/>
      <protection/>
    </xf>
    <xf numFmtId="0" fontId="16" fillId="0" borderId="1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center"/>
      <protection/>
    </xf>
    <xf numFmtId="0" fontId="20" fillId="0" borderId="0" xfId="63" applyFont="1" applyFill="1" applyBorder="1" applyAlignment="1">
      <alignment horizontal="left"/>
      <protection/>
    </xf>
    <xf numFmtId="0" fontId="21" fillId="0" borderId="0" xfId="63" applyFont="1" applyFill="1" applyBorder="1" applyAlignment="1" quotePrefix="1">
      <alignment horizontal="left" vertical="justify"/>
      <protection/>
    </xf>
    <xf numFmtId="0" fontId="21" fillId="0" borderId="0" xfId="63" applyFont="1" applyFill="1" applyBorder="1" applyAlignment="1">
      <alignment horizontal="justify" vertical="justify"/>
      <protection/>
    </xf>
    <xf numFmtId="0" fontId="21" fillId="0" borderId="11" xfId="63" applyFont="1" applyFill="1" applyBorder="1" applyAlignment="1">
      <alignment horizontal="left" vertical="justify"/>
      <protection/>
    </xf>
    <xf numFmtId="0" fontId="21" fillId="0" borderId="11" xfId="63" applyFont="1" applyFill="1" applyBorder="1" applyAlignment="1">
      <alignment vertical="justify"/>
      <protection/>
    </xf>
    <xf numFmtId="0" fontId="28" fillId="0" borderId="10" xfId="63" applyFont="1" applyFill="1" applyBorder="1" applyAlignment="1">
      <alignment horizontal="center"/>
      <protection/>
    </xf>
    <xf numFmtId="0" fontId="22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 wrapText="1"/>
    </xf>
    <xf numFmtId="0" fontId="32" fillId="0" borderId="0" xfId="0" applyFont="1" applyFill="1" applyBorder="1" applyAlignment="1">
      <alignment/>
    </xf>
    <xf numFmtId="0" fontId="22" fillId="0" borderId="0" xfId="0" applyFont="1" applyFill="1" applyBorder="1" applyAlignment="1" quotePrefix="1">
      <alignment horizontal="right" vertical="justify"/>
    </xf>
    <xf numFmtId="172" fontId="21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 quotePrefix="1">
      <alignment horizontal="right" vertical="justify"/>
    </xf>
    <xf numFmtId="0" fontId="23" fillId="0" borderId="0" xfId="0" applyFont="1" applyFill="1" applyAlignment="1">
      <alignment/>
    </xf>
    <xf numFmtId="0" fontId="31" fillId="0" borderId="0" xfId="0" applyFont="1" applyFill="1" applyBorder="1" applyAlignment="1">
      <alignment horizontal="right" vertical="justify"/>
    </xf>
    <xf numFmtId="173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 quotePrefix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7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right" vertical="justify"/>
    </xf>
    <xf numFmtId="0" fontId="3" fillId="0" borderId="0" xfId="0" applyFont="1" applyFill="1" applyBorder="1" applyAlignment="1">
      <alignment horizontal="right" vertical="justify"/>
    </xf>
    <xf numFmtId="0" fontId="20" fillId="0" borderId="0" xfId="0" applyFont="1" applyFill="1" applyBorder="1" applyAlignment="1">
      <alignment horizontal="center" vertical="center"/>
    </xf>
    <xf numFmtId="173" fontId="21" fillId="0" borderId="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 horizontal="right"/>
    </xf>
    <xf numFmtId="173" fontId="1" fillId="0" borderId="0" xfId="63" applyNumberFormat="1" applyFont="1" applyFill="1" applyBorder="1" applyAlignment="1" quotePrefix="1">
      <alignment horizontal="center"/>
      <protection/>
    </xf>
    <xf numFmtId="172" fontId="21" fillId="0" borderId="0" xfId="0" applyNumberFormat="1" applyFont="1" applyFill="1" applyBorder="1" applyAlignment="1" quotePrefix="1">
      <alignment horizontal="right"/>
    </xf>
    <xf numFmtId="14" fontId="20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4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  <xf numFmtId="173" fontId="1" fillId="0" borderId="0" xfId="63" applyNumberFormat="1" applyFont="1" applyFill="1" applyBorder="1">
      <alignment/>
      <protection/>
    </xf>
    <xf numFmtId="0" fontId="20" fillId="0" borderId="0" xfId="63" applyFont="1" applyFill="1" applyBorder="1" applyAlignment="1">
      <alignment horizontal="left" vertical="justify"/>
      <protection/>
    </xf>
    <xf numFmtId="0" fontId="16" fillId="0" borderId="0" xfId="63" applyFont="1" applyFill="1" applyBorder="1" applyAlignment="1">
      <alignment horizontal="left" vertical="justify"/>
      <protection/>
    </xf>
    <xf numFmtId="0" fontId="20" fillId="0" borderId="0" xfId="63" applyFont="1" applyFill="1" applyBorder="1" applyAlignment="1">
      <alignment horizontal="justify" vertical="justify"/>
      <protection/>
    </xf>
    <xf numFmtId="173" fontId="22" fillId="0" borderId="0" xfId="0" applyNumberFormat="1" applyFont="1" applyFill="1" applyBorder="1" applyAlignment="1">
      <alignment horizontal="right"/>
    </xf>
    <xf numFmtId="173" fontId="6" fillId="0" borderId="0" xfId="0" applyNumberFormat="1" applyFont="1" applyFill="1" applyBorder="1" applyAlignment="1">
      <alignment horizontal="right"/>
    </xf>
    <xf numFmtId="175" fontId="18" fillId="0" borderId="10" xfId="0" applyNumberFormat="1" applyFont="1" applyFill="1" applyBorder="1" applyAlignment="1">
      <alignment horizontal="right"/>
    </xf>
    <xf numFmtId="0" fontId="5" fillId="0" borderId="0" xfId="63" applyFont="1" applyFill="1" applyBorder="1" applyAlignment="1">
      <alignment horizontal="right" vertical="center"/>
      <protection/>
    </xf>
    <xf numFmtId="0" fontId="22" fillId="0" borderId="0" xfId="63" applyFont="1" applyFill="1" applyBorder="1" applyAlignment="1">
      <alignment horizontal="right"/>
      <protection/>
    </xf>
    <xf numFmtId="0" fontId="5" fillId="0" borderId="0" xfId="63" applyFont="1" applyFill="1" applyBorder="1" applyAlignment="1">
      <alignment horizontal="right"/>
      <protection/>
    </xf>
    <xf numFmtId="0" fontId="18" fillId="0" borderId="0" xfId="63" applyFont="1" applyFill="1" applyBorder="1" applyAlignment="1">
      <alignment horizontal="right"/>
      <protection/>
    </xf>
    <xf numFmtId="173" fontId="18" fillId="0" borderId="0" xfId="63" applyNumberFormat="1" applyFont="1" applyFill="1" applyBorder="1" applyAlignment="1" quotePrefix="1">
      <alignment horizontal="center"/>
      <protection/>
    </xf>
    <xf numFmtId="173" fontId="21" fillId="0" borderId="11" xfId="63" applyNumberFormat="1" applyFont="1" applyFill="1" applyBorder="1" applyAlignment="1" quotePrefix="1">
      <alignment horizontal="center"/>
      <protection/>
    </xf>
    <xf numFmtId="3" fontId="16" fillId="0" borderId="0" xfId="63" applyNumberFormat="1" applyFont="1" applyFill="1" applyBorder="1">
      <alignment/>
      <protection/>
    </xf>
    <xf numFmtId="0" fontId="18" fillId="0" borderId="0" xfId="63" applyFont="1" applyFill="1" applyBorder="1" applyAlignment="1">
      <alignment horizontal="center" vertical="justify"/>
      <protection/>
    </xf>
    <xf numFmtId="173" fontId="18" fillId="0" borderId="0" xfId="63" applyNumberFormat="1" applyFont="1" applyFill="1" applyBorder="1" applyAlignment="1" quotePrefix="1">
      <alignment horizontal="right"/>
      <protection/>
    </xf>
    <xf numFmtId="0" fontId="18" fillId="0" borderId="0" xfId="63" applyFont="1" applyFill="1" applyBorder="1" applyAlignment="1">
      <alignment wrapText="1"/>
      <protection/>
    </xf>
    <xf numFmtId="173" fontId="1" fillId="0" borderId="0" xfId="63" applyNumberFormat="1" applyFont="1" applyFill="1" applyBorder="1" applyAlignment="1">
      <alignment horizontal="center"/>
      <protection/>
    </xf>
    <xf numFmtId="173" fontId="1" fillId="0" borderId="0" xfId="63" applyNumberFormat="1" applyFont="1" applyFill="1" applyBorder="1" applyAlignment="1" quotePrefix="1">
      <alignment horizontal="right"/>
      <protection/>
    </xf>
    <xf numFmtId="0" fontId="22" fillId="0" borderId="0" xfId="63" applyFont="1" applyFill="1" applyBorder="1" applyAlignment="1">
      <alignment wrapText="1"/>
      <protection/>
    </xf>
    <xf numFmtId="173" fontId="16" fillId="0" borderId="0" xfId="63" applyNumberFormat="1" applyFont="1" applyFill="1" applyBorder="1" applyAlignment="1" quotePrefix="1">
      <alignment horizontal="center"/>
      <protection/>
    </xf>
    <xf numFmtId="173" fontId="16" fillId="0" borderId="0" xfId="63" applyNumberFormat="1" applyFont="1" applyFill="1" applyBorder="1" applyAlignment="1">
      <alignment horizontal="center"/>
      <protection/>
    </xf>
    <xf numFmtId="173" fontId="16" fillId="0" borderId="0" xfId="63" applyNumberFormat="1" applyFont="1" applyFill="1" applyBorder="1" applyAlignment="1">
      <alignment horizontal="right"/>
      <protection/>
    </xf>
    <xf numFmtId="173" fontId="18" fillId="0" borderId="0" xfId="63" applyNumberFormat="1" applyFont="1" applyFill="1" applyBorder="1" applyAlignment="1">
      <alignment horizontal="right"/>
      <protection/>
    </xf>
    <xf numFmtId="0" fontId="1" fillId="0" borderId="0" xfId="63" applyFont="1" applyFill="1" applyBorder="1" applyAlignment="1">
      <alignment horizontal="center" vertical="justify"/>
      <protection/>
    </xf>
    <xf numFmtId="0" fontId="21" fillId="0" borderId="11" xfId="63" applyFont="1" applyFill="1" applyBorder="1" applyAlignment="1">
      <alignment horizontal="center" vertical="justify"/>
      <protection/>
    </xf>
    <xf numFmtId="173" fontId="21" fillId="0" borderId="11" xfId="63" applyNumberFormat="1" applyFont="1" applyFill="1" applyBorder="1" applyAlignment="1" quotePrefix="1">
      <alignment horizontal="right"/>
      <protection/>
    </xf>
    <xf numFmtId="173" fontId="22" fillId="0" borderId="0" xfId="63" applyNumberFormat="1" applyFont="1" applyFill="1" applyBorder="1">
      <alignment/>
      <protection/>
    </xf>
    <xf numFmtId="173" fontId="5" fillId="0" borderId="0" xfId="63" applyNumberFormat="1" applyFont="1" applyFill="1" applyBorder="1">
      <alignment/>
      <protection/>
    </xf>
    <xf numFmtId="173" fontId="5" fillId="0" borderId="0" xfId="63" applyNumberFormat="1" applyFont="1" applyFill="1" applyBorder="1" applyAlignment="1">
      <alignment horizontal="center"/>
      <protection/>
    </xf>
    <xf numFmtId="173" fontId="22" fillId="0" borderId="0" xfId="63" applyNumberFormat="1" applyFont="1" applyFill="1" applyBorder="1" applyAlignment="1">
      <alignment horizontal="center"/>
      <protection/>
    </xf>
    <xf numFmtId="173" fontId="16" fillId="0" borderId="0" xfId="63" applyNumberFormat="1" applyFont="1" applyFill="1" applyBorder="1">
      <alignment/>
      <protection/>
    </xf>
    <xf numFmtId="0" fontId="18" fillId="0" borderId="0" xfId="63" applyFont="1" applyFill="1" applyBorder="1" applyAlignment="1">
      <alignment horizontal="center" wrapText="1"/>
      <protection/>
    </xf>
    <xf numFmtId="0" fontId="16" fillId="0" borderId="0" xfId="63" applyFont="1" applyFill="1" applyBorder="1" applyAlignment="1" quotePrefix="1">
      <alignment horizontal="center" vertical="justify"/>
      <protection/>
    </xf>
    <xf numFmtId="0" fontId="1" fillId="0" borderId="0" xfId="59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16" fillId="0" borderId="0" xfId="59" applyFont="1" applyFill="1" applyBorder="1">
      <alignment/>
      <protection/>
    </xf>
    <xf numFmtId="0" fontId="1" fillId="0" borderId="0" xfId="59" applyFont="1" applyFill="1" applyBorder="1" applyAlignment="1">
      <alignment horizontal="right"/>
      <protection/>
    </xf>
    <xf numFmtId="0" fontId="2" fillId="0" borderId="0" xfId="59" applyFont="1" applyFill="1" applyBorder="1">
      <alignment/>
      <protection/>
    </xf>
    <xf numFmtId="0" fontId="3" fillId="0" borderId="0" xfId="59" applyFont="1" applyFill="1" applyBorder="1">
      <alignment/>
      <protection/>
    </xf>
    <xf numFmtId="0" fontId="23" fillId="0" borderId="0" xfId="59" applyFont="1" applyFill="1" applyBorder="1">
      <alignment/>
      <protection/>
    </xf>
    <xf numFmtId="0" fontId="26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left" vertical="center"/>
      <protection/>
    </xf>
    <xf numFmtId="0" fontId="23" fillId="0" borderId="0" xfId="59" applyFont="1" applyFill="1" applyBorder="1" applyAlignment="1">
      <alignment horizontal="right" vertical="center"/>
      <protection/>
    </xf>
    <xf numFmtId="0" fontId="26" fillId="0" borderId="0" xfId="59" applyFont="1" applyFill="1" applyBorder="1" applyAlignment="1">
      <alignment horizontal="left"/>
      <protection/>
    </xf>
    <xf numFmtId="0" fontId="23" fillId="0" borderId="0" xfId="59" applyFont="1" applyFill="1" applyBorder="1" applyAlignment="1">
      <alignment horizontal="right"/>
      <protection/>
    </xf>
    <xf numFmtId="0" fontId="22" fillId="0" borderId="0" xfId="59" applyFont="1" applyFill="1" applyBorder="1" applyAlignment="1">
      <alignment/>
      <protection/>
    </xf>
    <xf numFmtId="0" fontId="1" fillId="0" borderId="0" xfId="59" applyFont="1" applyFill="1" applyBorder="1" applyAlignment="1">
      <alignment horizontal="right" vertical="justify"/>
      <protection/>
    </xf>
    <xf numFmtId="0" fontId="1" fillId="0" borderId="0" xfId="59" applyFont="1" applyFill="1" applyBorder="1" applyAlignment="1">
      <alignment horizontal="center" vertical="center"/>
      <protection/>
    </xf>
    <xf numFmtId="0" fontId="16" fillId="0" borderId="0" xfId="59" applyFont="1" applyFill="1" applyBorder="1" applyAlignment="1">
      <alignment horizontal="right"/>
      <protection/>
    </xf>
    <xf numFmtId="0" fontId="20" fillId="0" borderId="0" xfId="59" applyFont="1" applyFill="1" applyBorder="1" applyAlignment="1">
      <alignment horizontal="right"/>
      <protection/>
    </xf>
    <xf numFmtId="14" fontId="20" fillId="0" borderId="0" xfId="59" applyNumberFormat="1" applyFont="1" applyFill="1" applyBorder="1" applyAlignment="1">
      <alignment horizontal="right"/>
      <protection/>
    </xf>
    <xf numFmtId="0" fontId="16" fillId="0" borderId="10" xfId="59" applyFont="1" applyFill="1" applyBorder="1" applyAlignment="1">
      <alignment horizontal="right"/>
      <protection/>
    </xf>
    <xf numFmtId="0" fontId="20" fillId="0" borderId="10" xfId="59" applyFont="1" applyFill="1" applyBorder="1" applyAlignment="1">
      <alignment horizontal="right" vertical="center"/>
      <protection/>
    </xf>
    <xf numFmtId="0" fontId="21" fillId="0" borderId="0" xfId="59" applyFont="1" applyFill="1" applyBorder="1" applyAlignment="1" quotePrefix="1">
      <alignment horizontal="right"/>
      <protection/>
    </xf>
    <xf numFmtId="0" fontId="27" fillId="0" borderId="10" xfId="59" applyFont="1" applyFill="1" applyBorder="1">
      <alignment/>
      <protection/>
    </xf>
    <xf numFmtId="0" fontId="2" fillId="0" borderId="10" xfId="59" applyFont="1" applyFill="1" applyBorder="1" applyAlignment="1">
      <alignment horizontal="left"/>
      <protection/>
    </xf>
    <xf numFmtId="0" fontId="1" fillId="0" borderId="10" xfId="59" applyFont="1" applyFill="1" applyBorder="1" applyAlignment="1" quotePrefix="1">
      <alignment horizontal="right" vertical="justify"/>
      <protection/>
    </xf>
    <xf numFmtId="0" fontId="3" fillId="0" borderId="10" xfId="59" applyFont="1" applyFill="1" applyBorder="1">
      <alignment/>
      <protection/>
    </xf>
    <xf numFmtId="0" fontId="12" fillId="0" borderId="0" xfId="59" applyFont="1" applyFill="1" applyBorder="1">
      <alignment/>
      <protection/>
    </xf>
    <xf numFmtId="0" fontId="27" fillId="0" borderId="0" xfId="59" applyFont="1" applyFill="1" applyBorder="1">
      <alignment/>
      <protection/>
    </xf>
    <xf numFmtId="0" fontId="2" fillId="0" borderId="0" xfId="59" applyFont="1" applyFill="1" applyBorder="1" applyAlignment="1">
      <alignment horizontal="left"/>
      <protection/>
    </xf>
    <xf numFmtId="0" fontId="1" fillId="0" borderId="0" xfId="59" applyFont="1" applyFill="1" applyBorder="1" applyAlignment="1" quotePrefix="1">
      <alignment horizontal="right" vertical="justify"/>
      <protection/>
    </xf>
    <xf numFmtId="173" fontId="3" fillId="0" borderId="0" xfId="59" applyNumberFormat="1" applyFont="1" applyFill="1" applyBorder="1">
      <alignment/>
      <protection/>
    </xf>
    <xf numFmtId="0" fontId="2" fillId="0" borderId="10" xfId="59" applyFont="1" applyFill="1" applyBorder="1">
      <alignment/>
      <protection/>
    </xf>
    <xf numFmtId="173" fontId="21" fillId="0" borderId="0" xfId="0" applyNumberFormat="1" applyFont="1" applyFill="1" applyAlignment="1">
      <alignment/>
    </xf>
    <xf numFmtId="43" fontId="1" fillId="0" borderId="0" xfId="63" applyNumberFormat="1" applyFont="1" applyFill="1" applyBorder="1">
      <alignment/>
      <protection/>
    </xf>
    <xf numFmtId="174" fontId="18" fillId="0" borderId="0" xfId="42" applyNumberFormat="1" applyFont="1" applyFill="1" applyBorder="1" applyAlignment="1">
      <alignment/>
    </xf>
    <xf numFmtId="174" fontId="18" fillId="0" borderId="0" xfId="63" applyNumberFormat="1" applyFont="1" applyFill="1" applyBorder="1">
      <alignment/>
      <protection/>
    </xf>
    <xf numFmtId="174" fontId="22" fillId="0" borderId="0" xfId="42" applyNumberFormat="1" applyFont="1" applyFill="1" applyBorder="1" applyAlignment="1">
      <alignment/>
    </xf>
    <xf numFmtId="174" fontId="22" fillId="0" borderId="0" xfId="0" applyNumberFormat="1" applyFont="1" applyFill="1" applyBorder="1" applyAlignment="1">
      <alignment/>
    </xf>
    <xf numFmtId="174" fontId="16" fillId="0" borderId="0" xfId="42" applyNumberFormat="1" applyFont="1" applyFill="1" applyBorder="1" applyAlignment="1">
      <alignment/>
    </xf>
    <xf numFmtId="174" fontId="17" fillId="0" borderId="0" xfId="42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73" fontId="1" fillId="0" borderId="0" xfId="63" applyNumberFormat="1" applyFont="1" applyFill="1" applyBorder="1" applyAlignment="1">
      <alignment horizontal="right"/>
      <protection/>
    </xf>
    <xf numFmtId="0" fontId="18" fillId="0" borderId="0" xfId="63" applyFont="1" applyFill="1" applyBorder="1" applyAlignment="1" quotePrefix="1">
      <alignment horizontal="left" vertical="justify"/>
      <protection/>
    </xf>
    <xf numFmtId="0" fontId="18" fillId="0" borderId="0" xfId="63" applyFont="1" applyFill="1" applyBorder="1" quotePrefix="1">
      <alignment/>
      <protection/>
    </xf>
    <xf numFmtId="0" fontId="18" fillId="0" borderId="0" xfId="59" applyFont="1" applyFill="1" applyBorder="1">
      <alignment/>
      <protection/>
    </xf>
    <xf numFmtId="0" fontId="18" fillId="0" borderId="0" xfId="59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174" fontId="18" fillId="0" borderId="0" xfId="44" applyNumberFormat="1" applyFont="1" applyFill="1" applyBorder="1" applyAlignment="1">
      <alignment/>
    </xf>
    <xf numFmtId="0" fontId="16" fillId="0" borderId="0" xfId="59" applyFont="1" applyFill="1" applyBorder="1" applyAlignment="1">
      <alignment horizontal="left" vertical="center"/>
      <protection/>
    </xf>
    <xf numFmtId="0" fontId="16" fillId="0" borderId="0" xfId="59" applyFont="1" applyFill="1" applyBorder="1" applyAlignment="1">
      <alignment horizontal="right" vertical="center"/>
      <protection/>
    </xf>
    <xf numFmtId="174" fontId="16" fillId="0" borderId="0" xfId="44" applyNumberFormat="1" applyFont="1" applyFill="1" applyBorder="1" applyAlignment="1">
      <alignment/>
    </xf>
    <xf numFmtId="0" fontId="22" fillId="0" borderId="0" xfId="59" applyFont="1" applyFill="1" applyBorder="1">
      <alignment/>
      <protection/>
    </xf>
    <xf numFmtId="0" fontId="22" fillId="0" borderId="0" xfId="59" applyFont="1" applyFill="1" applyBorder="1" applyAlignment="1">
      <alignment horizontal="right"/>
      <protection/>
    </xf>
    <xf numFmtId="173" fontId="22" fillId="0" borderId="0" xfId="59" applyNumberFormat="1" applyFont="1" applyFill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/>
      <protection/>
    </xf>
    <xf numFmtId="174" fontId="22" fillId="0" borderId="0" xfId="44" applyNumberFormat="1" applyFont="1" applyFill="1" applyBorder="1" applyAlignment="1">
      <alignment/>
    </xf>
    <xf numFmtId="173" fontId="18" fillId="0" borderId="0" xfId="59" applyNumberFormat="1" applyFont="1" applyFill="1" applyBorder="1" applyAlignment="1">
      <alignment horizontal="center" vertical="center"/>
      <protection/>
    </xf>
    <xf numFmtId="0" fontId="18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Border="1" applyAlignment="1">
      <alignment vertical="center"/>
      <protection/>
    </xf>
    <xf numFmtId="0" fontId="20" fillId="0" borderId="0" xfId="59" applyFont="1" applyFill="1" applyBorder="1" applyAlignment="1">
      <alignment horizontal="center" vertical="center" wrapText="1"/>
      <protection/>
    </xf>
    <xf numFmtId="0" fontId="16" fillId="0" borderId="10" xfId="59" applyFont="1" applyFill="1" applyBorder="1">
      <alignment/>
      <protection/>
    </xf>
    <xf numFmtId="0" fontId="20" fillId="0" borderId="10" xfId="59" applyFont="1" applyFill="1" applyBorder="1" applyAlignment="1">
      <alignment vertical="center"/>
      <protection/>
    </xf>
    <xf numFmtId="0" fontId="16" fillId="0" borderId="10" xfId="59" applyFont="1" applyFill="1" applyBorder="1" applyAlignment="1">
      <alignment horizontal="right" vertical="center"/>
      <protection/>
    </xf>
    <xf numFmtId="0" fontId="21" fillId="0" borderId="0" xfId="59" applyFont="1" applyFill="1" applyBorder="1">
      <alignment/>
      <protection/>
    </xf>
    <xf numFmtId="173" fontId="21" fillId="0" borderId="0" xfId="59" applyNumberFormat="1" applyFont="1" applyFill="1" applyBorder="1">
      <alignment/>
      <protection/>
    </xf>
    <xf numFmtId="174" fontId="22" fillId="0" borderId="0" xfId="59" applyNumberFormat="1" applyFont="1" applyFill="1" applyBorder="1">
      <alignment/>
      <protection/>
    </xf>
    <xf numFmtId="0" fontId="21" fillId="0" borderId="0" xfId="59" applyFont="1" applyFill="1" applyBorder="1" applyAlignment="1">
      <alignment horizontal="left"/>
      <protection/>
    </xf>
    <xf numFmtId="0" fontId="18" fillId="0" borderId="0" xfId="59" applyFont="1" applyFill="1" applyBorder="1" quotePrefix="1">
      <alignment/>
      <protection/>
    </xf>
    <xf numFmtId="173" fontId="18" fillId="0" borderId="0" xfId="59" applyNumberFormat="1" applyFont="1" applyFill="1" applyBorder="1">
      <alignment/>
      <protection/>
    </xf>
    <xf numFmtId="0" fontId="22" fillId="0" borderId="0" xfId="59" applyFont="1" applyFill="1" applyBorder="1" applyAlignment="1" quotePrefix="1">
      <alignment horizontal="right"/>
      <protection/>
    </xf>
    <xf numFmtId="2" fontId="18" fillId="0" borderId="0" xfId="59" applyNumberFormat="1" applyFont="1" applyFill="1" applyBorder="1" quotePrefix="1">
      <alignment/>
      <protection/>
    </xf>
    <xf numFmtId="0" fontId="18" fillId="0" borderId="0" xfId="59" applyFont="1" applyFill="1" applyBorder="1" applyAlignment="1">
      <alignment horizontal="left"/>
      <protection/>
    </xf>
    <xf numFmtId="0" fontId="18" fillId="0" borderId="0" xfId="59" applyFont="1" applyFill="1" applyBorder="1" applyAlignment="1" quotePrefix="1">
      <alignment horizontal="right"/>
      <protection/>
    </xf>
    <xf numFmtId="16" fontId="18" fillId="0" borderId="0" xfId="59" applyNumberFormat="1" applyFont="1" applyFill="1" applyBorder="1" quotePrefix="1">
      <alignment/>
      <protection/>
    </xf>
    <xf numFmtId="0" fontId="18" fillId="0" borderId="0" xfId="59" applyFont="1" applyFill="1" applyBorder="1" applyAlignment="1" quotePrefix="1">
      <alignment horizontal="left"/>
      <protection/>
    </xf>
    <xf numFmtId="0" fontId="21" fillId="0" borderId="0" xfId="59" applyFont="1" applyFill="1" applyBorder="1" applyAlignment="1" quotePrefix="1">
      <alignment horizontal="left"/>
      <protection/>
    </xf>
    <xf numFmtId="0" fontId="18" fillId="0" borderId="0" xfId="59" applyFont="1" applyFill="1" applyBorder="1" applyAlignment="1">
      <alignment horizontal="right" vertical="justify"/>
      <protection/>
    </xf>
    <xf numFmtId="0" fontId="21" fillId="0" borderId="0" xfId="59" applyFont="1" applyFill="1" applyBorder="1" applyAlignment="1">
      <alignment horizontal="right"/>
      <protection/>
    </xf>
    <xf numFmtId="173" fontId="22" fillId="0" borderId="0" xfId="59" applyNumberFormat="1" applyFont="1" applyFill="1" applyBorder="1">
      <alignment/>
      <protection/>
    </xf>
    <xf numFmtId="173" fontId="19" fillId="0" borderId="0" xfId="59" applyNumberFormat="1" applyFont="1" applyFill="1" applyBorder="1">
      <alignment/>
      <protection/>
    </xf>
    <xf numFmtId="0" fontId="22" fillId="0" borderId="11" xfId="59" applyFont="1" applyFill="1" applyBorder="1">
      <alignment/>
      <protection/>
    </xf>
    <xf numFmtId="0" fontId="21" fillId="0" borderId="11" xfId="59" applyFont="1" applyFill="1" applyBorder="1" applyAlignment="1">
      <alignment horizontal="left"/>
      <protection/>
    </xf>
    <xf numFmtId="0" fontId="22" fillId="0" borderId="11" xfId="59" applyFont="1" applyFill="1" applyBorder="1" applyAlignment="1">
      <alignment horizontal="right"/>
      <protection/>
    </xf>
    <xf numFmtId="173" fontId="21" fillId="0" borderId="11" xfId="59" applyNumberFormat="1" applyFont="1" applyFill="1" applyBorder="1">
      <alignment/>
      <protection/>
    </xf>
    <xf numFmtId="0" fontId="19" fillId="0" borderId="0" xfId="59" applyFont="1" applyFill="1" applyBorder="1" applyAlignment="1">
      <alignment horizontal="left"/>
      <protection/>
    </xf>
    <xf numFmtId="0" fontId="18" fillId="0" borderId="0" xfId="59" applyFont="1" applyFill="1" applyBorder="1" applyAlignment="1" quotePrefix="1">
      <alignment horizontal="right" vertical="justify"/>
      <protection/>
    </xf>
    <xf numFmtId="0" fontId="18" fillId="0" borderId="10" xfId="59" applyFont="1" applyFill="1" applyBorder="1">
      <alignment/>
      <protection/>
    </xf>
    <xf numFmtId="0" fontId="18" fillId="0" borderId="10" xfId="59" applyFont="1" applyFill="1" applyBorder="1" applyAlignment="1">
      <alignment horizontal="right"/>
      <protection/>
    </xf>
    <xf numFmtId="174" fontId="3" fillId="0" borderId="0" xfId="44" applyNumberFormat="1" applyFont="1" applyFill="1" applyBorder="1" applyAlignment="1">
      <alignment/>
    </xf>
    <xf numFmtId="174" fontId="23" fillId="0" borderId="0" xfId="44" applyNumberFormat="1" applyFont="1" applyFill="1" applyBorder="1" applyAlignment="1">
      <alignment/>
    </xf>
    <xf numFmtId="173" fontId="1" fillId="0" borderId="0" xfId="59" applyNumberFormat="1" applyFont="1" applyFill="1" applyBorder="1" applyAlignment="1">
      <alignment horizontal="right" vertical="center"/>
      <protection/>
    </xf>
    <xf numFmtId="0" fontId="1" fillId="0" borderId="0" xfId="59" applyFont="1" applyFill="1" applyBorder="1" applyAlignment="1">
      <alignment horizontal="right" vertical="center"/>
      <protection/>
    </xf>
    <xf numFmtId="0" fontId="20" fillId="0" borderId="0" xfId="59" applyFont="1" applyFill="1" applyBorder="1" applyAlignment="1">
      <alignment horizontal="right" vertical="center"/>
      <protection/>
    </xf>
    <xf numFmtId="0" fontId="20" fillId="0" borderId="0" xfId="59" applyFont="1" applyFill="1" applyBorder="1" applyAlignment="1">
      <alignment horizontal="right" vertical="center" wrapText="1"/>
      <protection/>
    </xf>
    <xf numFmtId="0" fontId="16" fillId="0" borderId="0" xfId="59" applyFont="1" applyFill="1" applyBorder="1" applyAlignment="1">
      <alignment horizontal="right" vertical="center" wrapText="1"/>
      <protection/>
    </xf>
    <xf numFmtId="0" fontId="21" fillId="0" borderId="0" xfId="59" applyFont="1" applyFill="1" applyBorder="1" applyAlignment="1" quotePrefix="1">
      <alignment horizontal="right" vertical="justify"/>
      <protection/>
    </xf>
    <xf numFmtId="0" fontId="22" fillId="0" borderId="0" xfId="59" applyFont="1" applyFill="1" applyBorder="1" applyAlignment="1" quotePrefix="1">
      <alignment horizontal="right" vertical="justify"/>
      <protection/>
    </xf>
    <xf numFmtId="173" fontId="21" fillId="0" borderId="0" xfId="59" applyNumberFormat="1" applyFont="1" applyFill="1" applyBorder="1" applyAlignment="1">
      <alignment horizontal="right"/>
      <protection/>
    </xf>
    <xf numFmtId="173" fontId="18" fillId="0" borderId="0" xfId="59" applyNumberFormat="1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 quotePrefix="1">
      <alignment vertical="top"/>
      <protection/>
    </xf>
    <xf numFmtId="0" fontId="19" fillId="0" borderId="0" xfId="59" applyFont="1" applyFill="1" applyBorder="1" applyAlignment="1">
      <alignment horizontal="right" vertical="justify"/>
      <protection/>
    </xf>
    <xf numFmtId="0" fontId="1" fillId="0" borderId="0" xfId="59" applyFont="1" applyFill="1" applyBorder="1" applyAlignment="1">
      <alignment horizontal="left"/>
      <protection/>
    </xf>
    <xf numFmtId="173" fontId="2" fillId="0" borderId="0" xfId="59" applyNumberFormat="1" applyFont="1" applyFill="1" applyBorder="1">
      <alignment/>
      <protection/>
    </xf>
    <xf numFmtId="0" fontId="22" fillId="0" borderId="11" xfId="59" applyFont="1" applyFill="1" applyBorder="1" applyAlignment="1">
      <alignment horizontal="right" vertical="justify"/>
      <protection/>
    </xf>
    <xf numFmtId="0" fontId="12" fillId="0" borderId="0" xfId="59" applyFont="1" applyFill="1" applyBorder="1" applyAlignment="1">
      <alignment horizontal="left"/>
      <protection/>
    </xf>
    <xf numFmtId="0" fontId="3" fillId="0" borderId="0" xfId="59" applyFont="1" applyFill="1" applyBorder="1" applyAlignment="1" quotePrefix="1">
      <alignment horizontal="right" vertical="justify"/>
      <protection/>
    </xf>
    <xf numFmtId="174" fontId="15" fillId="0" borderId="0" xfId="44" applyNumberFormat="1" applyFont="1" applyFill="1" applyBorder="1" applyAlignment="1">
      <alignment/>
    </xf>
    <xf numFmtId="0" fontId="12" fillId="0" borderId="10" xfId="59" applyFont="1" applyFill="1" applyBorder="1">
      <alignment/>
      <protection/>
    </xf>
    <xf numFmtId="0" fontId="12" fillId="0" borderId="10" xfId="59" applyFont="1" applyFill="1" applyBorder="1" applyAlignment="1">
      <alignment horizontal="left"/>
      <protection/>
    </xf>
    <xf numFmtId="0" fontId="3" fillId="0" borderId="10" xfId="59" applyFont="1" applyFill="1" applyBorder="1" applyAlignment="1" quotePrefix="1">
      <alignment horizontal="right" vertical="justify"/>
      <protection/>
    </xf>
    <xf numFmtId="0" fontId="3" fillId="0" borderId="0" xfId="59" applyFont="1" applyFill="1" applyBorder="1" applyAlignment="1">
      <alignment horizontal="right" vertical="justify"/>
      <protection/>
    </xf>
    <xf numFmtId="0" fontId="31" fillId="0" borderId="0" xfId="59" applyFont="1" applyFill="1" applyBorder="1">
      <alignment/>
      <protection/>
    </xf>
    <xf numFmtId="0" fontId="31" fillId="0" borderId="0" xfId="59" applyFont="1" applyFill="1" applyBorder="1" applyAlignment="1">
      <alignment horizontal="right"/>
      <protection/>
    </xf>
    <xf numFmtId="0" fontId="31" fillId="0" borderId="0" xfId="59" applyFont="1" applyFill="1" applyBorder="1" applyAlignment="1">
      <alignment horizontal="center" vertical="center"/>
      <protection/>
    </xf>
    <xf numFmtId="0" fontId="32" fillId="0" borderId="0" xfId="59" applyFont="1" applyFill="1" applyBorder="1">
      <alignment/>
      <protection/>
    </xf>
    <xf numFmtId="172" fontId="21" fillId="0" borderId="0" xfId="59" applyNumberFormat="1" applyFont="1" applyFill="1" applyBorder="1" applyAlignment="1">
      <alignment horizontal="right"/>
      <protection/>
    </xf>
    <xf numFmtId="172" fontId="18" fillId="0" borderId="0" xfId="59" applyNumberFormat="1" applyFont="1" applyFill="1" applyBorder="1" applyAlignment="1">
      <alignment horizontal="right"/>
      <protection/>
    </xf>
    <xf numFmtId="49" fontId="18" fillId="0" borderId="0" xfId="59" applyNumberFormat="1" applyFont="1" applyFill="1" applyBorder="1" applyAlignment="1">
      <alignment horizontal="left"/>
      <protection/>
    </xf>
    <xf numFmtId="172" fontId="21" fillId="0" borderId="0" xfId="59" applyNumberFormat="1" applyFont="1" applyFill="1" applyBorder="1" applyAlignment="1" quotePrefix="1">
      <alignment horizontal="right"/>
      <protection/>
    </xf>
    <xf numFmtId="49" fontId="18" fillId="0" borderId="0" xfId="59" applyNumberFormat="1" applyFont="1" applyFill="1" applyBorder="1" quotePrefix="1">
      <alignment/>
      <protection/>
    </xf>
    <xf numFmtId="49" fontId="18" fillId="0" borderId="0" xfId="59" applyNumberFormat="1" applyFont="1" applyFill="1" applyBorder="1">
      <alignment/>
      <protection/>
    </xf>
    <xf numFmtId="0" fontId="17" fillId="0" borderId="0" xfId="59" applyFont="1" applyFill="1" applyBorder="1">
      <alignment/>
      <protection/>
    </xf>
    <xf numFmtId="0" fontId="17" fillId="0" borderId="0" xfId="59" applyFont="1" applyFill="1" applyBorder="1" applyAlignment="1">
      <alignment horizontal="right"/>
      <protection/>
    </xf>
    <xf numFmtId="172" fontId="17" fillId="0" borderId="0" xfId="59" applyNumberFormat="1" applyFont="1" applyFill="1" applyBorder="1" applyAlignment="1">
      <alignment horizontal="right"/>
      <protection/>
    </xf>
    <xf numFmtId="174" fontId="17" fillId="0" borderId="0" xfId="44" applyNumberFormat="1" applyFont="1" applyFill="1" applyBorder="1" applyAlignment="1">
      <alignment/>
    </xf>
    <xf numFmtId="0" fontId="21" fillId="0" borderId="11" xfId="59" applyFont="1" applyFill="1" applyBorder="1">
      <alignment/>
      <protection/>
    </xf>
    <xf numFmtId="0" fontId="3" fillId="0" borderId="0" xfId="59" applyFont="1" applyFill="1" applyBorder="1" applyAlignment="1">
      <alignment horizontal="right"/>
      <protection/>
    </xf>
    <xf numFmtId="0" fontId="3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1" fillId="0" borderId="0" xfId="59" applyFont="1" applyFill="1" applyBorder="1" applyAlignment="1">
      <alignment horizontal="right" vertical="justify"/>
      <protection/>
    </xf>
    <xf numFmtId="0" fontId="31" fillId="0" borderId="0" xfId="59" applyFont="1" applyFill="1">
      <alignment/>
      <protection/>
    </xf>
    <xf numFmtId="0" fontId="20" fillId="0" borderId="0" xfId="59" applyFont="1" applyFill="1" applyBorder="1">
      <alignment/>
      <protection/>
    </xf>
    <xf numFmtId="0" fontId="16" fillId="0" borderId="0" xfId="59" applyFont="1" applyFill="1">
      <alignment/>
      <protection/>
    </xf>
    <xf numFmtId="14" fontId="20" fillId="0" borderId="10" xfId="59" applyNumberFormat="1" applyFont="1" applyFill="1" applyBorder="1" applyAlignment="1">
      <alignment horizontal="right" vertical="center"/>
      <protection/>
    </xf>
    <xf numFmtId="43" fontId="21" fillId="0" borderId="0" xfId="44" applyNumberFormat="1" applyFont="1" applyFill="1" applyAlignment="1">
      <alignment/>
    </xf>
    <xf numFmtId="0" fontId="21" fillId="0" borderId="0" xfId="59" applyFont="1" applyFill="1">
      <alignment/>
      <protection/>
    </xf>
    <xf numFmtId="0" fontId="18" fillId="0" borderId="0" xfId="59" applyFont="1" applyFill="1">
      <alignment/>
      <protection/>
    </xf>
    <xf numFmtId="0" fontId="22" fillId="0" borderId="0" xfId="59" applyFont="1" applyFill="1">
      <alignment/>
      <protection/>
    </xf>
    <xf numFmtId="0" fontId="19" fillId="0" borderId="0" xfId="59" applyFont="1" applyFill="1">
      <alignment/>
      <protection/>
    </xf>
    <xf numFmtId="173" fontId="22" fillId="0" borderId="0" xfId="59" applyNumberFormat="1" applyFont="1" applyFill="1" applyBorder="1" applyAlignment="1">
      <alignment horizontal="right"/>
      <protection/>
    </xf>
    <xf numFmtId="0" fontId="21" fillId="0" borderId="0" xfId="59" applyFont="1" applyFill="1" applyBorder="1" quotePrefix="1">
      <alignment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right"/>
      <protection/>
    </xf>
    <xf numFmtId="173" fontId="6" fillId="0" borderId="0" xfId="59" applyNumberFormat="1" applyFont="1" applyFill="1" applyBorder="1" applyAlignment="1">
      <alignment horizontal="right"/>
      <protection/>
    </xf>
    <xf numFmtId="0" fontId="5" fillId="0" borderId="0" xfId="59" applyFont="1" applyFill="1">
      <alignment/>
      <protection/>
    </xf>
    <xf numFmtId="175" fontId="18" fillId="0" borderId="10" xfId="59" applyNumberFormat="1" applyFont="1" applyFill="1" applyBorder="1" applyAlignment="1">
      <alignment horizontal="right"/>
      <protection/>
    </xf>
    <xf numFmtId="0" fontId="8" fillId="0" borderId="0" xfId="59" applyFont="1" applyFill="1">
      <alignment/>
      <protection/>
    </xf>
    <xf numFmtId="0" fontId="6" fillId="0" borderId="10" xfId="59" applyFont="1" applyFill="1" applyBorder="1">
      <alignment/>
      <protection/>
    </xf>
    <xf numFmtId="0" fontId="6" fillId="0" borderId="10" xfId="59" applyFont="1" applyFill="1" applyBorder="1" applyAlignment="1">
      <alignment horizontal="left"/>
      <protection/>
    </xf>
    <xf numFmtId="0" fontId="4" fillId="0" borderId="0" xfId="59" applyFont="1" applyFill="1" applyBorder="1" applyAlignment="1">
      <alignment horizontal="center"/>
      <protection/>
    </xf>
    <xf numFmtId="0" fontId="4" fillId="0" borderId="0" xfId="59" applyFont="1" applyFill="1" applyBorder="1" applyAlignment="1">
      <alignment horizontal="right"/>
      <protection/>
    </xf>
    <xf numFmtId="0" fontId="8" fillId="0" borderId="0" xfId="59" applyFont="1" applyFill="1" applyAlignment="1">
      <alignment horizontal="right"/>
      <protection/>
    </xf>
    <xf numFmtId="0" fontId="9" fillId="0" borderId="0" xfId="59" applyFont="1" applyFill="1">
      <alignment/>
      <protection/>
    </xf>
    <xf numFmtId="0" fontId="7" fillId="0" borderId="0" xfId="59" applyFont="1" applyFill="1">
      <alignment/>
      <protection/>
    </xf>
    <xf numFmtId="0" fontId="0" fillId="0" borderId="0" xfId="59" applyFont="1" applyFill="1">
      <alignment/>
      <protection/>
    </xf>
    <xf numFmtId="0" fontId="22" fillId="0" borderId="0" xfId="59" applyFont="1" applyFill="1" applyBorder="1" applyAlignment="1">
      <alignment horizontal="left" vertical="center"/>
      <protection/>
    </xf>
    <xf numFmtId="0" fontId="24" fillId="0" borderId="0" xfId="59" applyFont="1" applyFill="1" applyBorder="1">
      <alignment/>
      <protection/>
    </xf>
    <xf numFmtId="0" fontId="1" fillId="0" borderId="0" xfId="59" applyFont="1" applyFill="1" applyBorder="1">
      <alignment/>
      <protection/>
    </xf>
    <xf numFmtId="0" fontId="0" fillId="0" borderId="0" xfId="59" applyFont="1" applyFill="1" applyBorder="1">
      <alignment/>
      <protection/>
    </xf>
    <xf numFmtId="0" fontId="0" fillId="0" borderId="10" xfId="59" applyFont="1" applyFill="1" applyBorder="1">
      <alignment/>
      <protection/>
    </xf>
    <xf numFmtId="0" fontId="29" fillId="0" borderId="0" xfId="59" applyFont="1" applyFill="1" applyBorder="1" applyAlignment="1">
      <alignment horizontal="left"/>
      <protection/>
    </xf>
    <xf numFmtId="0" fontId="16" fillId="0" borderId="10" xfId="59" applyFont="1" applyFill="1" applyBorder="1" applyAlignment="1">
      <alignment horizontal="center" wrapText="1"/>
      <protection/>
    </xf>
    <xf numFmtId="0" fontId="20" fillId="0" borderId="0" xfId="63" applyFont="1" applyFill="1" applyBorder="1" applyAlignment="1">
      <alignment horizontal="center" vertical="center"/>
      <protection/>
    </xf>
    <xf numFmtId="0" fontId="20" fillId="0" borderId="0" xfId="63" applyFont="1" applyFill="1" applyBorder="1" applyAlignment="1">
      <alignment horizontal="center" vertical="justify"/>
      <protection/>
    </xf>
    <xf numFmtId="3" fontId="1" fillId="0" borderId="0" xfId="63" applyNumberFormat="1" applyFont="1" applyFill="1" applyBorder="1">
      <alignment/>
      <protection/>
    </xf>
    <xf numFmtId="3" fontId="18" fillId="0" borderId="0" xfId="63" applyNumberFormat="1" applyFont="1" applyFill="1" applyBorder="1">
      <alignment/>
      <protection/>
    </xf>
    <xf numFmtId="0" fontId="1" fillId="0" borderId="0" xfId="63" applyFont="1" applyFill="1" applyBorder="1" applyAlignment="1">
      <alignment wrapText="1"/>
      <protection/>
    </xf>
    <xf numFmtId="171" fontId="3" fillId="0" borderId="0" xfId="44" applyFont="1" applyFill="1" applyBorder="1" applyAlignment="1">
      <alignment/>
    </xf>
    <xf numFmtId="171" fontId="23" fillId="0" borderId="0" xfId="44" applyFont="1" applyFill="1" applyBorder="1" applyAlignment="1">
      <alignment/>
    </xf>
    <xf numFmtId="171" fontId="16" fillId="0" borderId="0" xfId="44" applyFont="1" applyFill="1" applyBorder="1" applyAlignment="1">
      <alignment horizontal="right"/>
    </xf>
    <xf numFmtId="171" fontId="1" fillId="0" borderId="0" xfId="44" applyFont="1" applyFill="1" applyBorder="1" applyAlignment="1">
      <alignment/>
    </xf>
    <xf numFmtId="171" fontId="22" fillId="0" borderId="0" xfId="44" applyFont="1" applyFill="1" applyBorder="1" applyAlignment="1">
      <alignment/>
    </xf>
    <xf numFmtId="171" fontId="18" fillId="0" borderId="0" xfId="44" applyFont="1" applyFill="1" applyBorder="1" applyAlignment="1">
      <alignment/>
    </xf>
    <xf numFmtId="171" fontId="12" fillId="0" borderId="0" xfId="44" applyFont="1" applyFill="1" applyBorder="1" applyAlignment="1">
      <alignment/>
    </xf>
    <xf numFmtId="3" fontId="23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10" xfId="0" applyNumberFormat="1" applyFont="1" applyFill="1" applyBorder="1" applyAlignment="1">
      <alignment horizontal="right" vertical="center"/>
    </xf>
    <xf numFmtId="177" fontId="18" fillId="0" borderId="0" xfId="0" applyNumberFormat="1" applyFont="1" applyFill="1" applyBorder="1" applyAlignment="1">
      <alignment horizontal="right"/>
    </xf>
    <xf numFmtId="3" fontId="18" fillId="0" borderId="1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173" fontId="21" fillId="0" borderId="0" xfId="0" applyNumberFormat="1" applyFont="1" applyFill="1" applyBorder="1" applyAlignment="1">
      <alignment horizontal="left"/>
    </xf>
    <xf numFmtId="0" fontId="16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0" fontId="2" fillId="0" borderId="0" xfId="59" applyFont="1" applyFill="1" applyBorder="1" applyAlignment="1">
      <alignment wrapText="1"/>
      <protection/>
    </xf>
    <xf numFmtId="0" fontId="12" fillId="0" borderId="0" xfId="59" applyFont="1" applyFill="1" applyBorder="1" applyAlignment="1">
      <alignment wrapText="1"/>
      <protection/>
    </xf>
    <xf numFmtId="171" fontId="18" fillId="0" borderId="0" xfId="44" applyFont="1" applyFill="1" applyBorder="1" applyAlignment="1">
      <alignment wrapText="1"/>
    </xf>
    <xf numFmtId="2" fontId="18" fillId="0" borderId="0" xfId="60" applyNumberFormat="1" applyFont="1" applyFill="1" applyBorder="1" quotePrefix="1">
      <alignment/>
      <protection/>
    </xf>
    <xf numFmtId="2" fontId="18" fillId="0" borderId="0" xfId="60" applyNumberFormat="1" applyFont="1" applyFill="1" applyBorder="1" applyAlignment="1" quotePrefix="1">
      <alignment vertical="top"/>
      <protection/>
    </xf>
    <xf numFmtId="0" fontId="18" fillId="0" borderId="0" xfId="0" applyFont="1" applyFill="1" applyBorder="1" applyAlignment="1">
      <alignment horizontal="left" vertical="top"/>
    </xf>
    <xf numFmtId="173" fontId="73" fillId="0" borderId="0" xfId="59" applyNumberFormat="1" applyFont="1" applyFill="1">
      <alignment/>
      <protection/>
    </xf>
    <xf numFmtId="173" fontId="21" fillId="0" borderId="12" xfId="63" applyNumberFormat="1" applyFont="1" applyFill="1" applyBorder="1" applyAlignment="1" quotePrefix="1">
      <alignment horizontal="center"/>
      <protection/>
    </xf>
    <xf numFmtId="173" fontId="21" fillId="0" borderId="12" xfId="63" applyNumberFormat="1" applyFont="1" applyFill="1" applyBorder="1" applyAlignment="1" quotePrefix="1">
      <alignment horizontal="right"/>
      <protection/>
    </xf>
    <xf numFmtId="171" fontId="21" fillId="0" borderId="0" xfId="42" applyFont="1" applyFill="1" applyBorder="1" applyAlignment="1">
      <alignment horizontal="right"/>
    </xf>
    <xf numFmtId="9" fontId="26" fillId="0" borderId="0" xfId="66" applyFont="1" applyFill="1" applyBorder="1" applyAlignment="1">
      <alignment horizontal="left" vertical="center"/>
    </xf>
    <xf numFmtId="0" fontId="3" fillId="0" borderId="0" xfId="62" applyFont="1" applyFill="1" applyBorder="1">
      <alignment/>
      <protection/>
    </xf>
    <xf numFmtId="0" fontId="12" fillId="0" borderId="0" xfId="62" applyFont="1" applyFill="1" applyBorder="1" applyAlignment="1">
      <alignment horizontal="justify" vertical="justify"/>
      <protection/>
    </xf>
    <xf numFmtId="0" fontId="3" fillId="0" borderId="0" xfId="62" applyFont="1" applyFill="1" applyBorder="1" applyAlignment="1">
      <alignment horizontal="justify" vertical="justify"/>
      <protection/>
    </xf>
    <xf numFmtId="0" fontId="23" fillId="0" borderId="0" xfId="62" applyFont="1" applyFill="1" applyBorder="1">
      <alignment/>
      <protection/>
    </xf>
    <xf numFmtId="0" fontId="26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>
      <alignment/>
      <protection/>
    </xf>
    <xf numFmtId="0" fontId="21" fillId="0" borderId="0" xfId="62" applyFont="1" applyFill="1" applyBorder="1" applyAlignment="1">
      <alignment horizontal="center" vertical="center"/>
      <protection/>
    </xf>
    <xf numFmtId="0" fontId="1" fillId="0" borderId="0" xfId="62" applyFont="1" applyFill="1" applyBorder="1">
      <alignment/>
      <protection/>
    </xf>
    <xf numFmtId="0" fontId="2" fillId="0" borderId="0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right"/>
      <protection/>
    </xf>
    <xf numFmtId="0" fontId="20" fillId="0" borderId="0" xfId="62" applyFont="1" applyFill="1" applyBorder="1" applyAlignment="1">
      <alignment horizontal="right" vertical="justify"/>
      <protection/>
    </xf>
    <xf numFmtId="0" fontId="16" fillId="0" borderId="0" xfId="62" applyFont="1" applyFill="1" applyBorder="1" applyAlignment="1">
      <alignment horizontal="right" vertical="justify" wrapText="1"/>
      <protection/>
    </xf>
    <xf numFmtId="0" fontId="12" fillId="0" borderId="12" xfId="62" applyFont="1" applyFill="1" applyBorder="1" applyAlignment="1">
      <alignment horizontal="justify" vertical="justify"/>
      <protection/>
    </xf>
    <xf numFmtId="0" fontId="1" fillId="0" borderId="12" xfId="62" applyFont="1" applyFill="1" applyBorder="1" applyAlignment="1">
      <alignment horizontal="justify" vertical="justify" wrapText="1"/>
      <protection/>
    </xf>
    <xf numFmtId="0" fontId="1" fillId="0" borderId="12" xfId="62" applyFont="1" applyFill="1" applyBorder="1" applyAlignment="1">
      <alignment horizontal="center"/>
      <protection/>
    </xf>
    <xf numFmtId="173" fontId="22" fillId="0" borderId="0" xfId="62" applyNumberFormat="1" applyFont="1" applyFill="1" applyBorder="1">
      <alignment/>
      <protection/>
    </xf>
    <xf numFmtId="0" fontId="2" fillId="0" borderId="0" xfId="62" applyFont="1" applyFill="1" applyBorder="1" applyAlignment="1">
      <alignment horizontal="justify" vertical="justify"/>
      <protection/>
    </xf>
    <xf numFmtId="0" fontId="2" fillId="0" borderId="0" xfId="62" applyFont="1" applyFill="1" applyBorder="1" applyAlignment="1">
      <alignment horizontal="justify" vertical="justify" wrapText="1"/>
      <protection/>
    </xf>
    <xf numFmtId="173" fontId="1" fillId="0" borderId="0" xfId="62" applyNumberFormat="1" applyFont="1" applyFill="1" applyBorder="1">
      <alignment/>
      <protection/>
    </xf>
    <xf numFmtId="0" fontId="18" fillId="0" borderId="0" xfId="62" applyFont="1" applyFill="1" applyBorder="1">
      <alignment/>
      <protection/>
    </xf>
    <xf numFmtId="0" fontId="2" fillId="0" borderId="0" xfId="62" applyFont="1" applyFill="1" applyBorder="1" applyAlignment="1" quotePrefix="1">
      <alignment horizontal="justify" vertical="justify"/>
      <protection/>
    </xf>
    <xf numFmtId="0" fontId="1" fillId="0" borderId="0" xfId="62" applyFont="1" applyFill="1" applyBorder="1" applyAlignment="1">
      <alignment horizontal="justify" vertical="justify" wrapText="1"/>
      <protection/>
    </xf>
    <xf numFmtId="173" fontId="1" fillId="0" borderId="0" xfId="62" applyNumberFormat="1" applyFont="1" applyFill="1" applyBorder="1" applyAlignment="1">
      <alignment horizontal="right" vertical="top" wrapText="1"/>
      <protection/>
    </xf>
    <xf numFmtId="173" fontId="21" fillId="0" borderId="0" xfId="63" applyNumberFormat="1" applyFont="1" applyFill="1" applyBorder="1" applyAlignment="1" quotePrefix="1">
      <alignment horizontal="right"/>
      <protection/>
    </xf>
    <xf numFmtId="173" fontId="1" fillId="0" borderId="0" xfId="62" applyNumberFormat="1" applyFont="1" applyFill="1" applyBorder="1" applyAlignment="1">
      <alignment horizontal="right"/>
      <protection/>
    </xf>
    <xf numFmtId="0" fontId="1" fillId="0" borderId="0" xfId="62" applyFont="1" applyFill="1" applyBorder="1" applyAlignment="1">
      <alignment horizontal="justify" vertical="justify"/>
      <protection/>
    </xf>
    <xf numFmtId="173" fontId="33" fillId="0" borderId="0" xfId="63" applyNumberFormat="1" applyFont="1" applyFill="1" applyBorder="1" applyAlignment="1">
      <alignment horizontal="right"/>
      <protection/>
    </xf>
    <xf numFmtId="173" fontId="22" fillId="0" borderId="0" xfId="63" applyNumberFormat="1" applyFont="1" applyFill="1" applyBorder="1" applyAlignment="1">
      <alignment horizontal="right"/>
      <protection/>
    </xf>
    <xf numFmtId="0" fontId="33" fillId="0" borderId="0" xfId="63" applyFont="1" applyFill="1" applyBorder="1">
      <alignment/>
      <protection/>
    </xf>
    <xf numFmtId="173" fontId="22" fillId="0" borderId="0" xfId="62" applyNumberFormat="1" applyFont="1" applyFill="1" applyBorder="1" applyAlignment="1">
      <alignment horizontal="right" vertical="top" wrapText="1"/>
      <protection/>
    </xf>
    <xf numFmtId="180" fontId="18" fillId="0" borderId="0" xfId="63" applyNumberFormat="1" applyFont="1" applyFill="1" applyBorder="1" applyAlignment="1">
      <alignment horizontal="right"/>
      <protection/>
    </xf>
    <xf numFmtId="181" fontId="18" fillId="0" borderId="0" xfId="63" applyNumberFormat="1" applyFont="1" applyFill="1" applyBorder="1" applyAlignment="1">
      <alignment horizontal="right"/>
      <protection/>
    </xf>
    <xf numFmtId="0" fontId="18" fillId="0" borderId="10" xfId="63" applyFont="1" applyFill="1" applyBorder="1">
      <alignment/>
      <protection/>
    </xf>
    <xf numFmtId="173" fontId="18" fillId="0" borderId="10" xfId="63" applyNumberFormat="1" applyFont="1" applyFill="1" applyBorder="1" applyAlignment="1">
      <alignment horizontal="right"/>
      <protection/>
    </xf>
    <xf numFmtId="0" fontId="18" fillId="0" borderId="0" xfId="62" applyFont="1" applyFill="1" applyBorder="1" applyAlignment="1" quotePrefix="1">
      <alignment horizontal="justify" vertical="justify"/>
      <protection/>
    </xf>
    <xf numFmtId="0" fontId="18" fillId="0" borderId="0" xfId="62" applyFont="1" applyFill="1" applyBorder="1" applyAlignment="1">
      <alignment horizontal="justify" vertical="justify" wrapText="1"/>
      <protection/>
    </xf>
    <xf numFmtId="182" fontId="18" fillId="0" borderId="0" xfId="62" applyNumberFormat="1" applyFont="1" applyFill="1" applyBorder="1" applyAlignment="1">
      <alignment vertical="top" wrapText="1"/>
      <protection/>
    </xf>
    <xf numFmtId="179" fontId="18" fillId="0" borderId="0" xfId="62" applyNumberFormat="1" applyFont="1" applyFill="1" applyBorder="1" applyAlignment="1">
      <alignment vertical="top" wrapText="1"/>
      <protection/>
    </xf>
    <xf numFmtId="0" fontId="34" fillId="0" borderId="0" xfId="62" applyFont="1" applyFill="1" applyBorder="1">
      <alignment/>
      <protection/>
    </xf>
    <xf numFmtId="0" fontId="35" fillId="0" borderId="0" xfId="62" applyFont="1" applyFill="1" applyBorder="1">
      <alignment/>
      <protection/>
    </xf>
    <xf numFmtId="0" fontId="36" fillId="0" borderId="0" xfId="62" applyFont="1" applyFill="1" applyBorder="1">
      <alignment/>
      <protection/>
    </xf>
    <xf numFmtId="0" fontId="21" fillId="0" borderId="0" xfId="62" applyFont="1" applyFill="1" applyBorder="1" applyAlignment="1">
      <alignment/>
      <protection/>
    </xf>
    <xf numFmtId="0" fontId="37" fillId="0" borderId="0" xfId="62" applyFont="1" applyFill="1" applyBorder="1" applyAlignment="1">
      <alignment horizontal="justify" vertical="justify"/>
      <protection/>
    </xf>
    <xf numFmtId="0" fontId="19" fillId="0" borderId="0" xfId="62" applyFont="1" applyFill="1" applyBorder="1" applyAlignment="1">
      <alignment/>
      <protection/>
    </xf>
    <xf numFmtId="0" fontId="35" fillId="0" borderId="0" xfId="62" applyFont="1" applyFill="1" applyBorder="1" applyAlignment="1">
      <alignment horizontal="justify" vertical="justify"/>
      <protection/>
    </xf>
    <xf numFmtId="3" fontId="35" fillId="0" borderId="0" xfId="62" applyNumberFormat="1" applyFont="1" applyFill="1" applyBorder="1">
      <alignment/>
      <protection/>
    </xf>
    <xf numFmtId="0" fontId="35" fillId="0" borderId="10" xfId="62" applyFont="1" applyFill="1" applyBorder="1">
      <alignment/>
      <protection/>
    </xf>
    <xf numFmtId="0" fontId="37" fillId="0" borderId="10" xfId="62" applyFont="1" applyFill="1" applyBorder="1" applyAlignment="1">
      <alignment horizontal="justify" vertical="justify"/>
      <protection/>
    </xf>
    <xf numFmtId="0" fontId="35" fillId="0" borderId="10" xfId="62" applyFont="1" applyFill="1" applyBorder="1" applyAlignment="1">
      <alignment horizontal="justify" vertical="justify"/>
      <protection/>
    </xf>
    <xf numFmtId="3" fontId="35" fillId="0" borderId="10" xfId="62" applyNumberFormat="1" applyFont="1" applyFill="1" applyBorder="1">
      <alignment/>
      <protection/>
    </xf>
    <xf numFmtId="174" fontId="3" fillId="0" borderId="0" xfId="42" applyNumberFormat="1" applyFont="1" applyFill="1" applyBorder="1" applyAlignment="1">
      <alignment/>
    </xf>
    <xf numFmtId="187" fontId="8" fillId="0" borderId="0" xfId="0" applyNumberFormat="1" applyFont="1" applyFill="1" applyAlignment="1">
      <alignment horizontal="right"/>
    </xf>
    <xf numFmtId="174" fontId="1" fillId="0" borderId="0" xfId="42" applyNumberFormat="1" applyFont="1" applyFill="1" applyBorder="1" applyAlignment="1">
      <alignment/>
    </xf>
    <xf numFmtId="174" fontId="21" fillId="0" borderId="0" xfId="42" applyNumberFormat="1" applyFont="1" applyFill="1" applyBorder="1" applyAlignment="1">
      <alignment/>
    </xf>
    <xf numFmtId="173" fontId="21" fillId="0" borderId="11" xfId="0" applyNumberFormat="1" applyFont="1" applyFill="1" applyBorder="1" applyAlignment="1">
      <alignment horizontal="right"/>
    </xf>
    <xf numFmtId="173" fontId="21" fillId="0" borderId="11" xfId="59" applyNumberFormat="1" applyFont="1" applyFill="1" applyBorder="1" applyAlignment="1">
      <alignment horizontal="right"/>
      <protection/>
    </xf>
    <xf numFmtId="172" fontId="21" fillId="0" borderId="11" xfId="0" applyNumberFormat="1" applyFont="1" applyFill="1" applyBorder="1" applyAlignment="1">
      <alignment/>
    </xf>
    <xf numFmtId="172" fontId="21" fillId="0" borderId="11" xfId="59" applyNumberFormat="1" applyFont="1" applyFill="1" applyBorder="1" applyAlignment="1">
      <alignment/>
      <protection/>
    </xf>
    <xf numFmtId="0" fontId="24" fillId="0" borderId="0" xfId="59" applyFont="1" applyFill="1" applyBorder="1" applyAlignment="1">
      <alignment horizontal="right"/>
      <protection/>
    </xf>
    <xf numFmtId="0" fontId="0" fillId="0" borderId="0" xfId="59" applyFont="1" applyFill="1" applyBorder="1" applyAlignment="1">
      <alignment horizontal="right"/>
      <protection/>
    </xf>
    <xf numFmtId="0" fontId="0" fillId="0" borderId="10" xfId="59" applyFont="1" applyFill="1" applyBorder="1" applyAlignment="1">
      <alignment horizontal="right"/>
      <protection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center"/>
    </xf>
    <xf numFmtId="0" fontId="18" fillId="0" borderId="0" xfId="59" applyFont="1" applyFill="1" applyBorder="1" applyAlignment="1">
      <alignment horizontal="center"/>
      <protection/>
    </xf>
    <xf numFmtId="0" fontId="16" fillId="0" borderId="0" xfId="63" applyFont="1" applyFill="1" applyBorder="1" applyAlignment="1">
      <alignment horizontal="center" wrapText="1"/>
      <protection/>
    </xf>
    <xf numFmtId="0" fontId="18" fillId="0" borderId="0" xfId="63" applyFont="1" applyFill="1" applyBorder="1" applyAlignment="1">
      <alignment horizontal="center"/>
      <protection/>
    </xf>
    <xf numFmtId="0" fontId="21" fillId="0" borderId="0" xfId="62" applyFont="1" applyFill="1" applyBorder="1" applyAlignment="1">
      <alignment horizontal="justify" wrapText="1"/>
      <protection/>
    </xf>
    <xf numFmtId="0" fontId="18" fillId="0" borderId="0" xfId="62" applyFont="1" applyFill="1" applyBorder="1" applyAlignment="1">
      <alignment horizontal="center"/>
      <protection/>
    </xf>
    <xf numFmtId="0" fontId="18" fillId="0" borderId="0" xfId="62" applyFont="1" applyFill="1" applyBorder="1" applyAlignment="1">
      <alignment horizontal="justify" vertical="justify" wrapText="1"/>
      <protection/>
    </xf>
    <xf numFmtId="0" fontId="34" fillId="0" borderId="0" xfId="62" applyFont="1" applyFill="1" applyBorder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3 2" xfId="61"/>
    <cellStyle name="Normal_AKBNK-Enf" xfId="62"/>
    <cellStyle name="Normal_akbnk-enf 31.12.2003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tabSelected="1" view="pageBreakPreview" zoomScale="75" zoomScaleNormal="70" zoomScaleSheetLayoutView="75" workbookViewId="0" topLeftCell="A1">
      <selection activeCell="A1" sqref="A1"/>
    </sheetView>
  </sheetViews>
  <sheetFormatPr defaultColWidth="9.140625" defaultRowHeight="12.75"/>
  <cols>
    <col min="1" max="1" width="1.421875" style="23" customWidth="1"/>
    <col min="2" max="2" width="7.7109375" style="23" customWidth="1"/>
    <col min="3" max="3" width="87.421875" style="23" customWidth="1"/>
    <col min="4" max="4" width="15.140625" style="24" customWidth="1"/>
    <col min="5" max="7" width="16.7109375" style="23" customWidth="1"/>
    <col min="8" max="8" width="7.57421875" style="240" customWidth="1"/>
    <col min="9" max="10" width="22.7109375" style="240" bestFit="1" customWidth="1"/>
    <col min="11" max="11" width="19.421875" style="23" bestFit="1" customWidth="1"/>
    <col min="12" max="12" width="16.7109375" style="23" bestFit="1" customWidth="1"/>
    <col min="13" max="13" width="18.140625" style="23" bestFit="1" customWidth="1"/>
    <col min="14" max="14" width="12.421875" style="23" customWidth="1"/>
    <col min="15" max="16384" width="9.140625" style="23" customWidth="1"/>
  </cols>
  <sheetData>
    <row r="1" ht="17.25" customHeight="1">
      <c r="F1" s="25"/>
    </row>
    <row r="2" spans="2:10" s="26" customFormat="1" ht="17.25" customHeight="1">
      <c r="B2" s="75" t="s">
        <v>0</v>
      </c>
      <c r="C2" s="76"/>
      <c r="D2" s="77"/>
      <c r="E2" s="76"/>
      <c r="F2" s="76"/>
      <c r="G2" s="76"/>
      <c r="H2" s="244"/>
      <c r="I2" s="244"/>
      <c r="J2" s="244"/>
    </row>
    <row r="3" spans="2:10" s="26" customFormat="1" ht="17.25" customHeight="1">
      <c r="B3" s="78" t="s">
        <v>791</v>
      </c>
      <c r="D3" s="79"/>
      <c r="H3" s="244"/>
      <c r="I3" s="244"/>
      <c r="J3" s="244"/>
    </row>
    <row r="4" spans="2:10" s="27" customFormat="1" ht="17.25" customHeight="1">
      <c r="B4" s="80" t="s">
        <v>401</v>
      </c>
      <c r="C4" s="80"/>
      <c r="D4" s="81"/>
      <c r="E4" s="82"/>
      <c r="F4" s="82"/>
      <c r="G4" s="83"/>
      <c r="H4" s="242"/>
      <c r="I4" s="242"/>
      <c r="J4" s="242"/>
    </row>
    <row r="5" spans="5:7" ht="17.25" customHeight="1">
      <c r="E5" s="62"/>
      <c r="F5" s="84"/>
      <c r="G5" s="84"/>
    </row>
    <row r="6" spans="4:10" s="26" customFormat="1" ht="15" customHeight="1">
      <c r="D6" s="79"/>
      <c r="E6" s="163"/>
      <c r="F6" s="163" t="s">
        <v>77</v>
      </c>
      <c r="G6" s="163"/>
      <c r="H6" s="244"/>
      <c r="I6" s="244"/>
      <c r="J6" s="244"/>
    </row>
    <row r="7" spans="3:10" s="26" customFormat="1" ht="15.75" customHeight="1">
      <c r="C7" s="85" t="s">
        <v>546</v>
      </c>
      <c r="D7" s="79" t="s">
        <v>1</v>
      </c>
      <c r="E7" s="163"/>
      <c r="F7" s="163" t="s">
        <v>792</v>
      </c>
      <c r="G7" s="171"/>
      <c r="H7" s="244"/>
      <c r="I7" s="244"/>
      <c r="J7" s="244"/>
    </row>
    <row r="8" spans="2:10" s="26" customFormat="1" ht="15.75" customHeight="1">
      <c r="B8" s="86"/>
      <c r="C8" s="87"/>
      <c r="D8" s="88" t="s">
        <v>79</v>
      </c>
      <c r="E8" s="89" t="s">
        <v>2</v>
      </c>
      <c r="F8" s="89" t="s">
        <v>3</v>
      </c>
      <c r="G8" s="89" t="s">
        <v>80</v>
      </c>
      <c r="H8" s="244"/>
      <c r="I8" s="244"/>
      <c r="J8" s="244"/>
    </row>
    <row r="9" spans="1:15" s="27" customFormat="1" ht="16.5">
      <c r="A9" s="90"/>
      <c r="B9" s="90" t="s">
        <v>4</v>
      </c>
      <c r="C9" s="90" t="s">
        <v>459</v>
      </c>
      <c r="D9" s="74"/>
      <c r="E9" s="91">
        <f>+E10+E14+E18+E22+E25+E28-E29</f>
        <v>52962276</v>
      </c>
      <c r="F9" s="91">
        <f>+F10+F14+F18+F22+F25+F28-F29</f>
        <v>73110167</v>
      </c>
      <c r="G9" s="91">
        <f aca="true" t="shared" si="0" ref="G9:G47">E9+F9</f>
        <v>126072443</v>
      </c>
      <c r="H9" s="242"/>
      <c r="I9" s="242"/>
      <c r="J9" s="242"/>
      <c r="K9" s="243"/>
      <c r="L9" s="243"/>
      <c r="M9" s="243"/>
      <c r="N9" s="243"/>
      <c r="O9" s="243"/>
    </row>
    <row r="10" spans="1:14" s="27" customFormat="1" ht="16.5">
      <c r="A10" s="90"/>
      <c r="B10" s="90" t="s">
        <v>5</v>
      </c>
      <c r="C10" s="92" t="s">
        <v>460</v>
      </c>
      <c r="D10" s="227"/>
      <c r="E10" s="91">
        <f>+SUM(E11:E13)</f>
        <v>5189272</v>
      </c>
      <c r="F10" s="91">
        <f>+SUM(F11:F13)</f>
        <v>43465879</v>
      </c>
      <c r="G10" s="91">
        <f t="shared" si="0"/>
        <v>48655151</v>
      </c>
      <c r="H10" s="242"/>
      <c r="I10" s="242"/>
      <c r="J10" s="242"/>
      <c r="K10" s="243"/>
      <c r="L10" s="243"/>
      <c r="M10" s="243"/>
      <c r="N10" s="243"/>
    </row>
    <row r="11" spans="2:14" ht="15.75">
      <c r="B11" s="28" t="s">
        <v>48</v>
      </c>
      <c r="C11" s="23" t="s">
        <v>464</v>
      </c>
      <c r="D11" s="24" t="s">
        <v>81</v>
      </c>
      <c r="E11" s="61">
        <v>4725332</v>
      </c>
      <c r="F11" s="61">
        <v>25388460</v>
      </c>
      <c r="G11" s="61">
        <f t="shared" si="0"/>
        <v>30113792</v>
      </c>
      <c r="H11" s="242"/>
      <c r="I11" s="242"/>
      <c r="J11" s="242"/>
      <c r="K11" s="243"/>
      <c r="L11" s="243"/>
      <c r="M11" s="243"/>
      <c r="N11" s="243"/>
    </row>
    <row r="12" spans="2:14" ht="15.75">
      <c r="B12" s="28" t="s">
        <v>49</v>
      </c>
      <c r="C12" s="23" t="s">
        <v>465</v>
      </c>
      <c r="D12" s="24" t="s">
        <v>90</v>
      </c>
      <c r="E12" s="61">
        <v>463940</v>
      </c>
      <c r="F12" s="61">
        <v>17538045</v>
      </c>
      <c r="G12" s="61">
        <f t="shared" si="0"/>
        <v>18001985</v>
      </c>
      <c r="H12" s="242"/>
      <c r="I12" s="242"/>
      <c r="J12" s="242"/>
      <c r="K12" s="243"/>
      <c r="L12" s="243"/>
      <c r="M12" s="243"/>
      <c r="N12" s="243"/>
    </row>
    <row r="13" spans="2:14" ht="16.5">
      <c r="B13" s="28" t="s">
        <v>50</v>
      </c>
      <c r="C13" s="23" t="s">
        <v>466</v>
      </c>
      <c r="D13" s="96"/>
      <c r="E13" s="61">
        <v>0</v>
      </c>
      <c r="F13" s="61">
        <v>539374</v>
      </c>
      <c r="G13" s="61">
        <f t="shared" si="0"/>
        <v>539374</v>
      </c>
      <c r="H13" s="242"/>
      <c r="I13" s="242"/>
      <c r="J13" s="242"/>
      <c r="K13" s="243"/>
      <c r="L13" s="243"/>
      <c r="M13" s="243"/>
      <c r="N13" s="243"/>
    </row>
    <row r="14" spans="1:14" s="27" customFormat="1" ht="16.5">
      <c r="A14" s="90"/>
      <c r="B14" s="90" t="s">
        <v>6</v>
      </c>
      <c r="C14" s="92" t="s">
        <v>467</v>
      </c>
      <c r="D14" s="227" t="s">
        <v>82</v>
      </c>
      <c r="E14" s="91">
        <f>+SUM(E15:E17)</f>
        <v>6126</v>
      </c>
      <c r="F14" s="91">
        <f>+SUM(F15:F17)</f>
        <v>137461</v>
      </c>
      <c r="G14" s="91">
        <f t="shared" si="0"/>
        <v>143587</v>
      </c>
      <c r="H14" s="242"/>
      <c r="I14" s="242"/>
      <c r="J14" s="242"/>
      <c r="K14" s="243"/>
      <c r="L14" s="243"/>
      <c r="M14" s="243"/>
      <c r="N14" s="243"/>
    </row>
    <row r="15" spans="2:14" ht="16.5">
      <c r="B15" s="28" t="s">
        <v>229</v>
      </c>
      <c r="C15" s="23" t="s">
        <v>83</v>
      </c>
      <c r="D15" s="96"/>
      <c r="E15" s="61">
        <v>0</v>
      </c>
      <c r="F15" s="61">
        <v>0</v>
      </c>
      <c r="G15" s="61">
        <f t="shared" si="0"/>
        <v>0</v>
      </c>
      <c r="H15" s="242"/>
      <c r="I15" s="242"/>
      <c r="J15" s="242"/>
      <c r="K15" s="243"/>
      <c r="L15" s="243"/>
      <c r="M15" s="243"/>
      <c r="N15" s="243"/>
    </row>
    <row r="16" spans="2:14" ht="16.5">
      <c r="B16" s="28" t="s">
        <v>230</v>
      </c>
      <c r="C16" s="23" t="s">
        <v>261</v>
      </c>
      <c r="D16" s="96"/>
      <c r="E16" s="61">
        <v>0</v>
      </c>
      <c r="F16" s="61">
        <v>137461</v>
      </c>
      <c r="G16" s="61">
        <f t="shared" si="0"/>
        <v>137461</v>
      </c>
      <c r="H16" s="242"/>
      <c r="I16" s="242"/>
      <c r="J16" s="242"/>
      <c r="K16" s="243"/>
      <c r="L16" s="243"/>
      <c r="M16" s="243"/>
      <c r="N16" s="243"/>
    </row>
    <row r="17" spans="2:14" ht="16.5">
      <c r="B17" s="28" t="s">
        <v>231</v>
      </c>
      <c r="C17" s="23" t="s">
        <v>468</v>
      </c>
      <c r="D17" s="96"/>
      <c r="E17" s="61">
        <v>6126</v>
      </c>
      <c r="F17" s="61">
        <v>0</v>
      </c>
      <c r="G17" s="61">
        <f t="shared" si="0"/>
        <v>6126</v>
      </c>
      <c r="H17" s="242"/>
      <c r="I17" s="242"/>
      <c r="J17" s="242"/>
      <c r="K17" s="243"/>
      <c r="L17" s="243"/>
      <c r="M17" s="243"/>
      <c r="N17" s="243"/>
    </row>
    <row r="18" spans="1:14" s="27" customFormat="1" ht="16.5">
      <c r="A18" s="90"/>
      <c r="B18" s="90" t="s">
        <v>7</v>
      </c>
      <c r="C18" s="92" t="s">
        <v>469</v>
      </c>
      <c r="D18" s="227" t="s">
        <v>91</v>
      </c>
      <c r="E18" s="91">
        <f>+SUM(E19:E21)</f>
        <v>24621751</v>
      </c>
      <c r="F18" s="91">
        <f>+SUM(F19:F21)</f>
        <v>17751756</v>
      </c>
      <c r="G18" s="91">
        <f t="shared" si="0"/>
        <v>42373507</v>
      </c>
      <c r="H18" s="242"/>
      <c r="I18" s="242"/>
      <c r="J18" s="242"/>
      <c r="K18" s="243"/>
      <c r="L18" s="243"/>
      <c r="M18" s="243"/>
      <c r="N18" s="243"/>
    </row>
    <row r="19" spans="2:14" ht="16.5">
      <c r="B19" s="28" t="s">
        <v>377</v>
      </c>
      <c r="C19" s="23" t="s">
        <v>83</v>
      </c>
      <c r="D19" s="96"/>
      <c r="E19" s="61">
        <v>23928005</v>
      </c>
      <c r="F19" s="61">
        <v>12574559</v>
      </c>
      <c r="G19" s="61">
        <f t="shared" si="0"/>
        <v>36502564</v>
      </c>
      <c r="H19" s="242"/>
      <c r="I19" s="242"/>
      <c r="J19" s="242"/>
      <c r="K19" s="243"/>
      <c r="L19" s="243"/>
      <c r="M19" s="243"/>
      <c r="N19" s="243"/>
    </row>
    <row r="20" spans="2:14" ht="16.5">
      <c r="B20" s="28" t="s">
        <v>378</v>
      </c>
      <c r="C20" s="23" t="s">
        <v>261</v>
      </c>
      <c r="D20" s="96"/>
      <c r="E20" s="61">
        <v>12848</v>
      </c>
      <c r="F20" s="61">
        <v>607</v>
      </c>
      <c r="G20" s="61">
        <f t="shared" si="0"/>
        <v>13455</v>
      </c>
      <c r="H20" s="242"/>
      <c r="I20" s="242"/>
      <c r="J20" s="242"/>
      <c r="K20" s="243"/>
      <c r="L20" s="243"/>
      <c r="M20" s="243"/>
      <c r="N20" s="243"/>
    </row>
    <row r="21" spans="2:14" ht="16.5">
      <c r="B21" s="28" t="s">
        <v>461</v>
      </c>
      <c r="C21" s="23" t="s">
        <v>468</v>
      </c>
      <c r="D21" s="96"/>
      <c r="E21" s="61">
        <v>680898</v>
      </c>
      <c r="F21" s="61">
        <v>5176590</v>
      </c>
      <c r="G21" s="61">
        <f t="shared" si="0"/>
        <v>5857488</v>
      </c>
      <c r="H21" s="242"/>
      <c r="I21" s="242"/>
      <c r="J21" s="242"/>
      <c r="K21" s="243"/>
      <c r="L21" s="243"/>
      <c r="M21" s="243"/>
      <c r="N21" s="243"/>
    </row>
    <row r="22" spans="1:14" s="27" customFormat="1" ht="16.5">
      <c r="A22" s="90"/>
      <c r="B22" s="90" t="s">
        <v>40</v>
      </c>
      <c r="C22" s="92" t="s">
        <v>470</v>
      </c>
      <c r="D22" s="227" t="s">
        <v>95</v>
      </c>
      <c r="E22" s="91">
        <f>SUM(E23:E24)</f>
        <v>5942844</v>
      </c>
      <c r="F22" s="91">
        <f>SUM(F23:F24)</f>
        <v>6320637</v>
      </c>
      <c r="G22" s="91">
        <f t="shared" si="0"/>
        <v>12263481</v>
      </c>
      <c r="H22" s="242"/>
      <c r="I22" s="242"/>
      <c r="J22" s="242"/>
      <c r="K22" s="243"/>
      <c r="L22" s="243"/>
      <c r="M22" s="243"/>
      <c r="N22" s="243"/>
    </row>
    <row r="23" spans="1:14" ht="16.5">
      <c r="A23" s="25"/>
      <c r="B23" s="29" t="s">
        <v>462</v>
      </c>
      <c r="C23" s="30" t="s">
        <v>83</v>
      </c>
      <c r="D23" s="96"/>
      <c r="E23" s="61">
        <v>5942844</v>
      </c>
      <c r="F23" s="61">
        <v>3811339</v>
      </c>
      <c r="G23" s="61">
        <f t="shared" si="0"/>
        <v>9754183</v>
      </c>
      <c r="H23" s="242"/>
      <c r="I23" s="242"/>
      <c r="J23" s="242"/>
      <c r="K23" s="243"/>
      <c r="L23" s="243"/>
      <c r="M23" s="243"/>
      <c r="N23" s="243"/>
    </row>
    <row r="24" spans="2:14" ht="16.5">
      <c r="B24" s="31" t="s">
        <v>463</v>
      </c>
      <c r="C24" s="30" t="s">
        <v>468</v>
      </c>
      <c r="D24" s="96"/>
      <c r="E24" s="61">
        <v>0</v>
      </c>
      <c r="F24" s="61">
        <v>2509298</v>
      </c>
      <c r="G24" s="61">
        <f t="shared" si="0"/>
        <v>2509298</v>
      </c>
      <c r="H24" s="242"/>
      <c r="I24" s="242"/>
      <c r="J24" s="242"/>
      <c r="K24" s="243"/>
      <c r="L24" s="243"/>
      <c r="M24" s="243"/>
      <c r="N24" s="243"/>
    </row>
    <row r="25" spans="1:14" s="27" customFormat="1" ht="16.5">
      <c r="A25" s="90"/>
      <c r="B25" s="90" t="s">
        <v>41</v>
      </c>
      <c r="C25" s="92" t="s">
        <v>471</v>
      </c>
      <c r="D25" s="96" t="s">
        <v>789</v>
      </c>
      <c r="E25" s="91">
        <f>+SUM(E26:E27)</f>
        <v>17206809</v>
      </c>
      <c r="F25" s="91">
        <f>+SUM(F26:F27)</f>
        <v>5463199</v>
      </c>
      <c r="G25" s="91">
        <f t="shared" si="0"/>
        <v>22670008</v>
      </c>
      <c r="H25" s="242"/>
      <c r="I25" s="242"/>
      <c r="J25" s="242"/>
      <c r="K25" s="243"/>
      <c r="L25" s="243"/>
      <c r="M25" s="243"/>
      <c r="N25" s="243"/>
    </row>
    <row r="26" spans="1:14" ht="16.5">
      <c r="A26" s="25"/>
      <c r="B26" s="28" t="s">
        <v>56</v>
      </c>
      <c r="C26" s="30" t="s">
        <v>472</v>
      </c>
      <c r="D26" s="96"/>
      <c r="E26" s="61">
        <v>15470870</v>
      </c>
      <c r="F26" s="61">
        <v>5209530</v>
      </c>
      <c r="G26" s="61">
        <f t="shared" si="0"/>
        <v>20680400</v>
      </c>
      <c r="H26" s="242"/>
      <c r="I26" s="242"/>
      <c r="J26" s="242"/>
      <c r="K26" s="243"/>
      <c r="L26" s="243"/>
      <c r="M26" s="243"/>
      <c r="N26" s="243"/>
    </row>
    <row r="27" spans="1:14" ht="16.5">
      <c r="A27" s="25"/>
      <c r="B27" s="28" t="s">
        <v>57</v>
      </c>
      <c r="C27" s="30" t="s">
        <v>473</v>
      </c>
      <c r="D27" s="96"/>
      <c r="E27" s="61">
        <v>1735939</v>
      </c>
      <c r="F27" s="61">
        <v>253669</v>
      </c>
      <c r="G27" s="61">
        <f t="shared" si="0"/>
        <v>1989608</v>
      </c>
      <c r="H27" s="242"/>
      <c r="I27" s="242"/>
      <c r="J27" s="242"/>
      <c r="K27" s="243"/>
      <c r="L27" s="243"/>
      <c r="M27" s="243"/>
      <c r="N27" s="243"/>
    </row>
    <row r="28" spans="1:14" s="27" customFormat="1" ht="16.5">
      <c r="A28" s="90"/>
      <c r="B28" s="90" t="s">
        <v>42</v>
      </c>
      <c r="C28" s="92" t="s">
        <v>474</v>
      </c>
      <c r="D28" s="96"/>
      <c r="E28" s="91">
        <v>0</v>
      </c>
      <c r="F28" s="91">
        <v>0</v>
      </c>
      <c r="G28" s="91">
        <f t="shared" si="0"/>
        <v>0</v>
      </c>
      <c r="H28" s="242"/>
      <c r="I28" s="242"/>
      <c r="J28" s="242"/>
      <c r="K28" s="243"/>
      <c r="L28" s="243"/>
      <c r="M28" s="243"/>
      <c r="N28" s="243"/>
    </row>
    <row r="29" spans="1:14" s="27" customFormat="1" ht="16.5">
      <c r="A29" s="90"/>
      <c r="B29" s="90" t="s">
        <v>108</v>
      </c>
      <c r="C29" s="92" t="s">
        <v>475</v>
      </c>
      <c r="D29" s="96"/>
      <c r="E29" s="91">
        <v>4526</v>
      </c>
      <c r="F29" s="91">
        <v>28765</v>
      </c>
      <c r="G29" s="91">
        <f t="shared" si="0"/>
        <v>33291</v>
      </c>
      <c r="H29" s="242"/>
      <c r="I29" s="242"/>
      <c r="J29" s="242"/>
      <c r="K29" s="243"/>
      <c r="L29" s="243"/>
      <c r="M29" s="243"/>
      <c r="N29" s="243"/>
    </row>
    <row r="30" spans="1:14" s="27" customFormat="1" ht="16.5">
      <c r="A30" s="90"/>
      <c r="B30" s="90" t="s">
        <v>8</v>
      </c>
      <c r="C30" s="92" t="s">
        <v>476</v>
      </c>
      <c r="D30" s="227" t="s">
        <v>92</v>
      </c>
      <c r="E30" s="91">
        <f>+E31+E35+E39+E43-E44</f>
        <v>118175582</v>
      </c>
      <c r="F30" s="91">
        <f>+F31+F35+F39+F43-F44</f>
        <v>66948962</v>
      </c>
      <c r="G30" s="91">
        <f t="shared" si="0"/>
        <v>185124544</v>
      </c>
      <c r="H30" s="242"/>
      <c r="I30" s="242"/>
      <c r="J30" s="242"/>
      <c r="K30" s="243"/>
      <c r="L30" s="243"/>
      <c r="M30" s="243"/>
      <c r="N30" s="243"/>
    </row>
    <row r="31" spans="1:14" s="27" customFormat="1" ht="16.5">
      <c r="A31" s="90"/>
      <c r="B31" s="90" t="s">
        <v>9</v>
      </c>
      <c r="C31" s="92" t="s">
        <v>477</v>
      </c>
      <c r="D31" s="227"/>
      <c r="E31" s="91">
        <f>+SUM(E32:E34)</f>
        <v>117220778</v>
      </c>
      <c r="F31" s="91">
        <f>+SUM(F32:F34)</f>
        <v>68007109</v>
      </c>
      <c r="G31" s="91">
        <f t="shared" si="0"/>
        <v>185227887</v>
      </c>
      <c r="H31" s="242"/>
      <c r="I31" s="242"/>
      <c r="J31" s="242"/>
      <c r="K31" s="243"/>
      <c r="L31" s="243"/>
      <c r="M31" s="243"/>
      <c r="N31" s="243"/>
    </row>
    <row r="32" spans="2:14" ht="16.5">
      <c r="B32" s="28" t="s">
        <v>10</v>
      </c>
      <c r="C32" s="23" t="s">
        <v>478</v>
      </c>
      <c r="D32" s="96"/>
      <c r="E32" s="61">
        <v>117220778</v>
      </c>
      <c r="F32" s="61">
        <v>61316901</v>
      </c>
      <c r="G32" s="61">
        <f t="shared" si="0"/>
        <v>178537679</v>
      </c>
      <c r="H32" s="242"/>
      <c r="I32" s="242"/>
      <c r="J32" s="242"/>
      <c r="K32" s="243"/>
      <c r="L32" s="243"/>
      <c r="M32" s="243"/>
      <c r="N32" s="243"/>
    </row>
    <row r="33" spans="2:14" ht="16.5">
      <c r="B33" s="28" t="s">
        <v>11</v>
      </c>
      <c r="C33" s="23" t="s">
        <v>411</v>
      </c>
      <c r="D33" s="96"/>
      <c r="E33" s="61">
        <v>0</v>
      </c>
      <c r="F33" s="61">
        <v>6690208</v>
      </c>
      <c r="G33" s="61">
        <f t="shared" si="0"/>
        <v>6690208</v>
      </c>
      <c r="H33" s="242"/>
      <c r="I33" s="242"/>
      <c r="J33" s="242"/>
      <c r="K33" s="243"/>
      <c r="L33" s="243"/>
      <c r="M33" s="243"/>
      <c r="N33" s="243"/>
    </row>
    <row r="34" spans="2:14" ht="16.5">
      <c r="B34" s="28" t="s">
        <v>12</v>
      </c>
      <c r="C34" s="23" t="s">
        <v>479</v>
      </c>
      <c r="D34" s="96"/>
      <c r="E34" s="61">
        <v>0</v>
      </c>
      <c r="F34" s="61">
        <v>0</v>
      </c>
      <c r="G34" s="61">
        <f t="shared" si="0"/>
        <v>0</v>
      </c>
      <c r="H34" s="242"/>
      <c r="I34" s="242"/>
      <c r="J34" s="242"/>
      <c r="K34" s="243"/>
      <c r="L34" s="243"/>
      <c r="M34" s="243"/>
      <c r="N34" s="243"/>
    </row>
    <row r="35" spans="1:14" s="27" customFormat="1" ht="16.5">
      <c r="A35" s="90"/>
      <c r="B35" s="90" t="s">
        <v>14</v>
      </c>
      <c r="C35" s="92" t="s">
        <v>480</v>
      </c>
      <c r="D35" s="227" t="s">
        <v>616</v>
      </c>
      <c r="E35" s="91">
        <f>+SUM(E36:E38)</f>
        <v>0</v>
      </c>
      <c r="F35" s="91">
        <f>+SUM(F36:F38)</f>
        <v>0</v>
      </c>
      <c r="G35" s="91">
        <f t="shared" si="0"/>
        <v>0</v>
      </c>
      <c r="H35" s="242"/>
      <c r="I35" s="242"/>
      <c r="J35" s="242"/>
      <c r="K35" s="243"/>
      <c r="L35" s="243"/>
      <c r="M35" s="243"/>
      <c r="N35" s="243"/>
    </row>
    <row r="36" spans="2:14" ht="16.5">
      <c r="B36" s="28" t="s">
        <v>262</v>
      </c>
      <c r="C36" s="23" t="s">
        <v>99</v>
      </c>
      <c r="D36" s="96"/>
      <c r="E36" s="61">
        <v>0</v>
      </c>
      <c r="F36" s="61">
        <v>0</v>
      </c>
      <c r="G36" s="61">
        <f t="shared" si="0"/>
        <v>0</v>
      </c>
      <c r="H36" s="242"/>
      <c r="I36" s="242"/>
      <c r="J36" s="242"/>
      <c r="K36" s="243"/>
      <c r="L36" s="243"/>
      <c r="M36" s="243"/>
      <c r="N36" s="243"/>
    </row>
    <row r="37" spans="2:14" ht="16.5">
      <c r="B37" s="28" t="s">
        <v>263</v>
      </c>
      <c r="C37" s="23" t="s">
        <v>267</v>
      </c>
      <c r="D37" s="96"/>
      <c r="E37" s="61">
        <v>0</v>
      </c>
      <c r="F37" s="61">
        <v>0</v>
      </c>
      <c r="G37" s="61">
        <f t="shared" si="0"/>
        <v>0</v>
      </c>
      <c r="H37" s="242"/>
      <c r="I37" s="242"/>
      <c r="J37" s="242"/>
      <c r="K37" s="243"/>
      <c r="L37" s="243"/>
      <c r="M37" s="243"/>
      <c r="N37" s="243"/>
    </row>
    <row r="38" spans="2:14" ht="16.5">
      <c r="B38" s="28" t="s">
        <v>264</v>
      </c>
      <c r="C38" s="23" t="s">
        <v>260</v>
      </c>
      <c r="D38" s="96"/>
      <c r="E38" s="61">
        <v>0</v>
      </c>
      <c r="F38" s="61">
        <v>0</v>
      </c>
      <c r="G38" s="61">
        <f t="shared" si="0"/>
        <v>0</v>
      </c>
      <c r="H38" s="242"/>
      <c r="I38" s="242"/>
      <c r="J38" s="242"/>
      <c r="K38" s="243"/>
      <c r="L38" s="243"/>
      <c r="M38" s="243"/>
      <c r="N38" s="243"/>
    </row>
    <row r="39" spans="1:14" s="27" customFormat="1" ht="16.5">
      <c r="A39" s="90"/>
      <c r="B39" s="90" t="s">
        <v>15</v>
      </c>
      <c r="C39" s="92" t="s">
        <v>481</v>
      </c>
      <c r="D39" s="96"/>
      <c r="E39" s="91">
        <f>+SUM(E40:E42)</f>
        <v>0</v>
      </c>
      <c r="F39" s="91">
        <f>+SUM(F40:F42)</f>
        <v>0</v>
      </c>
      <c r="G39" s="91">
        <f t="shared" si="0"/>
        <v>0</v>
      </c>
      <c r="H39" s="242"/>
      <c r="I39" s="242"/>
      <c r="J39" s="242"/>
      <c r="K39" s="243"/>
      <c r="L39" s="243"/>
      <c r="M39" s="243"/>
      <c r="N39" s="243"/>
    </row>
    <row r="40" spans="2:14" ht="16.5">
      <c r="B40" s="28" t="s">
        <v>486</v>
      </c>
      <c r="C40" s="23" t="s">
        <v>478</v>
      </c>
      <c r="D40" s="96"/>
      <c r="E40" s="61">
        <v>0</v>
      </c>
      <c r="F40" s="61">
        <v>0</v>
      </c>
      <c r="G40" s="61">
        <f t="shared" si="0"/>
        <v>0</v>
      </c>
      <c r="H40" s="242"/>
      <c r="I40" s="242"/>
      <c r="J40" s="242"/>
      <c r="K40" s="243"/>
      <c r="L40" s="243"/>
      <c r="M40" s="243"/>
      <c r="N40" s="243"/>
    </row>
    <row r="41" spans="2:14" ht="16.5">
      <c r="B41" s="28" t="s">
        <v>487</v>
      </c>
      <c r="C41" s="23" t="s">
        <v>411</v>
      </c>
      <c r="D41" s="96"/>
      <c r="E41" s="61">
        <v>0</v>
      </c>
      <c r="F41" s="61">
        <f>SUM(F42:F43)</f>
        <v>0</v>
      </c>
      <c r="G41" s="61">
        <f t="shared" si="0"/>
        <v>0</v>
      </c>
      <c r="H41" s="242"/>
      <c r="I41" s="242"/>
      <c r="J41" s="242"/>
      <c r="K41" s="243"/>
      <c r="L41" s="243"/>
      <c r="M41" s="243"/>
      <c r="N41" s="243"/>
    </row>
    <row r="42" spans="2:14" ht="16.5">
      <c r="B42" s="28" t="s">
        <v>488</v>
      </c>
      <c r="C42" s="23" t="s">
        <v>479</v>
      </c>
      <c r="D42" s="96"/>
      <c r="E42" s="61">
        <v>0</v>
      </c>
      <c r="F42" s="61">
        <v>0</v>
      </c>
      <c r="G42" s="61">
        <f t="shared" si="0"/>
        <v>0</v>
      </c>
      <c r="H42" s="242"/>
      <c r="I42" s="242"/>
      <c r="J42" s="242"/>
      <c r="K42" s="243"/>
      <c r="L42" s="243"/>
      <c r="M42" s="243"/>
      <c r="N42" s="243"/>
    </row>
    <row r="43" spans="1:14" s="27" customFormat="1" ht="16.5">
      <c r="A43" s="90"/>
      <c r="B43" s="90" t="s">
        <v>489</v>
      </c>
      <c r="C43" s="92" t="s">
        <v>482</v>
      </c>
      <c r="D43" s="96"/>
      <c r="E43" s="91">
        <v>7838621</v>
      </c>
      <c r="F43" s="91">
        <v>0</v>
      </c>
      <c r="G43" s="91">
        <f t="shared" si="0"/>
        <v>7838621</v>
      </c>
      <c r="H43" s="242"/>
      <c r="I43" s="242"/>
      <c r="J43" s="242"/>
      <c r="K43" s="243"/>
      <c r="L43" s="243"/>
      <c r="M43" s="243"/>
      <c r="N43" s="243"/>
    </row>
    <row r="44" spans="1:14" s="27" customFormat="1" ht="16.5">
      <c r="A44" s="90"/>
      <c r="B44" s="90" t="s">
        <v>490</v>
      </c>
      <c r="C44" s="92" t="s">
        <v>475</v>
      </c>
      <c r="D44" s="96"/>
      <c r="E44" s="91">
        <f>+SUM(E45:E47)</f>
        <v>6883817</v>
      </c>
      <c r="F44" s="91">
        <f>+SUM(F45:F47)</f>
        <v>1058147</v>
      </c>
      <c r="G44" s="91">
        <f t="shared" si="0"/>
        <v>7941964</v>
      </c>
      <c r="H44" s="242"/>
      <c r="I44" s="242"/>
      <c r="J44" s="242"/>
      <c r="K44" s="243"/>
      <c r="L44" s="243"/>
      <c r="M44" s="243"/>
      <c r="N44" s="243"/>
    </row>
    <row r="45" spans="2:14" ht="16.5">
      <c r="B45" s="28" t="s">
        <v>491</v>
      </c>
      <c r="C45" s="23" t="s">
        <v>483</v>
      </c>
      <c r="D45" s="96"/>
      <c r="E45" s="61">
        <v>506325</v>
      </c>
      <c r="F45" s="61">
        <v>131178</v>
      </c>
      <c r="G45" s="61">
        <f t="shared" si="0"/>
        <v>637503</v>
      </c>
      <c r="H45" s="242"/>
      <c r="I45" s="242"/>
      <c r="J45" s="242"/>
      <c r="K45" s="243"/>
      <c r="L45" s="243"/>
      <c r="M45" s="243"/>
      <c r="N45" s="243"/>
    </row>
    <row r="46" spans="2:14" ht="16.5">
      <c r="B46" s="28" t="s">
        <v>492</v>
      </c>
      <c r="C46" s="23" t="s">
        <v>484</v>
      </c>
      <c r="D46" s="96"/>
      <c r="E46" s="61">
        <v>1814644</v>
      </c>
      <c r="F46" s="61">
        <v>926969</v>
      </c>
      <c r="G46" s="61">
        <f t="shared" si="0"/>
        <v>2741613</v>
      </c>
      <c r="H46" s="242"/>
      <c r="I46" s="242"/>
      <c r="J46" s="242"/>
      <c r="K46" s="243"/>
      <c r="L46" s="243"/>
      <c r="M46" s="243"/>
      <c r="N46" s="243"/>
    </row>
    <row r="47" spans="2:14" ht="16.5">
      <c r="B47" s="28" t="s">
        <v>493</v>
      </c>
      <c r="C47" s="23" t="s">
        <v>485</v>
      </c>
      <c r="D47" s="96"/>
      <c r="E47" s="61">
        <v>4562848</v>
      </c>
      <c r="F47" s="61">
        <v>0</v>
      </c>
      <c r="G47" s="61">
        <f t="shared" si="0"/>
        <v>4562848</v>
      </c>
      <c r="H47" s="242"/>
      <c r="I47" s="242"/>
      <c r="J47" s="242"/>
      <c r="K47" s="243"/>
      <c r="L47" s="243"/>
      <c r="M47" s="243"/>
      <c r="N47" s="243"/>
    </row>
    <row r="48" spans="2:14" s="27" customFormat="1" ht="16.5">
      <c r="B48" s="90" t="s">
        <v>16</v>
      </c>
      <c r="C48" s="92" t="s">
        <v>336</v>
      </c>
      <c r="D48" s="227"/>
      <c r="E48" s="97"/>
      <c r="F48" s="97"/>
      <c r="G48" s="97"/>
      <c r="H48" s="242"/>
      <c r="I48" s="242"/>
      <c r="J48" s="242"/>
      <c r="K48" s="243"/>
      <c r="L48" s="243"/>
      <c r="M48" s="243"/>
      <c r="N48" s="243"/>
    </row>
    <row r="49" spans="2:14" s="27" customFormat="1" ht="16.5">
      <c r="B49" s="90"/>
      <c r="C49" s="92" t="s">
        <v>337</v>
      </c>
      <c r="D49" s="96" t="s">
        <v>872</v>
      </c>
      <c r="E49" s="91">
        <f>+SUM(E50:E51)</f>
        <v>90305</v>
      </c>
      <c r="F49" s="91">
        <f>+SUM(F50:F51)</f>
        <v>0</v>
      </c>
      <c r="G49" s="91">
        <f>E49+F49</f>
        <v>90305</v>
      </c>
      <c r="H49" s="242"/>
      <c r="I49" s="242"/>
      <c r="J49" s="242"/>
      <c r="K49" s="243"/>
      <c r="L49" s="243"/>
      <c r="M49" s="243"/>
      <c r="N49" s="243"/>
    </row>
    <row r="50" spans="2:14" ht="16.5">
      <c r="B50" s="23" t="s">
        <v>84</v>
      </c>
      <c r="C50" s="30" t="s">
        <v>339</v>
      </c>
      <c r="D50" s="96"/>
      <c r="E50" s="61">
        <v>90305</v>
      </c>
      <c r="F50" s="61">
        <v>0</v>
      </c>
      <c r="G50" s="61">
        <f>E50+F50</f>
        <v>90305</v>
      </c>
      <c r="H50" s="242"/>
      <c r="I50" s="242"/>
      <c r="J50" s="242"/>
      <c r="K50" s="243"/>
      <c r="L50" s="243"/>
      <c r="M50" s="243"/>
      <c r="N50" s="243"/>
    </row>
    <row r="51" spans="2:14" ht="16.5">
      <c r="B51" s="23" t="s">
        <v>88</v>
      </c>
      <c r="C51" s="30" t="s">
        <v>340</v>
      </c>
      <c r="D51" s="96"/>
      <c r="E51" s="61">
        <v>0</v>
      </c>
      <c r="F51" s="61">
        <v>0</v>
      </c>
      <c r="G51" s="61">
        <f>E51+F51</f>
        <v>0</v>
      </c>
      <c r="H51" s="242"/>
      <c r="I51" s="242"/>
      <c r="J51" s="242"/>
      <c r="K51" s="243"/>
      <c r="L51" s="243"/>
      <c r="M51" s="243"/>
      <c r="N51" s="243"/>
    </row>
    <row r="52" spans="1:14" s="27" customFormat="1" ht="16.5">
      <c r="A52" s="90"/>
      <c r="B52" s="90" t="s">
        <v>17</v>
      </c>
      <c r="C52" s="92" t="s">
        <v>494</v>
      </c>
      <c r="D52" s="96"/>
      <c r="E52" s="91">
        <f>+E53+E56+E59</f>
        <v>1209469</v>
      </c>
      <c r="F52" s="91">
        <f>+F53+F56+F59</f>
        <v>4248193</v>
      </c>
      <c r="G52" s="91">
        <f>E52+F52</f>
        <v>5457662</v>
      </c>
      <c r="H52" s="242"/>
      <c r="I52" s="242"/>
      <c r="J52" s="242"/>
      <c r="K52" s="243"/>
      <c r="L52" s="243"/>
      <c r="M52" s="243"/>
      <c r="N52" s="243"/>
    </row>
    <row r="53" spans="1:14" s="27" customFormat="1" ht="16.5">
      <c r="A53" s="90"/>
      <c r="B53" s="90" t="s">
        <v>18</v>
      </c>
      <c r="C53" s="92" t="s">
        <v>495</v>
      </c>
      <c r="D53" s="227" t="s">
        <v>98</v>
      </c>
      <c r="E53" s="91">
        <f>+SUM(E54:E55)</f>
        <v>5521</v>
      </c>
      <c r="F53" s="91">
        <f>+SUM(F54:F55)</f>
        <v>0</v>
      </c>
      <c r="G53" s="91">
        <f aca="true" t="shared" si="1" ref="G53:G68">E53+F53</f>
        <v>5521</v>
      </c>
      <c r="H53" s="242"/>
      <c r="I53" s="242"/>
      <c r="J53" s="242"/>
      <c r="K53" s="243"/>
      <c r="L53" s="243"/>
      <c r="M53" s="243"/>
      <c r="N53" s="243"/>
    </row>
    <row r="54" spans="2:14" ht="16.5">
      <c r="B54" s="23" t="s">
        <v>66</v>
      </c>
      <c r="C54" s="30" t="s">
        <v>496</v>
      </c>
      <c r="D54" s="96"/>
      <c r="E54" s="61">
        <v>0</v>
      </c>
      <c r="F54" s="61">
        <v>0</v>
      </c>
      <c r="G54" s="61">
        <f t="shared" si="1"/>
        <v>0</v>
      </c>
      <c r="H54" s="242"/>
      <c r="I54" s="242"/>
      <c r="J54" s="242"/>
      <c r="K54" s="243"/>
      <c r="L54" s="243"/>
      <c r="M54" s="243"/>
      <c r="N54" s="243"/>
    </row>
    <row r="55" spans="2:14" ht="16.5">
      <c r="B55" s="23" t="s">
        <v>67</v>
      </c>
      <c r="C55" s="30" t="s">
        <v>266</v>
      </c>
      <c r="D55" s="96"/>
      <c r="E55" s="61">
        <v>5521</v>
      </c>
      <c r="F55" s="61">
        <v>0</v>
      </c>
      <c r="G55" s="61">
        <f t="shared" si="1"/>
        <v>5521</v>
      </c>
      <c r="H55" s="242"/>
      <c r="I55" s="242"/>
      <c r="J55" s="242"/>
      <c r="K55" s="243"/>
      <c r="L55" s="243"/>
      <c r="M55" s="243"/>
      <c r="N55" s="243"/>
    </row>
    <row r="56" spans="1:14" s="27" customFormat="1" ht="16.5">
      <c r="A56" s="90"/>
      <c r="B56" s="90" t="s">
        <v>19</v>
      </c>
      <c r="C56" s="92" t="s">
        <v>880</v>
      </c>
      <c r="D56" s="227" t="s">
        <v>606</v>
      </c>
      <c r="E56" s="91">
        <f>+SUM(E57:E58)</f>
        <v>1203948</v>
      </c>
      <c r="F56" s="91">
        <f>+SUM(F57:F58)</f>
        <v>4248193</v>
      </c>
      <c r="G56" s="91">
        <f t="shared" si="1"/>
        <v>5452141</v>
      </c>
      <c r="H56" s="242"/>
      <c r="I56" s="242"/>
      <c r="J56" s="242"/>
      <c r="K56" s="243"/>
      <c r="L56" s="243"/>
      <c r="M56" s="243"/>
      <c r="N56" s="243"/>
    </row>
    <row r="57" spans="2:14" ht="16.5">
      <c r="B57" s="23" t="s">
        <v>70</v>
      </c>
      <c r="C57" s="30" t="s">
        <v>497</v>
      </c>
      <c r="D57" s="96"/>
      <c r="E57" s="61">
        <v>1203948</v>
      </c>
      <c r="F57" s="61">
        <v>4248193</v>
      </c>
      <c r="G57" s="61">
        <f t="shared" si="1"/>
        <v>5452141</v>
      </c>
      <c r="H57" s="242"/>
      <c r="I57" s="242"/>
      <c r="J57" s="242"/>
      <c r="K57" s="243"/>
      <c r="L57" s="243"/>
      <c r="M57" s="243"/>
      <c r="N57" s="243"/>
    </row>
    <row r="58" spans="2:14" ht="16.5">
      <c r="B58" s="23" t="s">
        <v>71</v>
      </c>
      <c r="C58" s="30" t="s">
        <v>498</v>
      </c>
      <c r="D58" s="96"/>
      <c r="E58" s="61">
        <v>0</v>
      </c>
      <c r="F58" s="61">
        <v>0</v>
      </c>
      <c r="G58" s="61">
        <f t="shared" si="1"/>
        <v>0</v>
      </c>
      <c r="H58" s="242"/>
      <c r="I58" s="242"/>
      <c r="J58" s="242"/>
      <c r="K58" s="243"/>
      <c r="L58" s="243"/>
      <c r="M58" s="243"/>
      <c r="N58" s="243"/>
    </row>
    <row r="59" spans="1:14" s="27" customFormat="1" ht="16.5">
      <c r="A59" s="90"/>
      <c r="B59" s="90" t="s">
        <v>89</v>
      </c>
      <c r="C59" s="92" t="s">
        <v>870</v>
      </c>
      <c r="D59" s="227" t="s">
        <v>787</v>
      </c>
      <c r="E59" s="91">
        <f>+SUM(E60:E61)</f>
        <v>0</v>
      </c>
      <c r="F59" s="91">
        <f>+SUM(F60:F61)</f>
        <v>0</v>
      </c>
      <c r="G59" s="91">
        <f t="shared" si="1"/>
        <v>0</v>
      </c>
      <c r="H59" s="242"/>
      <c r="I59" s="242"/>
      <c r="J59" s="242"/>
      <c r="K59" s="243"/>
      <c r="L59" s="243"/>
      <c r="M59" s="243"/>
      <c r="N59" s="243"/>
    </row>
    <row r="60" spans="2:14" ht="15.75">
      <c r="B60" s="23" t="s">
        <v>499</v>
      </c>
      <c r="C60" s="30" t="s">
        <v>496</v>
      </c>
      <c r="D60" s="93"/>
      <c r="E60" s="61">
        <v>0</v>
      </c>
      <c r="F60" s="61">
        <v>0</v>
      </c>
      <c r="G60" s="61">
        <f t="shared" si="1"/>
        <v>0</v>
      </c>
      <c r="H60" s="242"/>
      <c r="I60" s="242"/>
      <c r="J60" s="242"/>
      <c r="K60" s="243"/>
      <c r="L60" s="243"/>
      <c r="M60" s="243"/>
      <c r="N60" s="243"/>
    </row>
    <row r="61" spans="2:14" ht="15.75">
      <c r="B61" s="23" t="s">
        <v>500</v>
      </c>
      <c r="C61" s="30" t="s">
        <v>266</v>
      </c>
      <c r="D61" s="93"/>
      <c r="E61" s="61">
        <v>0</v>
      </c>
      <c r="F61" s="61">
        <v>0</v>
      </c>
      <c r="G61" s="61">
        <f t="shared" si="1"/>
        <v>0</v>
      </c>
      <c r="H61" s="242"/>
      <c r="I61" s="242"/>
      <c r="J61" s="242"/>
      <c r="K61" s="243"/>
      <c r="L61" s="243"/>
      <c r="M61" s="243"/>
      <c r="N61" s="243"/>
    </row>
    <row r="62" spans="1:14" s="27" customFormat="1" ht="16.5">
      <c r="A62" s="90"/>
      <c r="B62" s="92" t="s">
        <v>20</v>
      </c>
      <c r="C62" s="92" t="s">
        <v>100</v>
      </c>
      <c r="D62" s="227" t="s">
        <v>620</v>
      </c>
      <c r="E62" s="91">
        <v>3941378</v>
      </c>
      <c r="F62" s="91">
        <v>7039</v>
      </c>
      <c r="G62" s="91">
        <f t="shared" si="1"/>
        <v>3948417</v>
      </c>
      <c r="H62" s="242"/>
      <c r="I62" s="242"/>
      <c r="J62" s="242"/>
      <c r="K62" s="243"/>
      <c r="L62" s="243"/>
      <c r="M62" s="243"/>
      <c r="N62" s="243"/>
    </row>
    <row r="63" spans="1:14" s="27" customFormat="1" ht="16.5">
      <c r="A63" s="90"/>
      <c r="B63" s="92" t="s">
        <v>23</v>
      </c>
      <c r="C63" s="92" t="s">
        <v>103</v>
      </c>
      <c r="D63" s="227" t="s">
        <v>395</v>
      </c>
      <c r="E63" s="91">
        <f>+SUM(E64:E65)</f>
        <v>624219</v>
      </c>
      <c r="F63" s="91">
        <f>+SUM(F64:F65)</f>
        <v>24</v>
      </c>
      <c r="G63" s="91">
        <f t="shared" si="1"/>
        <v>624243</v>
      </c>
      <c r="H63" s="242"/>
      <c r="I63" s="242"/>
      <c r="J63" s="242"/>
      <c r="K63" s="243"/>
      <c r="L63" s="243"/>
      <c r="M63" s="243"/>
      <c r="N63" s="243"/>
    </row>
    <row r="64" spans="2:14" ht="15.75">
      <c r="B64" s="23" t="s">
        <v>24</v>
      </c>
      <c r="C64" s="30" t="s">
        <v>104</v>
      </c>
      <c r="D64" s="93"/>
      <c r="E64" s="61">
        <v>0</v>
      </c>
      <c r="F64" s="61">
        <v>0</v>
      </c>
      <c r="G64" s="61">
        <f t="shared" si="1"/>
        <v>0</v>
      </c>
      <c r="H64" s="242"/>
      <c r="I64" s="242"/>
      <c r="J64" s="242"/>
      <c r="K64" s="243"/>
      <c r="L64" s="243"/>
      <c r="M64" s="243"/>
      <c r="N64" s="243"/>
    </row>
    <row r="65" spans="2:14" ht="15.75">
      <c r="B65" s="23" t="s">
        <v>25</v>
      </c>
      <c r="C65" s="30" t="s">
        <v>13</v>
      </c>
      <c r="D65" s="93"/>
      <c r="E65" s="61">
        <v>624219</v>
      </c>
      <c r="F65" s="61">
        <v>24</v>
      </c>
      <c r="G65" s="61">
        <f t="shared" si="1"/>
        <v>624243</v>
      </c>
      <c r="H65" s="242"/>
      <c r="I65" s="242"/>
      <c r="J65" s="242"/>
      <c r="K65" s="243"/>
      <c r="L65" s="243"/>
      <c r="M65" s="243"/>
      <c r="N65" s="243"/>
    </row>
    <row r="66" spans="1:14" s="27" customFormat="1" ht="16.5">
      <c r="A66" s="90"/>
      <c r="B66" s="92" t="s">
        <v>26</v>
      </c>
      <c r="C66" s="92" t="s">
        <v>335</v>
      </c>
      <c r="D66" s="227" t="s">
        <v>406</v>
      </c>
      <c r="E66" s="91">
        <v>0</v>
      </c>
      <c r="F66" s="91">
        <v>0</v>
      </c>
      <c r="G66" s="91">
        <f t="shared" si="1"/>
        <v>0</v>
      </c>
      <c r="H66" s="242"/>
      <c r="I66" s="242"/>
      <c r="J66" s="242"/>
      <c r="K66" s="243"/>
      <c r="L66" s="243"/>
      <c r="M66" s="243"/>
      <c r="N66" s="243"/>
    </row>
    <row r="67" spans="1:14" s="27" customFormat="1" ht="16.5">
      <c r="A67" s="90"/>
      <c r="B67" s="92" t="s">
        <v>27</v>
      </c>
      <c r="C67" s="92" t="s">
        <v>501</v>
      </c>
      <c r="D67" s="227"/>
      <c r="E67" s="91">
        <v>262217</v>
      </c>
      <c r="F67" s="91">
        <v>0</v>
      </c>
      <c r="G67" s="91">
        <f t="shared" si="1"/>
        <v>262217</v>
      </c>
      <c r="H67" s="242"/>
      <c r="I67" s="242"/>
      <c r="J67" s="242"/>
      <c r="K67" s="243"/>
      <c r="L67" s="243"/>
      <c r="M67" s="243"/>
      <c r="N67" s="243"/>
    </row>
    <row r="68" spans="1:14" s="27" customFormat="1" ht="16.5">
      <c r="A68" s="90"/>
      <c r="B68" s="92" t="s">
        <v>28</v>
      </c>
      <c r="C68" s="92" t="s">
        <v>502</v>
      </c>
      <c r="D68" s="227" t="s">
        <v>786</v>
      </c>
      <c r="E68" s="91">
        <v>0</v>
      </c>
      <c r="F68" s="91">
        <v>23410</v>
      </c>
      <c r="G68" s="91">
        <f t="shared" si="1"/>
        <v>23410</v>
      </c>
      <c r="H68" s="242"/>
      <c r="I68" s="242"/>
      <c r="J68" s="242"/>
      <c r="K68" s="243"/>
      <c r="L68" s="243"/>
      <c r="M68" s="243"/>
      <c r="N68" s="243"/>
    </row>
    <row r="69" spans="1:14" s="27" customFormat="1" ht="16.5">
      <c r="A69" s="90"/>
      <c r="B69" s="92" t="s">
        <v>29</v>
      </c>
      <c r="C69" s="92" t="s">
        <v>105</v>
      </c>
      <c r="D69" s="227" t="s">
        <v>873</v>
      </c>
      <c r="E69" s="91">
        <v>2412568</v>
      </c>
      <c r="F69" s="91">
        <v>3626316</v>
      </c>
      <c r="G69" s="91">
        <f>E69+F69</f>
        <v>6038884</v>
      </c>
      <c r="H69" s="242"/>
      <c r="I69" s="242"/>
      <c r="J69" s="242"/>
      <c r="K69" s="243"/>
      <c r="L69" s="243"/>
      <c r="M69" s="243"/>
      <c r="N69" s="243"/>
    </row>
    <row r="70" spans="3:14" ht="15.75">
      <c r="C70" s="30"/>
      <c r="E70" s="61"/>
      <c r="F70" s="61"/>
      <c r="G70" s="61"/>
      <c r="H70" s="242"/>
      <c r="I70" s="242"/>
      <c r="J70" s="242"/>
      <c r="K70" s="243"/>
      <c r="L70" s="243"/>
      <c r="M70" s="243"/>
      <c r="N70" s="243"/>
    </row>
    <row r="71" spans="2:14" s="27" customFormat="1" ht="20.25" customHeight="1">
      <c r="B71" s="98"/>
      <c r="C71" s="99" t="s">
        <v>543</v>
      </c>
      <c r="D71" s="100"/>
      <c r="E71" s="466">
        <f>+E69+E68+E67+E66+E63+E62+E52+E49+E30+E9</f>
        <v>179678014</v>
      </c>
      <c r="F71" s="466">
        <f>+F69+F68+F67+F66+F63+F62+F52+F49+F30+F9</f>
        <v>147964111</v>
      </c>
      <c r="G71" s="466">
        <f>+G69+G68+G67+G66+G63+G62+G52+G49+G30+G9</f>
        <v>327642125</v>
      </c>
      <c r="H71" s="242"/>
      <c r="I71" s="242"/>
      <c r="J71" s="242"/>
      <c r="K71" s="243"/>
      <c r="L71" s="243"/>
      <c r="M71" s="243"/>
      <c r="N71" s="243"/>
    </row>
    <row r="72" spans="1:13" ht="15.75" customHeight="1">
      <c r="A72" s="25"/>
      <c r="B72" s="25"/>
      <c r="C72" s="33"/>
      <c r="D72" s="101"/>
      <c r="H72" s="242"/>
      <c r="I72" s="242"/>
      <c r="J72" s="242"/>
      <c r="K72" s="243"/>
      <c r="L72" s="243"/>
      <c r="M72" s="243"/>
    </row>
    <row r="73" spans="1:10" ht="33.75" customHeight="1">
      <c r="A73" s="25"/>
      <c r="B73" s="473" t="s">
        <v>783</v>
      </c>
      <c r="C73" s="473"/>
      <c r="D73" s="473"/>
      <c r="E73" s="473"/>
      <c r="F73" s="473"/>
      <c r="G73" s="473"/>
      <c r="H73" s="242"/>
      <c r="I73" s="242"/>
      <c r="J73" s="242"/>
    </row>
    <row r="74" spans="1:10" ht="15.75" customHeight="1">
      <c r="A74" s="25"/>
      <c r="B74" s="25"/>
      <c r="C74" s="33"/>
      <c r="D74" s="101"/>
      <c r="E74" s="61"/>
      <c r="F74" s="61"/>
      <c r="G74" s="61"/>
      <c r="H74" s="242"/>
      <c r="I74" s="242"/>
      <c r="J74" s="242"/>
    </row>
    <row r="75" spans="1:10" ht="16.5">
      <c r="A75" s="25"/>
      <c r="B75" s="25"/>
      <c r="C75" s="33"/>
      <c r="D75" s="101"/>
      <c r="H75" s="242"/>
      <c r="I75" s="242"/>
      <c r="J75" s="242"/>
    </row>
    <row r="76" spans="1:9" ht="16.5">
      <c r="A76" s="25"/>
      <c r="B76" s="25"/>
      <c r="C76" s="33"/>
      <c r="D76" s="101"/>
      <c r="H76" s="242"/>
      <c r="I76" s="242"/>
    </row>
    <row r="77" spans="1:10" ht="16.5">
      <c r="A77" s="25"/>
      <c r="B77" s="25"/>
      <c r="C77" s="33"/>
      <c r="D77" s="101"/>
      <c r="H77" s="242"/>
      <c r="J77" s="242"/>
    </row>
    <row r="78" spans="1:9" ht="15.75">
      <c r="A78" s="406" t="s">
        <v>763</v>
      </c>
      <c r="B78" s="406"/>
      <c r="C78" s="406"/>
      <c r="D78" s="406"/>
      <c r="E78" s="406"/>
      <c r="F78" s="406"/>
      <c r="G78" s="406"/>
      <c r="I78" s="242"/>
    </row>
    <row r="79" spans="1:8" ht="16.5">
      <c r="A79" s="25"/>
      <c r="B79" s="25"/>
      <c r="C79" s="33"/>
      <c r="D79" s="101"/>
      <c r="H79" s="242"/>
    </row>
    <row r="80" spans="1:4" ht="16.5">
      <c r="A80" s="25"/>
      <c r="B80" s="25"/>
      <c r="C80" s="33"/>
      <c r="D80" s="101"/>
    </row>
    <row r="81" spans="1:4" ht="16.5">
      <c r="A81" s="25"/>
      <c r="B81" s="25"/>
      <c r="C81" s="33"/>
      <c r="D81" s="101"/>
    </row>
    <row r="82" spans="1:4" ht="16.5">
      <c r="A82" s="25"/>
      <c r="B82" s="25"/>
      <c r="C82" s="33"/>
      <c r="D82" s="101"/>
    </row>
    <row r="83" spans="1:4" ht="16.5">
      <c r="A83" s="25"/>
      <c r="B83" s="25"/>
      <c r="C83" s="33"/>
      <c r="D83" s="101"/>
    </row>
    <row r="84" spans="1:4" ht="16.5">
      <c r="A84" s="25"/>
      <c r="B84" s="25"/>
      <c r="C84" s="33"/>
      <c r="D84" s="101"/>
    </row>
    <row r="85" spans="1:4" ht="16.5">
      <c r="A85" s="25"/>
      <c r="B85" s="25"/>
      <c r="C85" s="33"/>
      <c r="D85" s="101"/>
    </row>
    <row r="92" spans="2:7" ht="15.75">
      <c r="B92" s="64"/>
      <c r="C92" s="64"/>
      <c r="D92" s="102"/>
      <c r="E92" s="64"/>
      <c r="F92" s="64"/>
      <c r="G92" s="64"/>
    </row>
  </sheetData>
  <sheetProtection sheet="1"/>
  <mergeCells count="1">
    <mergeCell ref="B73:G73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8" r:id="rId1"/>
  <headerFooter alignWithMargins="0">
    <oddHeader>&amp;C&amp;"DINPro-Medium,Bold"&amp;14İKİNCİ BÖLÜM
KONSOLİDE OLMAYAN FİNANSAL TABLOLAR</oddHeader>
    <oddFooter>&amp;C&amp;"DINPro-Medium,Regular"&amp;14 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8515625" style="367" customWidth="1"/>
    <col min="2" max="2" width="5.7109375" style="367" customWidth="1"/>
    <col min="3" max="3" width="117.28125" style="367" customWidth="1"/>
    <col min="4" max="4" width="19.7109375" style="471" customWidth="1"/>
    <col min="5" max="5" width="9.140625" style="367" customWidth="1"/>
    <col min="6" max="6" width="10.28125" style="367" bestFit="1" customWidth="1"/>
    <col min="7" max="7" width="9.140625" style="367" customWidth="1"/>
    <col min="8" max="8" width="13.7109375" style="367" bestFit="1" customWidth="1"/>
    <col min="9" max="16384" width="9.140625" style="367" customWidth="1"/>
  </cols>
  <sheetData>
    <row r="2" spans="3:4" s="213" customFormat="1" ht="19.5">
      <c r="C2" s="214" t="s">
        <v>0</v>
      </c>
      <c r="D2" s="218"/>
    </row>
    <row r="3" spans="3:4" s="213" customFormat="1" ht="19.5">
      <c r="C3" s="214" t="s">
        <v>800</v>
      </c>
      <c r="D3" s="218"/>
    </row>
    <row r="4" spans="3:4" s="213" customFormat="1" ht="19.5">
      <c r="C4" s="214" t="s">
        <v>694</v>
      </c>
      <c r="D4" s="218"/>
    </row>
    <row r="5" spans="3:4" s="257" customFormat="1" ht="15.75">
      <c r="C5" s="364" t="s">
        <v>401</v>
      </c>
      <c r="D5" s="258"/>
    </row>
    <row r="6" ht="13.5">
      <c r="D6" s="399"/>
    </row>
    <row r="7" spans="3:4" s="209" customFormat="1" ht="16.5">
      <c r="C7" s="339" t="s">
        <v>695</v>
      </c>
      <c r="D7" s="224" t="s">
        <v>45</v>
      </c>
    </row>
    <row r="8" spans="2:4" s="209" customFormat="1" ht="16.5">
      <c r="B8" s="267"/>
      <c r="C8" s="267"/>
      <c r="D8" s="226" t="s">
        <v>407</v>
      </c>
    </row>
    <row r="9" spans="3:4" s="365" customFormat="1" ht="15.75">
      <c r="C9" s="366"/>
      <c r="D9" s="470"/>
    </row>
    <row r="10" spans="2:4" s="257" customFormat="1" ht="16.5">
      <c r="B10" s="270" t="s">
        <v>4</v>
      </c>
      <c r="C10" s="273" t="s">
        <v>696</v>
      </c>
      <c r="D10" s="304"/>
    </row>
    <row r="11" spans="2:9" s="257" customFormat="1" ht="16.5">
      <c r="B11" s="270"/>
      <c r="C11" s="273" t="s">
        <v>697</v>
      </c>
      <c r="D11" s="435">
        <v>1116476</v>
      </c>
      <c r="G11" s="285"/>
      <c r="H11" s="285"/>
      <c r="I11" s="285"/>
    </row>
    <row r="12" spans="2:9" s="257" customFormat="1" ht="16.5">
      <c r="B12" s="270" t="s">
        <v>8</v>
      </c>
      <c r="C12" s="273" t="s">
        <v>698</v>
      </c>
      <c r="D12" s="435">
        <v>2465549</v>
      </c>
      <c r="G12" s="285"/>
      <c r="H12" s="285"/>
      <c r="I12" s="285"/>
    </row>
    <row r="13" spans="2:9" s="257" customFormat="1" ht="16.5">
      <c r="B13" s="270" t="s">
        <v>16</v>
      </c>
      <c r="C13" s="273" t="s">
        <v>699</v>
      </c>
      <c r="D13" s="435">
        <v>0</v>
      </c>
      <c r="G13" s="285"/>
      <c r="H13" s="285"/>
      <c r="I13" s="285"/>
    </row>
    <row r="14" spans="2:9" s="257" customFormat="1" ht="16.5">
      <c r="B14" s="270" t="s">
        <v>17</v>
      </c>
      <c r="C14" s="273" t="s">
        <v>700</v>
      </c>
      <c r="D14" s="435">
        <v>0</v>
      </c>
      <c r="G14" s="285"/>
      <c r="H14" s="285"/>
      <c r="I14" s="285"/>
    </row>
    <row r="15" spans="2:9" s="257" customFormat="1" ht="16.5">
      <c r="B15" s="270" t="s">
        <v>20</v>
      </c>
      <c r="C15" s="273" t="s">
        <v>701</v>
      </c>
      <c r="D15" s="435"/>
      <c r="G15" s="285"/>
      <c r="H15" s="285"/>
      <c r="I15" s="285"/>
    </row>
    <row r="16" spans="2:9" s="257" customFormat="1" ht="16.5">
      <c r="B16" s="270"/>
      <c r="C16" s="273" t="s">
        <v>702</v>
      </c>
      <c r="D16" s="435">
        <v>59343</v>
      </c>
      <c r="G16" s="285"/>
      <c r="H16" s="285"/>
      <c r="I16" s="285"/>
    </row>
    <row r="17" spans="2:9" s="257" customFormat="1" ht="16.5">
      <c r="B17" s="270" t="s">
        <v>23</v>
      </c>
      <c r="C17" s="273" t="s">
        <v>703</v>
      </c>
      <c r="D17" s="435"/>
      <c r="G17" s="285"/>
      <c r="H17" s="285"/>
      <c r="I17" s="285"/>
    </row>
    <row r="18" spans="2:9" s="257" customFormat="1" ht="16.5">
      <c r="B18" s="270"/>
      <c r="C18" s="273" t="s">
        <v>702</v>
      </c>
      <c r="D18" s="435">
        <v>0</v>
      </c>
      <c r="G18" s="285"/>
      <c r="H18" s="285"/>
      <c r="I18" s="285"/>
    </row>
    <row r="19" spans="2:9" s="257" customFormat="1" ht="16.5">
      <c r="B19" s="270" t="s">
        <v>26</v>
      </c>
      <c r="C19" s="273" t="s">
        <v>704</v>
      </c>
      <c r="D19" s="435">
        <v>0</v>
      </c>
      <c r="G19" s="285"/>
      <c r="H19" s="285"/>
      <c r="I19" s="285"/>
    </row>
    <row r="20" spans="2:9" s="257" customFormat="1" ht="16.5">
      <c r="B20" s="270" t="s">
        <v>27</v>
      </c>
      <c r="C20" s="273" t="s">
        <v>705</v>
      </c>
      <c r="D20" s="435">
        <v>-53168</v>
      </c>
      <c r="G20" s="285"/>
      <c r="H20" s="285"/>
      <c r="I20" s="285"/>
    </row>
    <row r="21" spans="2:9" s="257" customFormat="1" ht="16.5">
      <c r="B21" s="270" t="s">
        <v>28</v>
      </c>
      <c r="C21" s="270" t="s">
        <v>706</v>
      </c>
      <c r="D21" s="435">
        <v>-388223</v>
      </c>
      <c r="G21" s="285"/>
      <c r="H21" s="285"/>
      <c r="I21" s="285"/>
    </row>
    <row r="22" spans="2:9" s="257" customFormat="1" ht="16.5">
      <c r="B22" s="270" t="s">
        <v>29</v>
      </c>
      <c r="C22" s="270" t="s">
        <v>707</v>
      </c>
      <c r="D22" s="435">
        <f>+D11+D12+D13+D14+D16+D18+D19+D20+D21</f>
        <v>3199977</v>
      </c>
      <c r="G22" s="285"/>
      <c r="H22" s="285"/>
      <c r="I22" s="285"/>
    </row>
    <row r="23" spans="2:9" s="257" customFormat="1" ht="16.5">
      <c r="B23" s="270" t="s">
        <v>30</v>
      </c>
      <c r="C23" s="270" t="s">
        <v>708</v>
      </c>
      <c r="D23" s="435">
        <f>+D24+D26+D27+D28</f>
        <v>6039069</v>
      </c>
      <c r="G23" s="285"/>
      <c r="H23" s="285"/>
      <c r="I23" s="285"/>
    </row>
    <row r="24" spans="2:9" s="250" customFormat="1" ht="15.75">
      <c r="B24" s="274" t="s">
        <v>121</v>
      </c>
      <c r="C24" s="250" t="s">
        <v>709</v>
      </c>
      <c r="D24" s="188">
        <v>20994</v>
      </c>
      <c r="G24" s="285"/>
      <c r="H24" s="285"/>
      <c r="I24" s="285"/>
    </row>
    <row r="25" spans="2:9" s="250" customFormat="1" ht="15.75">
      <c r="B25" s="274" t="s">
        <v>122</v>
      </c>
      <c r="C25" s="250" t="s">
        <v>710</v>
      </c>
      <c r="D25" s="188"/>
      <c r="G25" s="285"/>
      <c r="H25" s="285"/>
      <c r="I25" s="285"/>
    </row>
    <row r="26" spans="3:9" s="250" customFormat="1" ht="15.75">
      <c r="C26" s="250" t="s">
        <v>711</v>
      </c>
      <c r="D26" s="188">
        <v>-37240</v>
      </c>
      <c r="G26" s="285"/>
      <c r="H26" s="285"/>
      <c r="I26" s="285"/>
    </row>
    <row r="27" spans="2:9" s="250" customFormat="1" ht="15.75">
      <c r="B27" s="274" t="s">
        <v>123</v>
      </c>
      <c r="C27" s="250" t="s">
        <v>712</v>
      </c>
      <c r="D27" s="188">
        <v>0</v>
      </c>
      <c r="G27" s="285"/>
      <c r="H27" s="285"/>
      <c r="I27" s="285"/>
    </row>
    <row r="28" spans="2:9" s="250" customFormat="1" ht="15.75">
      <c r="B28" s="274" t="s">
        <v>713</v>
      </c>
      <c r="C28" s="250" t="s">
        <v>13</v>
      </c>
      <c r="D28" s="188">
        <v>6055315</v>
      </c>
      <c r="G28" s="285"/>
      <c r="H28" s="285"/>
      <c r="I28" s="285"/>
    </row>
    <row r="29" spans="2:9" s="365" customFormat="1" ht="15.75">
      <c r="B29" s="366"/>
      <c r="C29" s="366"/>
      <c r="D29" s="191"/>
      <c r="G29" s="285"/>
      <c r="I29" s="285"/>
    </row>
    <row r="30" spans="2:7" s="257" customFormat="1" ht="16.5">
      <c r="B30" s="333" t="s">
        <v>31</v>
      </c>
      <c r="C30" s="333" t="s">
        <v>714</v>
      </c>
      <c r="D30" s="199">
        <f>D22+D23</f>
        <v>9239046</v>
      </c>
      <c r="G30" s="285"/>
    </row>
    <row r="31" ht="15.75">
      <c r="G31" s="285"/>
    </row>
    <row r="32" spans="2:4" ht="33.75" customHeight="1">
      <c r="B32" s="473" t="s">
        <v>783</v>
      </c>
      <c r="C32" s="473"/>
      <c r="D32" s="473"/>
    </row>
    <row r="34" ht="15.75">
      <c r="B34" s="250"/>
    </row>
    <row r="79" spans="1:4" ht="15.75">
      <c r="A79" s="476" t="s">
        <v>332</v>
      </c>
      <c r="B79" s="476"/>
      <c r="C79" s="476"/>
      <c r="D79" s="476"/>
    </row>
    <row r="88" spans="1:4" ht="12.75">
      <c r="A88" s="368"/>
      <c r="B88" s="368"/>
      <c r="C88" s="368"/>
      <c r="D88" s="472"/>
    </row>
  </sheetData>
  <sheetProtection sheet="1"/>
  <mergeCells count="2">
    <mergeCell ref="A79:D79"/>
    <mergeCell ref="B32:D32"/>
  </mergeCells>
  <printOptions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56" r:id="rId1"/>
  <headerFooter alignWithMargins="0">
    <oddFooter>&amp;C&amp;"DINPro-Medium,Regular"&amp;12 12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J47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9.5" customHeight="1"/>
  <cols>
    <col min="1" max="1" width="1.8515625" style="16" customWidth="1"/>
    <col min="2" max="2" width="8.140625" style="114" customWidth="1"/>
    <col min="3" max="3" width="57.140625" style="16" customWidth="1"/>
    <col min="4" max="4" width="12.8515625" style="16" customWidth="1"/>
    <col min="5" max="10" width="16.7109375" style="16" customWidth="1"/>
    <col min="11" max="11" width="37.00390625" style="16" customWidth="1"/>
    <col min="12" max="12" width="16.7109375" style="16" customWidth="1"/>
    <col min="13" max="13" width="24.57421875" style="16" customWidth="1"/>
    <col min="14" max="14" width="37.00390625" style="16" customWidth="1"/>
    <col min="15" max="18" width="17.00390625" style="16" customWidth="1"/>
    <col min="19" max="19" width="0.9921875" style="16" customWidth="1"/>
    <col min="20" max="20" width="9.140625" style="16" customWidth="1"/>
    <col min="21" max="21" width="20.140625" style="16" bestFit="1" customWidth="1"/>
    <col min="22" max="22" width="20.57421875" style="16" bestFit="1" customWidth="1"/>
    <col min="23" max="23" width="10.140625" style="16" bestFit="1" customWidth="1"/>
    <col min="24" max="25" width="20.57421875" style="16" bestFit="1" customWidth="1"/>
    <col min="26" max="26" width="18.57421875" style="16" bestFit="1" customWidth="1"/>
    <col min="27" max="29" width="20.57421875" style="16" bestFit="1" customWidth="1"/>
    <col min="30" max="30" width="17.8515625" style="16" bestFit="1" customWidth="1"/>
    <col min="31" max="31" width="22.00390625" style="16" bestFit="1" customWidth="1"/>
    <col min="32" max="32" width="10.140625" style="16" bestFit="1" customWidth="1"/>
    <col min="33" max="33" width="20.57421875" style="16" bestFit="1" customWidth="1"/>
    <col min="34" max="34" width="22.00390625" style="16" bestFit="1" customWidth="1"/>
    <col min="35" max="16384" width="9.140625" style="16" customWidth="1"/>
  </cols>
  <sheetData>
    <row r="1" spans="2:9" s="116" customFormat="1" ht="24" customHeight="1">
      <c r="B1" s="114"/>
      <c r="C1" s="369" t="s">
        <v>0</v>
      </c>
      <c r="D1" s="115"/>
      <c r="E1" s="115"/>
      <c r="F1" s="115"/>
      <c r="G1" s="115"/>
      <c r="H1" s="115"/>
      <c r="I1" s="115"/>
    </row>
    <row r="2" spans="2:12" s="116" customFormat="1" ht="19.5" customHeight="1">
      <c r="B2" s="114"/>
      <c r="C2" s="369" t="s">
        <v>798</v>
      </c>
      <c r="D2" s="117"/>
      <c r="E2" s="117"/>
      <c r="F2" s="117"/>
      <c r="G2" s="117"/>
      <c r="H2" s="117"/>
      <c r="I2" s="117"/>
      <c r="J2" s="118"/>
      <c r="K2" s="118"/>
      <c r="L2" s="118"/>
    </row>
    <row r="3" spans="2:9" s="57" customFormat="1" ht="15" customHeight="1">
      <c r="B3" s="119"/>
      <c r="C3" s="120" t="s">
        <v>401</v>
      </c>
      <c r="D3" s="120"/>
      <c r="E3" s="120"/>
      <c r="F3" s="121"/>
      <c r="G3" s="121"/>
      <c r="H3" s="121"/>
      <c r="I3" s="121"/>
    </row>
    <row r="4" spans="2:14" s="21" customFormat="1" ht="39" customHeight="1">
      <c r="B4" s="122"/>
      <c r="I4" s="477" t="s">
        <v>510</v>
      </c>
      <c r="J4" s="477"/>
      <c r="K4" s="477"/>
      <c r="L4" s="477" t="s">
        <v>511</v>
      </c>
      <c r="M4" s="477"/>
      <c r="N4" s="477"/>
    </row>
    <row r="5" spans="2:18" s="124" customFormat="1" ht="236.25">
      <c r="B5" s="123"/>
      <c r="D5" s="125" t="s">
        <v>257</v>
      </c>
      <c r="E5" s="125" t="s">
        <v>258</v>
      </c>
      <c r="F5" s="125" t="s">
        <v>259</v>
      </c>
      <c r="G5" s="125" t="s">
        <v>334</v>
      </c>
      <c r="H5" s="125" t="s">
        <v>509</v>
      </c>
      <c r="I5" s="125" t="s">
        <v>547</v>
      </c>
      <c r="J5" s="125" t="s">
        <v>548</v>
      </c>
      <c r="K5" s="125" t="s">
        <v>549</v>
      </c>
      <c r="L5" s="125" t="s">
        <v>550</v>
      </c>
      <c r="M5" s="125" t="s">
        <v>551</v>
      </c>
      <c r="N5" s="125" t="s">
        <v>552</v>
      </c>
      <c r="O5" s="125" t="s">
        <v>512</v>
      </c>
      <c r="P5" s="125" t="s">
        <v>513</v>
      </c>
      <c r="Q5" s="125" t="s">
        <v>765</v>
      </c>
      <c r="R5" s="125" t="s">
        <v>333</v>
      </c>
    </row>
    <row r="6" spans="2:18" s="21" customFormat="1" ht="9" customHeight="1">
      <c r="B6" s="126"/>
      <c r="C6" s="127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2:4" s="21" customFormat="1" ht="9" customHeight="1">
      <c r="B7" s="119"/>
      <c r="C7" s="130"/>
      <c r="D7" s="130"/>
    </row>
    <row r="8" spans="2:21" s="21" customFormat="1" ht="16.5">
      <c r="B8" s="174"/>
      <c r="C8" s="131" t="s">
        <v>44</v>
      </c>
      <c r="D8" s="130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195"/>
      <c r="U8" s="17"/>
    </row>
    <row r="9" spans="2:21" s="21" customFormat="1" ht="16.5">
      <c r="B9" s="174"/>
      <c r="C9" s="131" t="s">
        <v>792</v>
      </c>
      <c r="D9" s="130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195"/>
      <c r="U9" s="17"/>
    </row>
    <row r="10" spans="2:18" s="17" customFormat="1" ht="16.5">
      <c r="B10" s="119"/>
      <c r="C10" s="49"/>
      <c r="D10" s="50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247"/>
    </row>
    <row r="11" spans="2:18" s="17" customFormat="1" ht="16.5">
      <c r="B11" s="119"/>
      <c r="C11" s="49"/>
      <c r="D11" s="50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247"/>
    </row>
    <row r="12" spans="2:36" s="56" customFormat="1" ht="16.5">
      <c r="B12" s="132" t="s">
        <v>4</v>
      </c>
      <c r="C12" s="133" t="s">
        <v>253</v>
      </c>
      <c r="D12" s="187"/>
      <c r="E12" s="184">
        <v>4000000</v>
      </c>
      <c r="F12" s="184">
        <v>1700000</v>
      </c>
      <c r="G12" s="184">
        <v>0</v>
      </c>
      <c r="H12" s="184">
        <v>1405892</v>
      </c>
      <c r="I12" s="184">
        <v>2348962</v>
      </c>
      <c r="J12" s="184">
        <v>-114043</v>
      </c>
      <c r="K12" s="184">
        <v>1113024</v>
      </c>
      <c r="L12" s="184">
        <v>835299</v>
      </c>
      <c r="M12" s="184">
        <v>-777134</v>
      </c>
      <c r="N12" s="184">
        <v>83374</v>
      </c>
      <c r="O12" s="184">
        <v>23790063</v>
      </c>
      <c r="P12" s="184">
        <v>0</v>
      </c>
      <c r="Q12" s="184">
        <v>6039069</v>
      </c>
      <c r="R12" s="188">
        <f>SUM(E12:Q12)</f>
        <v>40424506</v>
      </c>
      <c r="U12" s="464"/>
      <c r="V12" s="240"/>
      <c r="W12" s="240"/>
      <c r="X12" s="240"/>
      <c r="Y12" s="240"/>
      <c r="Z12" s="240"/>
      <c r="AA12" s="240"/>
      <c r="AB12" s="240"/>
      <c r="AC12" s="240"/>
      <c r="AD12" s="240"/>
      <c r="AE12" s="240"/>
      <c r="AF12" s="240"/>
      <c r="AG12" s="240"/>
      <c r="AH12" s="240"/>
      <c r="AJ12" s="69"/>
    </row>
    <row r="13" spans="2:34" s="21" customFormat="1" ht="16.5">
      <c r="B13" s="175" t="s">
        <v>8</v>
      </c>
      <c r="C13" s="176" t="s">
        <v>318</v>
      </c>
      <c r="D13" s="206"/>
      <c r="E13" s="184">
        <f>SUM(E14:E15)</f>
        <v>0</v>
      </c>
      <c r="F13" s="184">
        <f aca="true" t="shared" si="0" ref="F13:Q13">SUM(F14:F15)</f>
        <v>0</v>
      </c>
      <c r="G13" s="184">
        <f t="shared" si="0"/>
        <v>0</v>
      </c>
      <c r="H13" s="184">
        <f t="shared" si="0"/>
        <v>580406</v>
      </c>
      <c r="I13" s="184">
        <f t="shared" si="0"/>
        <v>0</v>
      </c>
      <c r="J13" s="184">
        <f t="shared" si="0"/>
        <v>0</v>
      </c>
      <c r="K13" s="184">
        <f t="shared" si="0"/>
        <v>-58324</v>
      </c>
      <c r="L13" s="184">
        <f t="shared" si="0"/>
        <v>0</v>
      </c>
      <c r="M13" s="184">
        <f t="shared" si="0"/>
        <v>110969</v>
      </c>
      <c r="N13" s="184">
        <f t="shared" si="0"/>
        <v>0</v>
      </c>
      <c r="O13" s="184">
        <f t="shared" si="0"/>
        <v>0</v>
      </c>
      <c r="P13" s="184">
        <f t="shared" si="0"/>
        <v>0</v>
      </c>
      <c r="Q13" s="184">
        <f t="shared" si="0"/>
        <v>0</v>
      </c>
      <c r="R13" s="188">
        <f aca="true" t="shared" si="1" ref="R13:R27">SUM(E13:Q13)</f>
        <v>633051</v>
      </c>
      <c r="U13" s="46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</row>
    <row r="14" spans="2:34" s="56" customFormat="1" ht="15.75">
      <c r="B14" s="248" t="s">
        <v>9</v>
      </c>
      <c r="C14" s="60" t="s">
        <v>319</v>
      </c>
      <c r="D14" s="187"/>
      <c r="E14" s="184">
        <v>0</v>
      </c>
      <c r="F14" s="184">
        <v>0</v>
      </c>
      <c r="G14" s="184">
        <v>0</v>
      </c>
      <c r="H14" s="184">
        <v>0</v>
      </c>
      <c r="I14" s="184">
        <v>0</v>
      </c>
      <c r="J14" s="184">
        <v>0</v>
      </c>
      <c r="K14" s="184">
        <v>0</v>
      </c>
      <c r="L14" s="184">
        <v>0</v>
      </c>
      <c r="M14" s="184">
        <v>0</v>
      </c>
      <c r="N14" s="184">
        <v>0</v>
      </c>
      <c r="O14" s="184">
        <v>0</v>
      </c>
      <c r="P14" s="184">
        <v>0</v>
      </c>
      <c r="Q14" s="184">
        <v>0</v>
      </c>
      <c r="R14" s="188">
        <f t="shared" si="1"/>
        <v>0</v>
      </c>
      <c r="U14" s="464"/>
      <c r="V14" s="240"/>
      <c r="W14" s="240"/>
      <c r="X14" s="240"/>
      <c r="Y14" s="240"/>
      <c r="Z14" s="240"/>
      <c r="AA14" s="240"/>
      <c r="AB14" s="240"/>
      <c r="AC14" s="240"/>
      <c r="AD14" s="240"/>
      <c r="AE14" s="240"/>
      <c r="AF14" s="240"/>
      <c r="AG14" s="240"/>
      <c r="AH14" s="240"/>
    </row>
    <row r="15" spans="2:34" s="56" customFormat="1" ht="18" customHeight="1">
      <c r="B15" s="248" t="s">
        <v>14</v>
      </c>
      <c r="C15" s="60" t="s">
        <v>320</v>
      </c>
      <c r="D15" s="227"/>
      <c r="E15" s="184">
        <v>0</v>
      </c>
      <c r="F15" s="184">
        <v>0</v>
      </c>
      <c r="G15" s="184">
        <v>0</v>
      </c>
      <c r="H15" s="184">
        <v>580406</v>
      </c>
      <c r="I15" s="184">
        <v>0</v>
      </c>
      <c r="J15" s="184">
        <v>0</v>
      </c>
      <c r="K15" s="184">
        <v>-58324</v>
      </c>
      <c r="L15" s="184">
        <v>0</v>
      </c>
      <c r="M15" s="184">
        <v>110969</v>
      </c>
      <c r="N15" s="63">
        <v>0</v>
      </c>
      <c r="O15" s="184">
        <v>0</v>
      </c>
      <c r="P15" s="184">
        <v>0</v>
      </c>
      <c r="Q15" s="184">
        <v>0</v>
      </c>
      <c r="R15" s="188">
        <f t="shared" si="1"/>
        <v>633051</v>
      </c>
      <c r="U15" s="464"/>
      <c r="V15" s="240"/>
      <c r="W15" s="240"/>
      <c r="X15" s="240"/>
      <c r="Y15" s="240"/>
      <c r="Z15" s="240"/>
      <c r="AA15" s="240"/>
      <c r="AB15" s="240"/>
      <c r="AC15" s="240"/>
      <c r="AD15" s="240"/>
      <c r="AE15" s="240"/>
      <c r="AF15" s="240"/>
      <c r="AG15" s="240"/>
      <c r="AH15" s="240"/>
    </row>
    <row r="16" spans="2:34" s="56" customFormat="1" ht="16.5">
      <c r="B16" s="132" t="s">
        <v>16</v>
      </c>
      <c r="C16" s="133" t="s">
        <v>331</v>
      </c>
      <c r="D16" s="227"/>
      <c r="E16" s="184">
        <f>+E12+E13</f>
        <v>4000000</v>
      </c>
      <c r="F16" s="184">
        <f aca="true" t="shared" si="2" ref="F16:Q16">+F12+F13</f>
        <v>1700000</v>
      </c>
      <c r="G16" s="184">
        <f t="shared" si="2"/>
        <v>0</v>
      </c>
      <c r="H16" s="184">
        <f t="shared" si="2"/>
        <v>1986298</v>
      </c>
      <c r="I16" s="184">
        <f t="shared" si="2"/>
        <v>2348962</v>
      </c>
      <c r="J16" s="184">
        <f t="shared" si="2"/>
        <v>-114043</v>
      </c>
      <c r="K16" s="184">
        <f t="shared" si="2"/>
        <v>1054700</v>
      </c>
      <c r="L16" s="184">
        <f t="shared" si="2"/>
        <v>835299</v>
      </c>
      <c r="M16" s="184">
        <f t="shared" si="2"/>
        <v>-666165</v>
      </c>
      <c r="N16" s="184">
        <f t="shared" si="2"/>
        <v>83374</v>
      </c>
      <c r="O16" s="184">
        <f t="shared" si="2"/>
        <v>23790063</v>
      </c>
      <c r="P16" s="184">
        <f t="shared" si="2"/>
        <v>0</v>
      </c>
      <c r="Q16" s="184">
        <f t="shared" si="2"/>
        <v>6039069</v>
      </c>
      <c r="R16" s="188">
        <f t="shared" si="1"/>
        <v>41057557</v>
      </c>
      <c r="U16" s="464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</row>
    <row r="17" spans="2:34" s="56" customFormat="1" ht="15.75">
      <c r="B17" s="248" t="s">
        <v>17</v>
      </c>
      <c r="C17" s="60" t="s">
        <v>503</v>
      </c>
      <c r="D17" s="187"/>
      <c r="E17" s="184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5132</v>
      </c>
      <c r="K17" s="184">
        <v>387708</v>
      </c>
      <c r="L17" s="184">
        <v>789507</v>
      </c>
      <c r="M17" s="184">
        <v>-2245225</v>
      </c>
      <c r="N17" s="184">
        <v>-138412</v>
      </c>
      <c r="O17" s="184">
        <v>0</v>
      </c>
      <c r="P17" s="184">
        <v>0</v>
      </c>
      <c r="Q17" s="184">
        <v>5689644</v>
      </c>
      <c r="R17" s="188">
        <f t="shared" si="1"/>
        <v>4488354</v>
      </c>
      <c r="U17" s="464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</row>
    <row r="18" spans="2:34" s="56" customFormat="1" ht="31.5">
      <c r="B18" s="248" t="s">
        <v>20</v>
      </c>
      <c r="C18" s="60" t="s">
        <v>504</v>
      </c>
      <c r="D18" s="187"/>
      <c r="E18" s="184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8">
        <f t="shared" si="1"/>
        <v>0</v>
      </c>
      <c r="U18" s="464"/>
      <c r="V18" s="240"/>
      <c r="W18" s="240"/>
      <c r="X18" s="240"/>
      <c r="Y18" s="240"/>
      <c r="Z18" s="240"/>
      <c r="AA18" s="240"/>
      <c r="AB18" s="240"/>
      <c r="AC18" s="240"/>
      <c r="AD18" s="240"/>
      <c r="AE18" s="240"/>
      <c r="AF18" s="240"/>
      <c r="AG18" s="240"/>
      <c r="AH18" s="240"/>
    </row>
    <row r="19" spans="2:34" s="56" customFormat="1" ht="31.5">
      <c r="B19" s="248" t="s">
        <v>23</v>
      </c>
      <c r="C19" s="60" t="s">
        <v>505</v>
      </c>
      <c r="D19" s="187"/>
      <c r="E19" s="184">
        <v>0</v>
      </c>
      <c r="F19" s="184">
        <v>0</v>
      </c>
      <c r="G19" s="184">
        <v>0</v>
      </c>
      <c r="H19" s="184">
        <v>0</v>
      </c>
      <c r="I19" s="184">
        <v>0</v>
      </c>
      <c r="J19" s="184">
        <v>0</v>
      </c>
      <c r="K19" s="184">
        <v>0</v>
      </c>
      <c r="L19" s="184">
        <v>0</v>
      </c>
      <c r="M19" s="184">
        <v>0</v>
      </c>
      <c r="N19" s="184">
        <v>0</v>
      </c>
      <c r="O19" s="184">
        <v>0</v>
      </c>
      <c r="P19" s="184">
        <v>0</v>
      </c>
      <c r="Q19" s="184">
        <v>0</v>
      </c>
      <c r="R19" s="188">
        <f t="shared" si="1"/>
        <v>0</v>
      </c>
      <c r="U19" s="464"/>
      <c r="V19" s="240"/>
      <c r="W19" s="240"/>
      <c r="X19" s="240"/>
      <c r="Y19" s="240"/>
      <c r="Z19" s="240"/>
      <c r="AA19" s="240"/>
      <c r="AB19" s="240"/>
      <c r="AC19" s="240"/>
      <c r="AD19" s="240"/>
      <c r="AE19" s="240"/>
      <c r="AF19" s="240"/>
      <c r="AG19" s="240"/>
      <c r="AH19" s="240"/>
    </row>
    <row r="20" spans="2:34" s="56" customFormat="1" ht="31.5">
      <c r="B20" s="248" t="s">
        <v>26</v>
      </c>
      <c r="C20" s="60" t="s">
        <v>130</v>
      </c>
      <c r="D20" s="187"/>
      <c r="E20" s="184">
        <v>0</v>
      </c>
      <c r="F20" s="184">
        <v>0</v>
      </c>
      <c r="G20" s="184">
        <v>0</v>
      </c>
      <c r="H20" s="184">
        <v>0</v>
      </c>
      <c r="I20" s="184">
        <v>0</v>
      </c>
      <c r="J20" s="184">
        <v>0</v>
      </c>
      <c r="K20" s="184">
        <v>0</v>
      </c>
      <c r="L20" s="184">
        <v>0</v>
      </c>
      <c r="M20" s="184">
        <v>0</v>
      </c>
      <c r="N20" s="184">
        <v>0</v>
      </c>
      <c r="O20" s="184">
        <v>0</v>
      </c>
      <c r="P20" s="184">
        <v>0</v>
      </c>
      <c r="Q20" s="184">
        <v>0</v>
      </c>
      <c r="R20" s="188">
        <f t="shared" si="1"/>
        <v>0</v>
      </c>
      <c r="U20" s="464"/>
      <c r="V20" s="240"/>
      <c r="W20" s="240"/>
      <c r="X20" s="240"/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</row>
    <row r="21" spans="2:34" s="56" customFormat="1" ht="31.5">
      <c r="B21" s="248" t="s">
        <v>27</v>
      </c>
      <c r="C21" s="60" t="s">
        <v>506</v>
      </c>
      <c r="D21" s="187"/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184">
        <v>0</v>
      </c>
      <c r="L21" s="184">
        <v>0</v>
      </c>
      <c r="M21" s="184">
        <v>0</v>
      </c>
      <c r="N21" s="184">
        <v>0</v>
      </c>
      <c r="O21" s="184">
        <v>0</v>
      </c>
      <c r="P21" s="184">
        <v>0</v>
      </c>
      <c r="Q21" s="184">
        <v>0</v>
      </c>
      <c r="R21" s="188">
        <f t="shared" si="1"/>
        <v>0</v>
      </c>
      <c r="U21" s="464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</row>
    <row r="22" spans="2:34" s="56" customFormat="1" ht="15.75">
      <c r="B22" s="248" t="s">
        <v>28</v>
      </c>
      <c r="C22" s="60" t="s">
        <v>507</v>
      </c>
      <c r="D22" s="187"/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8">
        <f t="shared" si="1"/>
        <v>0</v>
      </c>
      <c r="U22" s="464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</row>
    <row r="23" spans="2:34" s="56" customFormat="1" ht="31.5">
      <c r="B23" s="248" t="s">
        <v>29</v>
      </c>
      <c r="C23" s="60" t="s">
        <v>508</v>
      </c>
      <c r="D23" s="187"/>
      <c r="E23" s="184">
        <v>0</v>
      </c>
      <c r="F23" s="184">
        <v>0</v>
      </c>
      <c r="G23" s="184">
        <v>0</v>
      </c>
      <c r="H23" s="184">
        <v>0</v>
      </c>
      <c r="I23" s="184">
        <f>-4607-136822</f>
        <v>-141429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184">
        <v>4607</v>
      </c>
      <c r="P23" s="184">
        <v>0</v>
      </c>
      <c r="Q23" s="184">
        <v>0</v>
      </c>
      <c r="R23" s="188">
        <f t="shared" si="1"/>
        <v>-136822</v>
      </c>
      <c r="U23" s="464"/>
      <c r="V23" s="240"/>
      <c r="W23" s="240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</row>
    <row r="24" spans="2:34" s="56" customFormat="1" ht="15.75">
      <c r="B24" s="248" t="s">
        <v>30</v>
      </c>
      <c r="C24" s="60" t="s">
        <v>321</v>
      </c>
      <c r="D24" s="187"/>
      <c r="E24" s="184">
        <f aca="true" t="shared" si="3" ref="E24:Q24">+SUM(E25:E27)</f>
        <v>0</v>
      </c>
      <c r="F24" s="184">
        <f t="shared" si="3"/>
        <v>0</v>
      </c>
      <c r="G24" s="184">
        <f t="shared" si="3"/>
        <v>0</v>
      </c>
      <c r="H24" s="184">
        <f t="shared" si="3"/>
        <v>0</v>
      </c>
      <c r="I24" s="184">
        <f t="shared" si="3"/>
        <v>0</v>
      </c>
      <c r="J24" s="184">
        <f t="shared" si="3"/>
        <v>0</v>
      </c>
      <c r="K24" s="184">
        <f t="shared" si="3"/>
        <v>0</v>
      </c>
      <c r="L24" s="184">
        <f t="shared" si="3"/>
        <v>0</v>
      </c>
      <c r="M24" s="184">
        <f t="shared" si="3"/>
        <v>0</v>
      </c>
      <c r="N24" s="184">
        <f t="shared" si="3"/>
        <v>0</v>
      </c>
      <c r="O24" s="184">
        <f t="shared" si="3"/>
        <v>4439069</v>
      </c>
      <c r="P24" s="184">
        <v>0</v>
      </c>
      <c r="Q24" s="184">
        <f t="shared" si="3"/>
        <v>-6039069</v>
      </c>
      <c r="R24" s="188">
        <f t="shared" si="1"/>
        <v>-1600000</v>
      </c>
      <c r="U24" s="464"/>
      <c r="V24" s="240"/>
      <c r="W24" s="240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</row>
    <row r="25" spans="2:34" s="56" customFormat="1" ht="15.75">
      <c r="B25" s="248" t="s">
        <v>121</v>
      </c>
      <c r="C25" s="60" t="s">
        <v>212</v>
      </c>
      <c r="D25" s="187" t="s">
        <v>881</v>
      </c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-1600000</v>
      </c>
      <c r="R25" s="188">
        <f t="shared" si="1"/>
        <v>-1600000</v>
      </c>
      <c r="U25" s="464"/>
      <c r="V25" s="240"/>
      <c r="W25" s="240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</row>
    <row r="26" spans="2:34" s="56" customFormat="1" ht="15.75">
      <c r="B26" s="248" t="s">
        <v>122</v>
      </c>
      <c r="C26" s="60" t="s">
        <v>213</v>
      </c>
      <c r="D26" s="205"/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4439069</v>
      </c>
      <c r="P26" s="184">
        <v>0</v>
      </c>
      <c r="Q26" s="184">
        <v>-4439069</v>
      </c>
      <c r="R26" s="188">
        <f t="shared" si="1"/>
        <v>0</v>
      </c>
      <c r="U26" s="464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</row>
    <row r="27" spans="2:34" s="56" customFormat="1" ht="15.75">
      <c r="B27" s="248" t="s">
        <v>123</v>
      </c>
      <c r="C27" s="60" t="s">
        <v>211</v>
      </c>
      <c r="D27" s="187"/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0</v>
      </c>
      <c r="Q27" s="184">
        <v>0</v>
      </c>
      <c r="R27" s="188">
        <f t="shared" si="1"/>
        <v>0</v>
      </c>
      <c r="U27" s="464"/>
      <c r="V27" s="240"/>
      <c r="W27" s="240"/>
      <c r="X27" s="240"/>
      <c r="Y27" s="240"/>
      <c r="Z27" s="240"/>
      <c r="AA27" s="240"/>
      <c r="AB27" s="240"/>
      <c r="AC27" s="240"/>
      <c r="AD27" s="240"/>
      <c r="AE27" s="240"/>
      <c r="AF27" s="240"/>
      <c r="AG27" s="240"/>
      <c r="AH27" s="240"/>
    </row>
    <row r="28" spans="2:18" s="17" customFormat="1" ht="16.5">
      <c r="B28" s="119"/>
      <c r="C28" s="51"/>
      <c r="D28" s="197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91"/>
    </row>
    <row r="29" spans="2:18" s="17" customFormat="1" ht="16.5">
      <c r="B29" s="132"/>
      <c r="C29" s="70"/>
      <c r="D29" s="197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91"/>
    </row>
    <row r="30" spans="2:34" s="103" customFormat="1" ht="33">
      <c r="B30" s="134"/>
      <c r="C30" s="135" t="s">
        <v>369</v>
      </c>
      <c r="D30" s="198"/>
      <c r="E30" s="185">
        <f>SUM(E16:E24)</f>
        <v>4000000</v>
      </c>
      <c r="F30" s="185">
        <f aca="true" t="shared" si="4" ref="F30:R30">SUM(F16:F24)</f>
        <v>1700000</v>
      </c>
      <c r="G30" s="185">
        <f t="shared" si="4"/>
        <v>0</v>
      </c>
      <c r="H30" s="185">
        <f t="shared" si="4"/>
        <v>1986298</v>
      </c>
      <c r="I30" s="185">
        <f t="shared" si="4"/>
        <v>2207533</v>
      </c>
      <c r="J30" s="185">
        <f t="shared" si="4"/>
        <v>-108911</v>
      </c>
      <c r="K30" s="185">
        <f t="shared" si="4"/>
        <v>1442408</v>
      </c>
      <c r="L30" s="185">
        <f t="shared" si="4"/>
        <v>1624806</v>
      </c>
      <c r="M30" s="185">
        <f t="shared" si="4"/>
        <v>-2911390</v>
      </c>
      <c r="N30" s="185">
        <f t="shared" si="4"/>
        <v>-55038</v>
      </c>
      <c r="O30" s="185">
        <f t="shared" si="4"/>
        <v>28233739</v>
      </c>
      <c r="P30" s="185">
        <f t="shared" si="4"/>
        <v>0</v>
      </c>
      <c r="Q30" s="185">
        <f t="shared" si="4"/>
        <v>5689644</v>
      </c>
      <c r="R30" s="199">
        <f t="shared" si="4"/>
        <v>43809089</v>
      </c>
      <c r="U30" s="464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</row>
    <row r="31" spans="2:18" s="17" customFormat="1" ht="16.5">
      <c r="B31" s="119"/>
      <c r="C31" s="52"/>
      <c r="D31" s="50"/>
      <c r="E31" s="53"/>
      <c r="F31" s="53"/>
      <c r="G31" s="53"/>
      <c r="H31" s="53"/>
      <c r="I31" s="53"/>
      <c r="J31" s="54"/>
      <c r="K31" s="54"/>
      <c r="L31" s="54"/>
      <c r="M31" s="54"/>
      <c r="N31" s="53"/>
      <c r="O31" s="53"/>
      <c r="P31" s="53"/>
      <c r="Q31" s="53"/>
      <c r="R31" s="53"/>
    </row>
    <row r="32" spans="2:34" s="17" customFormat="1" ht="15.75" customHeight="1">
      <c r="B32" s="400" t="s">
        <v>783</v>
      </c>
      <c r="C32" s="400"/>
      <c r="D32" s="400"/>
      <c r="E32" s="53"/>
      <c r="F32" s="53"/>
      <c r="G32" s="53"/>
      <c r="H32" s="53"/>
      <c r="I32" s="53"/>
      <c r="J32" s="54"/>
      <c r="K32" s="54"/>
      <c r="L32" s="54"/>
      <c r="M32" s="54"/>
      <c r="N32" s="53"/>
      <c r="O32" s="53"/>
      <c r="P32" s="53"/>
      <c r="Q32" s="53"/>
      <c r="R32" s="5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73"/>
      <c r="AG32" s="173"/>
      <c r="AH32" s="173"/>
    </row>
    <row r="33" spans="2:34" s="57" customFormat="1" ht="19.5" customHeight="1">
      <c r="B33" s="56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</row>
    <row r="34" spans="2:34" s="57" customFormat="1" ht="19.5" customHeight="1">
      <c r="B34" s="56"/>
      <c r="L34" s="184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  <c r="AE34" s="173"/>
      <c r="AF34" s="173"/>
      <c r="AG34" s="173"/>
      <c r="AH34" s="173"/>
    </row>
    <row r="35" spans="2:34" s="57" customFormat="1" ht="19.5" customHeight="1">
      <c r="B35" s="56"/>
      <c r="L35" s="184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73"/>
      <c r="AG35" s="173"/>
      <c r="AH35" s="173"/>
    </row>
    <row r="36" spans="2:34" s="57" customFormat="1" ht="19.5" customHeight="1">
      <c r="B36" s="56"/>
      <c r="L36" s="184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  <c r="AE36" s="173"/>
      <c r="AF36" s="173"/>
      <c r="AG36" s="173"/>
      <c r="AH36" s="173"/>
    </row>
    <row r="37" spans="2:34" s="57" customFormat="1" ht="19.5" customHeight="1">
      <c r="B37" s="56"/>
      <c r="L37" s="184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</row>
    <row r="38" spans="2:34" s="57" customFormat="1" ht="19.5" customHeight="1">
      <c r="B38" s="56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</row>
    <row r="39" spans="2:34" s="57" customFormat="1" ht="19.5" customHeight="1">
      <c r="B39" s="56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</row>
    <row r="40" spans="2:34" s="57" customFormat="1" ht="19.5" customHeight="1">
      <c r="B40" s="56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</row>
    <row r="41" spans="2:34" s="17" customFormat="1" ht="19.5" customHeight="1">
      <c r="B41" s="122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</row>
    <row r="42" spans="2:34" s="57" customFormat="1" ht="29.25" customHeight="1">
      <c r="B42" s="478" t="s">
        <v>332</v>
      </c>
      <c r="C42" s="478"/>
      <c r="D42" s="478"/>
      <c r="E42" s="478"/>
      <c r="F42" s="478"/>
      <c r="G42" s="478"/>
      <c r="H42" s="478"/>
      <c r="I42" s="478"/>
      <c r="J42" s="478"/>
      <c r="K42" s="478"/>
      <c r="L42" s="478"/>
      <c r="M42" s="478"/>
      <c r="N42" s="478"/>
      <c r="O42" s="478"/>
      <c r="P42" s="478"/>
      <c r="Q42" s="478"/>
      <c r="S42" s="17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</row>
    <row r="43" spans="1:34" ht="3" customHeight="1">
      <c r="A43" s="55"/>
      <c r="B43" s="136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</row>
    <row r="44" spans="3:34" ht="21.75" customHeight="1">
      <c r="C44" s="17"/>
      <c r="D44" s="17"/>
      <c r="E44" s="17"/>
      <c r="F44" s="17"/>
      <c r="G44" s="17"/>
      <c r="H44" s="17"/>
      <c r="J44" s="17"/>
      <c r="K44" s="17"/>
      <c r="L44" s="17"/>
      <c r="M44" s="17"/>
      <c r="O44" s="17"/>
      <c r="P44" s="17"/>
      <c r="Q44" s="17"/>
      <c r="R44" s="17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</row>
    <row r="45" spans="21:34" ht="19.5" customHeight="1"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</row>
    <row r="46" spans="21:34" ht="19.5" customHeight="1"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</row>
    <row r="47" spans="21:34" ht="19.5" customHeight="1"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</row>
  </sheetData>
  <sheetProtection sheet="1"/>
  <mergeCells count="3">
    <mergeCell ref="I4:K4"/>
    <mergeCell ref="L4:N4"/>
    <mergeCell ref="B42:Q42"/>
  </mergeCells>
  <printOptions horizontalCentered="1"/>
  <pageMargins left="0.1968503937007874" right="0.2362204724409449" top="0.94" bottom="0.31496062992125984" header="1.13" footer="0.1968503937007874"/>
  <pageSetup horizontalDpi="600" verticalDpi="600" orientation="landscape" paperSize="9" scale="36" r:id="rId1"/>
  <headerFooter alignWithMargins="0">
    <oddFooter xml:space="preserve">&amp;C&amp;"DINPro-Medium,Regular"&amp;15 13&amp;R&amp;"DINPro-Medium,Italic"&amp;12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4:W55"/>
  <sheetViews>
    <sheetView view="pageBreakPreview" zoomScale="70" zoomScaleNormal="70" zoomScaleSheetLayoutView="7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9.5" customHeight="1"/>
  <cols>
    <col min="1" max="1" width="1.8515625" style="16" customWidth="1"/>
    <col min="2" max="2" width="8.140625" style="114" customWidth="1"/>
    <col min="3" max="3" width="75.28125" style="16" customWidth="1"/>
    <col min="4" max="4" width="16.7109375" style="16" customWidth="1"/>
    <col min="5" max="5" width="14.7109375" style="16" customWidth="1"/>
    <col min="6" max="6" width="21.00390625" style="16" bestFit="1" customWidth="1"/>
    <col min="7" max="7" width="14.7109375" style="16" customWidth="1"/>
    <col min="8" max="8" width="17.421875" style="16" customWidth="1"/>
    <col min="9" max="9" width="16.140625" style="16" customWidth="1"/>
    <col min="10" max="14" width="14.7109375" style="16" customWidth="1"/>
    <col min="15" max="16" width="18.8515625" style="16" bestFit="1" customWidth="1"/>
    <col min="17" max="18" width="18.8515625" style="16" customWidth="1"/>
    <col min="19" max="19" width="20.8515625" style="16" customWidth="1"/>
    <col min="20" max="20" width="21.140625" style="16" customWidth="1"/>
    <col min="21" max="21" width="0.9921875" style="16" customWidth="1"/>
    <col min="22" max="22" width="9.140625" style="16" customWidth="1"/>
    <col min="23" max="23" width="12.421875" style="16" bestFit="1" customWidth="1"/>
    <col min="24" max="16384" width="9.140625" style="16" customWidth="1"/>
  </cols>
  <sheetData>
    <row r="3" ht="18.75"/>
    <row r="4" spans="2:10" s="116" customFormat="1" ht="24" customHeight="1">
      <c r="B4" s="114"/>
      <c r="C4" s="369" t="s">
        <v>0</v>
      </c>
      <c r="D4" s="115"/>
      <c r="E4" s="115"/>
      <c r="F4" s="115"/>
      <c r="G4" s="115"/>
      <c r="H4" s="115"/>
      <c r="I4" s="115"/>
      <c r="J4" s="115"/>
    </row>
    <row r="5" spans="2:13" s="116" customFormat="1" ht="19.5" customHeight="1">
      <c r="B5" s="114"/>
      <c r="C5" s="369" t="s">
        <v>801</v>
      </c>
      <c r="D5" s="117"/>
      <c r="E5" s="117"/>
      <c r="F5" s="117"/>
      <c r="G5" s="117"/>
      <c r="H5" s="117"/>
      <c r="I5" s="117"/>
      <c r="J5" s="117"/>
      <c r="K5" s="118"/>
      <c r="L5" s="118"/>
      <c r="M5" s="118"/>
    </row>
    <row r="6" spans="2:10" s="57" customFormat="1" ht="15" customHeight="1">
      <c r="B6" s="119"/>
      <c r="C6" s="120" t="s">
        <v>401</v>
      </c>
      <c r="D6" s="120"/>
      <c r="E6" s="120"/>
      <c r="F6" s="120"/>
      <c r="G6" s="121"/>
      <c r="H6" s="121"/>
      <c r="I6" s="121"/>
      <c r="J6" s="121"/>
    </row>
    <row r="7" s="21" customFormat="1" ht="15.75">
      <c r="B7" s="122"/>
    </row>
    <row r="8" spans="2:20" s="124" customFormat="1" ht="69" customHeight="1">
      <c r="B8" s="123"/>
      <c r="D8" s="125" t="s">
        <v>257</v>
      </c>
      <c r="E8" s="125" t="s">
        <v>258</v>
      </c>
      <c r="F8" s="125" t="s">
        <v>715</v>
      </c>
      <c r="G8" s="125" t="s">
        <v>259</v>
      </c>
      <c r="H8" s="125" t="s">
        <v>334</v>
      </c>
      <c r="I8" s="125" t="s">
        <v>716</v>
      </c>
      <c r="J8" s="125" t="s">
        <v>717</v>
      </c>
      <c r="K8" s="125" t="s">
        <v>718</v>
      </c>
      <c r="L8" s="125" t="s">
        <v>719</v>
      </c>
      <c r="M8" s="125" t="s">
        <v>720</v>
      </c>
      <c r="N8" s="125" t="s">
        <v>721</v>
      </c>
      <c r="O8" s="125" t="s">
        <v>722</v>
      </c>
      <c r="P8" s="125" t="s">
        <v>723</v>
      </c>
      <c r="Q8" s="125" t="s">
        <v>724</v>
      </c>
      <c r="R8" s="125" t="s">
        <v>725</v>
      </c>
      <c r="S8" s="125" t="s">
        <v>726</v>
      </c>
      <c r="T8" s="125" t="s">
        <v>333</v>
      </c>
    </row>
    <row r="9" spans="2:20" s="21" customFormat="1" ht="9" customHeight="1">
      <c r="B9" s="126"/>
      <c r="C9" s="127"/>
      <c r="D9" s="128"/>
      <c r="E9" s="129"/>
      <c r="F9" s="370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</row>
    <row r="10" spans="2:4" s="21" customFormat="1" ht="9" customHeight="1">
      <c r="B10" s="119"/>
      <c r="C10" s="130"/>
      <c r="D10" s="130"/>
    </row>
    <row r="11" spans="2:20" s="21" customFormat="1" ht="15.75" customHeight="1">
      <c r="B11" s="119"/>
      <c r="C11" s="131" t="s">
        <v>790</v>
      </c>
      <c r="D11" s="130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</row>
    <row r="12" spans="2:20" s="21" customFormat="1" ht="15.75" customHeight="1">
      <c r="B12" s="119"/>
      <c r="C12" s="131" t="s">
        <v>407</v>
      </c>
      <c r="D12" s="130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</row>
    <row r="13" spans="2:20" s="21" customFormat="1" ht="9" customHeight="1">
      <c r="B13" s="119"/>
      <c r="C13" s="371"/>
      <c r="D13" s="372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</row>
    <row r="14" spans="2:20" s="17" customFormat="1" ht="9" customHeight="1">
      <c r="B14" s="119"/>
      <c r="C14" s="49"/>
      <c r="D14" s="50"/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</row>
    <row r="15" spans="2:23" s="56" customFormat="1" ht="16.5">
      <c r="B15" s="132" t="s">
        <v>4</v>
      </c>
      <c r="C15" s="60" t="s">
        <v>317</v>
      </c>
      <c r="D15" s="187"/>
      <c r="E15" s="184">
        <v>4000000</v>
      </c>
      <c r="F15" s="184">
        <v>1405892</v>
      </c>
      <c r="G15" s="184">
        <v>1700000</v>
      </c>
      <c r="H15" s="184">
        <v>0</v>
      </c>
      <c r="I15" s="184">
        <v>1322027</v>
      </c>
      <c r="J15" s="184">
        <v>0</v>
      </c>
      <c r="K15" s="184">
        <v>18718299</v>
      </c>
      <c r="L15" s="184">
        <v>49517</v>
      </c>
      <c r="M15" s="184">
        <v>4820455</v>
      </c>
      <c r="N15" s="184">
        <v>0</v>
      </c>
      <c r="O15" s="184">
        <v>271568</v>
      </c>
      <c r="P15" s="184">
        <v>47106</v>
      </c>
      <c r="Q15" s="184">
        <v>4895</v>
      </c>
      <c r="R15" s="184">
        <v>35899</v>
      </c>
      <c r="S15" s="184">
        <v>0</v>
      </c>
      <c r="T15" s="188">
        <f>SUM(E15:S15)</f>
        <v>32375658</v>
      </c>
      <c r="W15" s="374"/>
    </row>
    <row r="16" spans="2:20" s="56" customFormat="1" ht="16.5">
      <c r="B16" s="132" t="s">
        <v>8</v>
      </c>
      <c r="C16" s="60" t="s">
        <v>318</v>
      </c>
      <c r="D16" s="189"/>
      <c r="E16" s="184">
        <f>SUM(E17:E18)</f>
        <v>0</v>
      </c>
      <c r="F16" s="184">
        <f aca="true" t="shared" si="0" ref="F16:R16">SUM(F17:F18)</f>
        <v>0</v>
      </c>
      <c r="G16" s="184">
        <f t="shared" si="0"/>
        <v>0</v>
      </c>
      <c r="H16" s="184">
        <f t="shared" si="0"/>
        <v>0</v>
      </c>
      <c r="I16" s="184">
        <f t="shared" si="0"/>
        <v>0</v>
      </c>
      <c r="J16" s="184">
        <f t="shared" si="0"/>
        <v>0</v>
      </c>
      <c r="K16" s="184">
        <f t="shared" si="0"/>
        <v>0</v>
      </c>
      <c r="L16" s="184">
        <f t="shared" si="0"/>
        <v>0</v>
      </c>
      <c r="M16" s="184">
        <f t="shared" si="0"/>
        <v>0</v>
      </c>
      <c r="N16" s="184">
        <f t="shared" si="0"/>
        <v>0</v>
      </c>
      <c r="O16" s="184">
        <f t="shared" si="0"/>
        <v>0</v>
      </c>
      <c r="P16" s="184">
        <f t="shared" si="0"/>
        <v>0</v>
      </c>
      <c r="Q16" s="184">
        <f t="shared" si="0"/>
        <v>0</v>
      </c>
      <c r="R16" s="184">
        <f t="shared" si="0"/>
        <v>0</v>
      </c>
      <c r="S16" s="184">
        <f>SUM(S17:S18)</f>
        <v>0</v>
      </c>
      <c r="T16" s="188">
        <f>SUM(E16:S16)</f>
        <v>0</v>
      </c>
    </row>
    <row r="17" spans="2:20" s="56" customFormat="1" ht="16.5">
      <c r="B17" s="132" t="s">
        <v>9</v>
      </c>
      <c r="C17" s="60" t="s">
        <v>319</v>
      </c>
      <c r="D17" s="189"/>
      <c r="E17" s="63">
        <v>0</v>
      </c>
      <c r="F17" s="184">
        <v>0</v>
      </c>
      <c r="G17" s="184">
        <v>0</v>
      </c>
      <c r="H17" s="184">
        <v>0</v>
      </c>
      <c r="I17" s="184">
        <v>0</v>
      </c>
      <c r="J17" s="184">
        <v>0</v>
      </c>
      <c r="K17" s="184">
        <v>0</v>
      </c>
      <c r="L17" s="184">
        <v>0</v>
      </c>
      <c r="M17" s="184">
        <v>0</v>
      </c>
      <c r="N17" s="184">
        <v>0</v>
      </c>
      <c r="O17" s="184">
        <v>0</v>
      </c>
      <c r="P17" s="184">
        <v>0</v>
      </c>
      <c r="Q17" s="184">
        <v>0</v>
      </c>
      <c r="R17" s="184">
        <v>0</v>
      </c>
      <c r="S17" s="184">
        <v>0</v>
      </c>
      <c r="T17" s="188">
        <f>SUM(E17:S17)</f>
        <v>0</v>
      </c>
    </row>
    <row r="18" spans="2:20" s="56" customFormat="1" ht="31.5">
      <c r="B18" s="132" t="s">
        <v>14</v>
      </c>
      <c r="C18" s="60" t="s">
        <v>320</v>
      </c>
      <c r="D18" s="189"/>
      <c r="E18" s="63">
        <v>0</v>
      </c>
      <c r="F18" s="184">
        <v>0</v>
      </c>
      <c r="G18" s="184">
        <v>0</v>
      </c>
      <c r="H18" s="184">
        <v>0</v>
      </c>
      <c r="I18" s="184">
        <v>0</v>
      </c>
      <c r="J18" s="184">
        <v>0</v>
      </c>
      <c r="K18" s="184">
        <v>0</v>
      </c>
      <c r="L18" s="184">
        <v>0</v>
      </c>
      <c r="M18" s="184">
        <v>0</v>
      </c>
      <c r="N18" s="184">
        <v>0</v>
      </c>
      <c r="O18" s="184">
        <v>0</v>
      </c>
      <c r="P18" s="184">
        <v>0</v>
      </c>
      <c r="Q18" s="184">
        <v>0</v>
      </c>
      <c r="R18" s="184">
        <v>0</v>
      </c>
      <c r="S18" s="184">
        <v>0</v>
      </c>
      <c r="T18" s="188">
        <f>SUM(E18:S18)</f>
        <v>0</v>
      </c>
    </row>
    <row r="19" spans="2:20" s="56" customFormat="1" ht="16.5">
      <c r="B19" s="132" t="s">
        <v>16</v>
      </c>
      <c r="C19" s="60" t="s">
        <v>331</v>
      </c>
      <c r="D19" s="227"/>
      <c r="E19" s="184">
        <f>+E15+E16</f>
        <v>4000000</v>
      </c>
      <c r="F19" s="184">
        <f aca="true" t="shared" si="1" ref="F19:T19">+F15+F16</f>
        <v>1405892</v>
      </c>
      <c r="G19" s="184">
        <f t="shared" si="1"/>
        <v>1700000</v>
      </c>
      <c r="H19" s="184">
        <f t="shared" si="1"/>
        <v>0</v>
      </c>
      <c r="I19" s="184">
        <f t="shared" si="1"/>
        <v>1322027</v>
      </c>
      <c r="J19" s="184">
        <f t="shared" si="1"/>
        <v>0</v>
      </c>
      <c r="K19" s="184">
        <f t="shared" si="1"/>
        <v>18718299</v>
      </c>
      <c r="L19" s="184">
        <f t="shared" si="1"/>
        <v>49517</v>
      </c>
      <c r="M19" s="184">
        <f t="shared" si="1"/>
        <v>4820455</v>
      </c>
      <c r="N19" s="184">
        <f t="shared" si="1"/>
        <v>0</v>
      </c>
      <c r="O19" s="184">
        <f t="shared" si="1"/>
        <v>271568</v>
      </c>
      <c r="P19" s="184">
        <f t="shared" si="1"/>
        <v>47106</v>
      </c>
      <c r="Q19" s="184">
        <f t="shared" si="1"/>
        <v>4895</v>
      </c>
      <c r="R19" s="184">
        <f t="shared" si="1"/>
        <v>35899</v>
      </c>
      <c r="S19" s="184">
        <f t="shared" si="1"/>
        <v>0</v>
      </c>
      <c r="T19" s="188">
        <f t="shared" si="1"/>
        <v>32375658</v>
      </c>
    </row>
    <row r="20" spans="2:20" s="17" customFormat="1" ht="16.5">
      <c r="B20" s="132"/>
      <c r="C20" s="51"/>
      <c r="D20" s="375"/>
      <c r="E20" s="166"/>
      <c r="F20" s="166"/>
      <c r="G20" s="166"/>
      <c r="H20" s="166"/>
      <c r="I20" s="166"/>
      <c r="J20" s="166"/>
      <c r="K20" s="166"/>
      <c r="L20" s="166"/>
      <c r="M20" s="190"/>
      <c r="N20" s="190"/>
      <c r="O20" s="166"/>
      <c r="P20" s="166"/>
      <c r="Q20" s="166"/>
      <c r="R20" s="166"/>
      <c r="S20" s="166"/>
      <c r="T20" s="191"/>
    </row>
    <row r="21" spans="2:21" s="57" customFormat="1" ht="16.5">
      <c r="B21" s="132"/>
      <c r="C21" s="133" t="s">
        <v>727</v>
      </c>
      <c r="D21" s="192"/>
      <c r="E21" s="193"/>
      <c r="F21" s="193"/>
      <c r="G21" s="193"/>
      <c r="H21" s="193"/>
      <c r="I21" s="193"/>
      <c r="J21" s="193"/>
      <c r="K21" s="193"/>
      <c r="L21" s="193"/>
      <c r="M21" s="194"/>
      <c r="N21" s="194"/>
      <c r="O21" s="194"/>
      <c r="P21" s="194"/>
      <c r="Q21" s="194"/>
      <c r="R21" s="194"/>
      <c r="S21" s="194"/>
      <c r="T21" s="195"/>
      <c r="U21" s="21"/>
    </row>
    <row r="22" spans="2:20" s="56" customFormat="1" ht="16.5">
      <c r="B22" s="132" t="s">
        <v>17</v>
      </c>
      <c r="C22" s="60" t="s">
        <v>728</v>
      </c>
      <c r="D22" s="189"/>
      <c r="E22" s="184">
        <v>0</v>
      </c>
      <c r="F22" s="184">
        <v>0</v>
      </c>
      <c r="G22" s="184">
        <v>0</v>
      </c>
      <c r="H22" s="184">
        <v>0</v>
      </c>
      <c r="I22" s="184">
        <v>0</v>
      </c>
      <c r="J22" s="184">
        <v>0</v>
      </c>
      <c r="K22" s="184">
        <v>0</v>
      </c>
      <c r="L22" s="184">
        <v>0</v>
      </c>
      <c r="M22" s="184">
        <v>0</v>
      </c>
      <c r="N22" s="184">
        <v>0</v>
      </c>
      <c r="O22" s="184">
        <v>0</v>
      </c>
      <c r="P22" s="184">
        <v>0</v>
      </c>
      <c r="Q22" s="184">
        <v>0</v>
      </c>
      <c r="R22" s="184">
        <v>0</v>
      </c>
      <c r="S22" s="184">
        <v>0</v>
      </c>
      <c r="T22" s="188">
        <f>SUM(E22:S22)</f>
        <v>0</v>
      </c>
    </row>
    <row r="23" spans="2:23" s="56" customFormat="1" ht="16.5">
      <c r="B23" s="132" t="s">
        <v>20</v>
      </c>
      <c r="C23" s="60" t="s">
        <v>651</v>
      </c>
      <c r="D23" s="74" t="s">
        <v>884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184">
        <v>0</v>
      </c>
      <c r="L23" s="184">
        <v>0</v>
      </c>
      <c r="M23" s="184">
        <v>0</v>
      </c>
      <c r="N23" s="184">
        <v>0</v>
      </c>
      <c r="O23" s="63">
        <v>601438</v>
      </c>
      <c r="P23" s="184">
        <v>0</v>
      </c>
      <c r="Q23" s="184">
        <v>0</v>
      </c>
      <c r="R23" s="184">
        <v>0</v>
      </c>
      <c r="S23" s="184">
        <v>0</v>
      </c>
      <c r="T23" s="188">
        <f>SUM(E23:S23)</f>
        <v>601438</v>
      </c>
      <c r="W23" s="69"/>
    </row>
    <row r="24" spans="2:23" s="56" customFormat="1" ht="16.5">
      <c r="B24" s="132" t="s">
        <v>23</v>
      </c>
      <c r="C24" s="60" t="s">
        <v>661</v>
      </c>
      <c r="D24" s="74" t="s">
        <v>885</v>
      </c>
      <c r="E24" s="184">
        <f aca="true" t="shared" si="2" ref="E24:S24">SUM(E25:E26)</f>
        <v>0</v>
      </c>
      <c r="F24" s="184">
        <f>SUM(F25:F26)</f>
        <v>0</v>
      </c>
      <c r="G24" s="184">
        <f t="shared" si="2"/>
        <v>0</v>
      </c>
      <c r="H24" s="184">
        <f t="shared" si="2"/>
        <v>0</v>
      </c>
      <c r="I24" s="184">
        <f t="shared" si="2"/>
        <v>0</v>
      </c>
      <c r="J24" s="184">
        <f t="shared" si="2"/>
        <v>0</v>
      </c>
      <c r="K24" s="184">
        <f t="shared" si="2"/>
        <v>0</v>
      </c>
      <c r="L24" s="184">
        <f t="shared" si="2"/>
        <v>0</v>
      </c>
      <c r="M24" s="184">
        <f t="shared" si="2"/>
        <v>0</v>
      </c>
      <c r="N24" s="184">
        <f t="shared" si="2"/>
        <v>0</v>
      </c>
      <c r="O24" s="184">
        <f>SUM(O25:O26)</f>
        <v>0</v>
      </c>
      <c r="P24" s="184">
        <f t="shared" si="2"/>
        <v>0</v>
      </c>
      <c r="Q24" s="184">
        <f t="shared" si="2"/>
        <v>0</v>
      </c>
      <c r="R24" s="184">
        <f>SUM(R25:R26)</f>
        <v>47474</v>
      </c>
      <c r="S24" s="184">
        <f t="shared" si="2"/>
        <v>0</v>
      </c>
      <c r="T24" s="188">
        <f aca="true" t="shared" si="3" ref="T24:T45">SUM(E24:S24)</f>
        <v>47474</v>
      </c>
      <c r="W24" s="69"/>
    </row>
    <row r="25" spans="2:23" s="56" customFormat="1" ht="16.5">
      <c r="B25" s="132" t="s">
        <v>24</v>
      </c>
      <c r="C25" s="60" t="s">
        <v>729</v>
      </c>
      <c r="D25" s="189"/>
      <c r="E25" s="184">
        <v>0</v>
      </c>
      <c r="F25" s="184">
        <v>0</v>
      </c>
      <c r="G25" s="184">
        <v>0</v>
      </c>
      <c r="H25" s="184">
        <v>0</v>
      </c>
      <c r="I25" s="184">
        <v>0</v>
      </c>
      <c r="J25" s="184">
        <v>0</v>
      </c>
      <c r="K25" s="184">
        <v>0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  <c r="Q25" s="184">
        <v>0</v>
      </c>
      <c r="R25" s="196">
        <v>47474</v>
      </c>
      <c r="S25" s="184">
        <v>0</v>
      </c>
      <c r="T25" s="188">
        <f t="shared" si="3"/>
        <v>47474</v>
      </c>
      <c r="W25" s="69"/>
    </row>
    <row r="26" spans="2:23" s="56" customFormat="1" ht="31.5">
      <c r="B26" s="132" t="s">
        <v>25</v>
      </c>
      <c r="C26" s="60" t="s">
        <v>730</v>
      </c>
      <c r="D26" s="189"/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4">
        <v>0</v>
      </c>
      <c r="L26" s="184">
        <v>0</v>
      </c>
      <c r="M26" s="184">
        <v>0</v>
      </c>
      <c r="N26" s="184">
        <v>0</v>
      </c>
      <c r="O26" s="184">
        <v>0</v>
      </c>
      <c r="P26" s="184">
        <v>0</v>
      </c>
      <c r="Q26" s="184">
        <v>0</v>
      </c>
      <c r="R26" s="184">
        <v>0</v>
      </c>
      <c r="S26" s="184">
        <v>0</v>
      </c>
      <c r="T26" s="188">
        <f t="shared" si="3"/>
        <v>0</v>
      </c>
      <c r="W26" s="69"/>
    </row>
    <row r="27" spans="2:23" s="56" customFormat="1" ht="16.5">
      <c r="B27" s="132" t="s">
        <v>26</v>
      </c>
      <c r="C27" s="60" t="s">
        <v>731</v>
      </c>
      <c r="D27" s="189"/>
      <c r="E27" s="184">
        <v>0</v>
      </c>
      <c r="F27" s="184">
        <v>0</v>
      </c>
      <c r="G27" s="184">
        <v>0</v>
      </c>
      <c r="H27" s="184">
        <v>0</v>
      </c>
      <c r="I27" s="184">
        <v>0</v>
      </c>
      <c r="J27" s="184">
        <v>0</v>
      </c>
      <c r="K27" s="184">
        <v>0</v>
      </c>
      <c r="L27" s="184">
        <v>0</v>
      </c>
      <c r="M27" s="184">
        <v>0</v>
      </c>
      <c r="N27" s="184">
        <v>0</v>
      </c>
      <c r="O27" s="184">
        <v>0</v>
      </c>
      <c r="P27" s="184">
        <v>2301856</v>
      </c>
      <c r="Q27" s="184">
        <v>0</v>
      </c>
      <c r="R27" s="184">
        <v>0</v>
      </c>
      <c r="S27" s="184">
        <v>0</v>
      </c>
      <c r="T27" s="188">
        <f t="shared" si="3"/>
        <v>2301856</v>
      </c>
      <c r="W27" s="69"/>
    </row>
    <row r="28" spans="2:23" s="56" customFormat="1" ht="33">
      <c r="B28" s="132" t="s">
        <v>27</v>
      </c>
      <c r="C28" s="60" t="s">
        <v>655</v>
      </c>
      <c r="D28" s="189"/>
      <c r="E28" s="184">
        <v>0</v>
      </c>
      <c r="F28" s="184">
        <v>0</v>
      </c>
      <c r="G28" s="184">
        <v>0</v>
      </c>
      <c r="H28" s="184">
        <v>0</v>
      </c>
      <c r="I28" s="184">
        <v>0</v>
      </c>
      <c r="J28" s="184">
        <v>0</v>
      </c>
      <c r="K28" s="184">
        <v>0</v>
      </c>
      <c r="L28" s="184">
        <v>0</v>
      </c>
      <c r="M28" s="184">
        <v>0</v>
      </c>
      <c r="N28" s="184">
        <v>0</v>
      </c>
      <c r="O28" s="184">
        <v>0</v>
      </c>
      <c r="P28" s="184">
        <v>0</v>
      </c>
      <c r="Q28" s="184">
        <v>0</v>
      </c>
      <c r="R28" s="184">
        <v>0</v>
      </c>
      <c r="S28" s="184">
        <v>0</v>
      </c>
      <c r="T28" s="188">
        <f t="shared" si="3"/>
        <v>0</v>
      </c>
      <c r="W28" s="69"/>
    </row>
    <row r="29" spans="2:23" s="56" customFormat="1" ht="31.5">
      <c r="B29" s="132" t="s">
        <v>28</v>
      </c>
      <c r="C29" s="60" t="s">
        <v>732</v>
      </c>
      <c r="D29" s="189"/>
      <c r="E29" s="184">
        <v>0</v>
      </c>
      <c r="F29" s="184">
        <v>0</v>
      </c>
      <c r="G29" s="184">
        <v>0</v>
      </c>
      <c r="H29" s="184">
        <v>0</v>
      </c>
      <c r="I29" s="184">
        <v>0</v>
      </c>
      <c r="J29" s="184">
        <v>0</v>
      </c>
      <c r="K29" s="184">
        <v>0</v>
      </c>
      <c r="L29" s="184">
        <v>0</v>
      </c>
      <c r="M29" s="184">
        <v>0</v>
      </c>
      <c r="N29" s="184">
        <v>0</v>
      </c>
      <c r="O29" s="184">
        <v>0</v>
      </c>
      <c r="P29" s="184">
        <v>0</v>
      </c>
      <c r="Q29" s="63">
        <v>1545</v>
      </c>
      <c r="R29" s="184">
        <v>0</v>
      </c>
      <c r="S29" s="184">
        <v>0</v>
      </c>
      <c r="T29" s="188">
        <f t="shared" si="3"/>
        <v>1545</v>
      </c>
      <c r="W29" s="69"/>
    </row>
    <row r="30" spans="2:23" s="56" customFormat="1" ht="16.5">
      <c r="B30" s="132" t="s">
        <v>29</v>
      </c>
      <c r="C30" s="60" t="s">
        <v>733</v>
      </c>
      <c r="D30" s="189"/>
      <c r="E30" s="184">
        <v>0</v>
      </c>
      <c r="F30" s="184">
        <v>0</v>
      </c>
      <c r="G30" s="184">
        <v>0</v>
      </c>
      <c r="H30" s="184">
        <v>0</v>
      </c>
      <c r="I30" s="184">
        <v>0</v>
      </c>
      <c r="J30" s="184">
        <v>0</v>
      </c>
      <c r="K30" s="184">
        <v>0</v>
      </c>
      <c r="L30" s="184">
        <v>0</v>
      </c>
      <c r="M30" s="184">
        <v>0</v>
      </c>
      <c r="N30" s="184">
        <v>0</v>
      </c>
      <c r="O30" s="184">
        <v>0</v>
      </c>
      <c r="P30" s="184">
        <v>0</v>
      </c>
      <c r="Q30" s="184">
        <v>0</v>
      </c>
      <c r="R30" s="184">
        <v>0</v>
      </c>
      <c r="S30" s="184">
        <v>0</v>
      </c>
      <c r="T30" s="188">
        <f t="shared" si="3"/>
        <v>0</v>
      </c>
      <c r="W30" s="69"/>
    </row>
    <row r="31" spans="2:23" s="56" customFormat="1" ht="31.5">
      <c r="B31" s="132" t="s">
        <v>30</v>
      </c>
      <c r="C31" s="60" t="s">
        <v>734</v>
      </c>
      <c r="D31" s="189"/>
      <c r="E31" s="184">
        <v>0</v>
      </c>
      <c r="F31" s="184">
        <v>0</v>
      </c>
      <c r="G31" s="184">
        <v>0</v>
      </c>
      <c r="H31" s="184">
        <v>0</v>
      </c>
      <c r="I31" s="184">
        <v>0</v>
      </c>
      <c r="J31" s="184">
        <v>0</v>
      </c>
      <c r="K31" s="184">
        <v>0</v>
      </c>
      <c r="L31" s="184">
        <v>0</v>
      </c>
      <c r="M31" s="184">
        <v>0</v>
      </c>
      <c r="N31" s="184">
        <v>0</v>
      </c>
      <c r="O31" s="184">
        <v>0</v>
      </c>
      <c r="P31" s="184">
        <v>0</v>
      </c>
      <c r="Q31" s="184">
        <v>0</v>
      </c>
      <c r="R31" s="184">
        <v>0</v>
      </c>
      <c r="S31" s="184">
        <v>0</v>
      </c>
      <c r="T31" s="188">
        <f t="shared" si="3"/>
        <v>0</v>
      </c>
      <c r="W31" s="69"/>
    </row>
    <row r="32" spans="2:23" s="56" customFormat="1" ht="31.5">
      <c r="B32" s="132" t="s">
        <v>31</v>
      </c>
      <c r="C32" s="60" t="s">
        <v>735</v>
      </c>
      <c r="D32" s="189"/>
      <c r="E32" s="184">
        <v>0</v>
      </c>
      <c r="F32" s="184">
        <v>0</v>
      </c>
      <c r="G32" s="184">
        <v>0</v>
      </c>
      <c r="H32" s="184">
        <v>0</v>
      </c>
      <c r="I32" s="184">
        <v>0</v>
      </c>
      <c r="J32" s="184">
        <v>0</v>
      </c>
      <c r="K32" s="184">
        <v>0</v>
      </c>
      <c r="L32" s="184">
        <v>0</v>
      </c>
      <c r="M32" s="184">
        <v>0</v>
      </c>
      <c r="N32" s="184">
        <v>0</v>
      </c>
      <c r="O32" s="184">
        <v>0</v>
      </c>
      <c r="P32" s="184">
        <v>0</v>
      </c>
      <c r="Q32" s="184">
        <v>0</v>
      </c>
      <c r="R32" s="184">
        <v>0</v>
      </c>
      <c r="S32" s="184">
        <v>0</v>
      </c>
      <c r="T32" s="188">
        <f t="shared" si="3"/>
        <v>0</v>
      </c>
      <c r="W32" s="69"/>
    </row>
    <row r="33" spans="2:23" s="56" customFormat="1" ht="33">
      <c r="B33" s="132" t="s">
        <v>32</v>
      </c>
      <c r="C33" s="60" t="s">
        <v>736</v>
      </c>
      <c r="D33" s="189"/>
      <c r="E33" s="184">
        <v>0</v>
      </c>
      <c r="F33" s="184">
        <v>0</v>
      </c>
      <c r="G33" s="184">
        <v>0</v>
      </c>
      <c r="H33" s="184">
        <v>0</v>
      </c>
      <c r="I33" s="184">
        <v>0</v>
      </c>
      <c r="J33" s="184">
        <v>0</v>
      </c>
      <c r="K33" s="184">
        <v>0</v>
      </c>
      <c r="L33" s="184">
        <v>0</v>
      </c>
      <c r="M33" s="184">
        <v>0</v>
      </c>
      <c r="N33" s="184">
        <v>0</v>
      </c>
      <c r="O33" s="184">
        <v>0</v>
      </c>
      <c r="P33" s="184">
        <v>0</v>
      </c>
      <c r="Q33" s="184">
        <v>0</v>
      </c>
      <c r="R33" s="184">
        <v>0</v>
      </c>
      <c r="S33" s="184">
        <v>0</v>
      </c>
      <c r="T33" s="188">
        <f t="shared" si="3"/>
        <v>0</v>
      </c>
      <c r="W33" s="69"/>
    </row>
    <row r="34" spans="2:23" s="56" customFormat="1" ht="16.5">
      <c r="B34" s="132" t="s">
        <v>33</v>
      </c>
      <c r="C34" s="60" t="s">
        <v>737</v>
      </c>
      <c r="D34" s="189"/>
      <c r="E34" s="184">
        <f>+SUM(E35:E36)</f>
        <v>0</v>
      </c>
      <c r="F34" s="184">
        <f aca="true" t="shared" si="4" ref="F34:S34">+SUM(F35:F36)</f>
        <v>0</v>
      </c>
      <c r="G34" s="184">
        <f t="shared" si="4"/>
        <v>0</v>
      </c>
      <c r="H34" s="184">
        <f t="shared" si="4"/>
        <v>0</v>
      </c>
      <c r="I34" s="184">
        <f t="shared" si="4"/>
        <v>0</v>
      </c>
      <c r="J34" s="184">
        <f t="shared" si="4"/>
        <v>0</v>
      </c>
      <c r="K34" s="184">
        <f t="shared" si="4"/>
        <v>0</v>
      </c>
      <c r="L34" s="184">
        <f t="shared" si="4"/>
        <v>0</v>
      </c>
      <c r="M34" s="184">
        <f t="shared" si="4"/>
        <v>0</v>
      </c>
      <c r="N34" s="184">
        <f t="shared" si="4"/>
        <v>0</v>
      </c>
      <c r="O34" s="184">
        <f t="shared" si="4"/>
        <v>0</v>
      </c>
      <c r="P34" s="184">
        <f t="shared" si="4"/>
        <v>0</v>
      </c>
      <c r="Q34" s="184">
        <f t="shared" si="4"/>
        <v>0</v>
      </c>
      <c r="R34" s="184">
        <f t="shared" si="4"/>
        <v>0</v>
      </c>
      <c r="S34" s="184">
        <f t="shared" si="4"/>
        <v>0</v>
      </c>
      <c r="T34" s="188">
        <f t="shared" si="3"/>
        <v>0</v>
      </c>
      <c r="W34" s="69"/>
    </row>
    <row r="35" spans="2:23" s="56" customFormat="1" ht="16.5">
      <c r="B35" s="132" t="s">
        <v>344</v>
      </c>
      <c r="C35" s="60" t="s">
        <v>738</v>
      </c>
      <c r="D35" s="189"/>
      <c r="E35" s="184">
        <v>0</v>
      </c>
      <c r="F35" s="184">
        <v>0</v>
      </c>
      <c r="G35" s="184">
        <v>0</v>
      </c>
      <c r="H35" s="184">
        <v>0</v>
      </c>
      <c r="I35" s="184">
        <v>0</v>
      </c>
      <c r="J35" s="184">
        <v>0</v>
      </c>
      <c r="K35" s="184">
        <v>0</v>
      </c>
      <c r="L35" s="184">
        <v>0</v>
      </c>
      <c r="M35" s="184">
        <v>0</v>
      </c>
      <c r="N35" s="184">
        <v>0</v>
      </c>
      <c r="O35" s="184">
        <v>0</v>
      </c>
      <c r="P35" s="184">
        <v>0</v>
      </c>
      <c r="Q35" s="184">
        <v>0</v>
      </c>
      <c r="R35" s="184">
        <v>0</v>
      </c>
      <c r="S35" s="184">
        <v>0</v>
      </c>
      <c r="T35" s="188">
        <f t="shared" si="3"/>
        <v>0</v>
      </c>
      <c r="W35" s="69"/>
    </row>
    <row r="36" spans="2:23" s="56" customFormat="1" ht="16.5">
      <c r="B36" s="132" t="s">
        <v>345</v>
      </c>
      <c r="C36" s="60" t="s">
        <v>739</v>
      </c>
      <c r="D36" s="189"/>
      <c r="E36" s="184">
        <v>0</v>
      </c>
      <c r="F36" s="184">
        <v>0</v>
      </c>
      <c r="G36" s="184">
        <v>0</v>
      </c>
      <c r="H36" s="184">
        <v>0</v>
      </c>
      <c r="I36" s="184">
        <v>0</v>
      </c>
      <c r="J36" s="184">
        <v>0</v>
      </c>
      <c r="K36" s="184">
        <v>0</v>
      </c>
      <c r="L36" s="184">
        <v>0</v>
      </c>
      <c r="M36" s="184">
        <v>0</v>
      </c>
      <c r="N36" s="184">
        <v>0</v>
      </c>
      <c r="O36" s="184">
        <v>0</v>
      </c>
      <c r="P36" s="184">
        <v>0</v>
      </c>
      <c r="Q36" s="184">
        <v>0</v>
      </c>
      <c r="R36" s="184">
        <v>0</v>
      </c>
      <c r="S36" s="184">
        <v>0</v>
      </c>
      <c r="T36" s="188">
        <f t="shared" si="3"/>
        <v>0</v>
      </c>
      <c r="W36" s="69"/>
    </row>
    <row r="37" spans="2:23" s="56" customFormat="1" ht="16.5">
      <c r="B37" s="132" t="s">
        <v>34</v>
      </c>
      <c r="C37" s="60" t="s">
        <v>740</v>
      </c>
      <c r="D37" s="189"/>
      <c r="E37" s="184">
        <v>0</v>
      </c>
      <c r="F37" s="184">
        <v>0</v>
      </c>
      <c r="G37" s="184">
        <v>0</v>
      </c>
      <c r="H37" s="184">
        <v>0</v>
      </c>
      <c r="I37" s="184">
        <v>0</v>
      </c>
      <c r="J37" s="184">
        <v>0</v>
      </c>
      <c r="K37" s="184">
        <v>0</v>
      </c>
      <c r="L37" s="184">
        <v>0</v>
      </c>
      <c r="M37" s="184">
        <v>0</v>
      </c>
      <c r="N37" s="184">
        <v>0</v>
      </c>
      <c r="O37" s="184">
        <v>0</v>
      </c>
      <c r="P37" s="184">
        <v>0</v>
      </c>
      <c r="Q37" s="184">
        <v>0</v>
      </c>
      <c r="R37" s="184">
        <v>0</v>
      </c>
      <c r="S37" s="184">
        <v>0</v>
      </c>
      <c r="T37" s="188">
        <f t="shared" si="3"/>
        <v>0</v>
      </c>
      <c r="W37" s="69"/>
    </row>
    <row r="38" spans="2:23" s="56" customFormat="1" ht="16.5">
      <c r="B38" s="132" t="s">
        <v>35</v>
      </c>
      <c r="C38" s="60" t="s">
        <v>275</v>
      </c>
      <c r="D38" s="189"/>
      <c r="E38" s="184">
        <v>0</v>
      </c>
      <c r="F38" s="184">
        <v>0</v>
      </c>
      <c r="G38" s="184">
        <v>0</v>
      </c>
      <c r="H38" s="184">
        <v>0</v>
      </c>
      <c r="I38" s="184">
        <v>0</v>
      </c>
      <c r="J38" s="184">
        <v>0</v>
      </c>
      <c r="K38" s="184">
        <v>0</v>
      </c>
      <c r="L38" s="184">
        <v>0</v>
      </c>
      <c r="M38" s="184">
        <v>0</v>
      </c>
      <c r="N38" s="184">
        <v>0</v>
      </c>
      <c r="O38" s="184">
        <v>0</v>
      </c>
      <c r="P38" s="184">
        <v>0</v>
      </c>
      <c r="Q38" s="184">
        <v>0</v>
      </c>
      <c r="R38" s="184">
        <v>0</v>
      </c>
      <c r="S38" s="184">
        <v>0</v>
      </c>
      <c r="T38" s="188">
        <f t="shared" si="3"/>
        <v>0</v>
      </c>
      <c r="W38" s="69"/>
    </row>
    <row r="39" spans="2:23" s="56" customFormat="1" ht="33">
      <c r="B39" s="132" t="s">
        <v>36</v>
      </c>
      <c r="C39" s="60" t="s">
        <v>130</v>
      </c>
      <c r="D39" s="189"/>
      <c r="E39" s="184">
        <v>0</v>
      </c>
      <c r="F39" s="184">
        <v>0</v>
      </c>
      <c r="G39" s="184">
        <v>0</v>
      </c>
      <c r="H39" s="184">
        <v>0</v>
      </c>
      <c r="I39" s="184">
        <v>0</v>
      </c>
      <c r="J39" s="184">
        <v>0</v>
      </c>
      <c r="K39" s="184">
        <v>0</v>
      </c>
      <c r="L39" s="184">
        <v>0</v>
      </c>
      <c r="M39" s="184">
        <v>0</v>
      </c>
      <c r="N39" s="184">
        <v>0</v>
      </c>
      <c r="O39" s="184">
        <v>0</v>
      </c>
      <c r="P39" s="184">
        <v>0</v>
      </c>
      <c r="Q39" s="184">
        <v>0</v>
      </c>
      <c r="R39" s="184">
        <v>0</v>
      </c>
      <c r="S39" s="184">
        <v>0</v>
      </c>
      <c r="T39" s="188">
        <f t="shared" si="3"/>
        <v>0</v>
      </c>
      <c r="W39" s="69"/>
    </row>
    <row r="40" spans="2:23" s="56" customFormat="1" ht="33">
      <c r="B40" s="132" t="s">
        <v>39</v>
      </c>
      <c r="C40" s="60" t="s">
        <v>13</v>
      </c>
      <c r="D40" s="189"/>
      <c r="E40" s="184">
        <v>0</v>
      </c>
      <c r="F40" s="184">
        <v>0</v>
      </c>
      <c r="G40" s="184">
        <v>0</v>
      </c>
      <c r="H40" s="184">
        <v>0</v>
      </c>
      <c r="I40" s="184">
        <v>0</v>
      </c>
      <c r="J40" s="184">
        <v>0</v>
      </c>
      <c r="K40" s="184">
        <v>0</v>
      </c>
      <c r="L40" s="184">
        <v>-42534</v>
      </c>
      <c r="M40" s="184">
        <v>-291743</v>
      </c>
      <c r="N40" s="184">
        <v>0</v>
      </c>
      <c r="O40" s="184">
        <v>291743</v>
      </c>
      <c r="P40" s="184">
        <v>0</v>
      </c>
      <c r="Q40" s="184">
        <v>0</v>
      </c>
      <c r="R40" s="184">
        <v>0</v>
      </c>
      <c r="S40" s="184">
        <v>0</v>
      </c>
      <c r="T40" s="188">
        <f t="shared" si="3"/>
        <v>-42534</v>
      </c>
      <c r="W40" s="69"/>
    </row>
    <row r="41" spans="2:23" s="56" customFormat="1" ht="16.5">
      <c r="B41" s="132" t="s">
        <v>338</v>
      </c>
      <c r="C41" s="60" t="s">
        <v>741</v>
      </c>
      <c r="D41" s="189"/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0</v>
      </c>
      <c r="K41" s="184">
        <v>0</v>
      </c>
      <c r="L41" s="184">
        <v>0</v>
      </c>
      <c r="M41" s="184">
        <v>6039069</v>
      </c>
      <c r="N41" s="184">
        <v>0</v>
      </c>
      <c r="O41" s="184">
        <v>0</v>
      </c>
      <c r="P41" s="184">
        <v>0</v>
      </c>
      <c r="Q41" s="184">
        <v>0</v>
      </c>
      <c r="R41" s="184">
        <v>0</v>
      </c>
      <c r="S41" s="184">
        <v>0</v>
      </c>
      <c r="T41" s="188">
        <f t="shared" si="3"/>
        <v>6039069</v>
      </c>
      <c r="V41" s="17"/>
      <c r="W41" s="69"/>
    </row>
    <row r="42" spans="2:23" s="56" customFormat="1" ht="16.5">
      <c r="B42" s="132" t="s">
        <v>554</v>
      </c>
      <c r="C42" s="60" t="s">
        <v>321</v>
      </c>
      <c r="D42" s="189"/>
      <c r="E42" s="184">
        <f>+SUM(E43:E45)</f>
        <v>0</v>
      </c>
      <c r="F42" s="184">
        <f aca="true" t="shared" si="5" ref="F42:S42">+SUM(F43:F45)</f>
        <v>0</v>
      </c>
      <c r="G42" s="184">
        <f t="shared" si="5"/>
        <v>0</v>
      </c>
      <c r="H42" s="184">
        <f t="shared" si="5"/>
        <v>0</v>
      </c>
      <c r="I42" s="184">
        <f>+SUM(I43:I45)</f>
        <v>70000</v>
      </c>
      <c r="J42" s="184">
        <f t="shared" si="5"/>
        <v>0</v>
      </c>
      <c r="K42" s="184">
        <f t="shared" si="5"/>
        <v>3418827</v>
      </c>
      <c r="L42" s="184">
        <f t="shared" si="5"/>
        <v>139885</v>
      </c>
      <c r="M42" s="63">
        <f t="shared" si="5"/>
        <v>-4528712</v>
      </c>
      <c r="N42" s="184">
        <f t="shared" si="5"/>
        <v>0</v>
      </c>
      <c r="O42" s="184">
        <f t="shared" si="5"/>
        <v>0</v>
      </c>
      <c r="P42" s="184">
        <f t="shared" si="5"/>
        <v>0</v>
      </c>
      <c r="Q42" s="184">
        <f t="shared" si="5"/>
        <v>0</v>
      </c>
      <c r="R42" s="184">
        <f t="shared" si="5"/>
        <v>0</v>
      </c>
      <c r="S42" s="184">
        <f t="shared" si="5"/>
        <v>0</v>
      </c>
      <c r="T42" s="188">
        <f t="shared" si="3"/>
        <v>-900000</v>
      </c>
      <c r="V42" s="17"/>
      <c r="W42" s="69"/>
    </row>
    <row r="43" spans="2:23" s="56" customFormat="1" ht="16.5">
      <c r="B43" s="132" t="s">
        <v>366</v>
      </c>
      <c r="C43" s="60" t="s">
        <v>212</v>
      </c>
      <c r="D43" s="189"/>
      <c r="E43" s="184">
        <v>0</v>
      </c>
      <c r="F43" s="184">
        <v>0</v>
      </c>
      <c r="G43" s="184">
        <v>0</v>
      </c>
      <c r="H43" s="184">
        <v>0</v>
      </c>
      <c r="I43" s="184">
        <v>0</v>
      </c>
      <c r="J43" s="184">
        <v>0</v>
      </c>
      <c r="K43" s="184">
        <v>0</v>
      </c>
      <c r="L43" s="184">
        <v>0</v>
      </c>
      <c r="M43" s="63">
        <v>-900000</v>
      </c>
      <c r="N43" s="184">
        <v>0</v>
      </c>
      <c r="O43" s="184">
        <v>0</v>
      </c>
      <c r="P43" s="184">
        <v>0</v>
      </c>
      <c r="Q43" s="184">
        <v>0</v>
      </c>
      <c r="R43" s="184">
        <v>0</v>
      </c>
      <c r="S43" s="184">
        <v>0</v>
      </c>
      <c r="T43" s="188">
        <f t="shared" si="3"/>
        <v>-900000</v>
      </c>
      <c r="W43" s="69"/>
    </row>
    <row r="44" spans="2:23" s="56" customFormat="1" ht="16.5">
      <c r="B44" s="132" t="s">
        <v>367</v>
      </c>
      <c r="C44" s="60" t="s">
        <v>213</v>
      </c>
      <c r="D44" s="189"/>
      <c r="E44" s="184">
        <v>0</v>
      </c>
      <c r="F44" s="184">
        <v>0</v>
      </c>
      <c r="G44" s="184">
        <v>0</v>
      </c>
      <c r="H44" s="184">
        <v>0</v>
      </c>
      <c r="I44" s="184">
        <v>70000</v>
      </c>
      <c r="J44" s="184"/>
      <c r="K44" s="184">
        <v>3418827</v>
      </c>
      <c r="L44" s="184">
        <v>139885</v>
      </c>
      <c r="M44" s="184">
        <v>-3628712</v>
      </c>
      <c r="N44" s="184">
        <v>0</v>
      </c>
      <c r="O44" s="184">
        <v>0</v>
      </c>
      <c r="P44" s="184">
        <v>0</v>
      </c>
      <c r="Q44" s="184">
        <v>0</v>
      </c>
      <c r="R44" s="184">
        <v>0</v>
      </c>
      <c r="S44" s="184">
        <v>0</v>
      </c>
      <c r="T44" s="188">
        <f t="shared" si="3"/>
        <v>0</v>
      </c>
      <c r="W44" s="69"/>
    </row>
    <row r="45" spans="2:23" s="56" customFormat="1" ht="16.5">
      <c r="B45" s="132" t="s">
        <v>368</v>
      </c>
      <c r="C45" s="60" t="s">
        <v>211</v>
      </c>
      <c r="D45" s="189"/>
      <c r="E45" s="166">
        <v>0</v>
      </c>
      <c r="F45" s="166">
        <v>0</v>
      </c>
      <c r="G45" s="166">
        <v>0</v>
      </c>
      <c r="H45" s="166">
        <v>0</v>
      </c>
      <c r="I45" s="166">
        <v>0</v>
      </c>
      <c r="J45" s="166">
        <v>0</v>
      </c>
      <c r="K45" s="166">
        <v>0</v>
      </c>
      <c r="L45" s="166">
        <v>0</v>
      </c>
      <c r="M45" s="166">
        <v>0</v>
      </c>
      <c r="N45" s="166">
        <v>0</v>
      </c>
      <c r="O45" s="166">
        <v>0</v>
      </c>
      <c r="P45" s="166">
        <v>0</v>
      </c>
      <c r="Q45" s="166">
        <v>0</v>
      </c>
      <c r="R45" s="166">
        <v>0</v>
      </c>
      <c r="S45" s="166">
        <v>0</v>
      </c>
      <c r="T45" s="191">
        <f t="shared" si="3"/>
        <v>0</v>
      </c>
      <c r="U45" s="17"/>
      <c r="W45" s="69"/>
    </row>
    <row r="46" spans="2:23" s="17" customFormat="1" ht="16.5">
      <c r="B46" s="132"/>
      <c r="C46" s="70"/>
      <c r="D46" s="197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91"/>
      <c r="W46" s="69"/>
    </row>
    <row r="47" spans="2:23" s="103" customFormat="1" ht="16.5">
      <c r="B47" s="134"/>
      <c r="C47" s="135" t="s">
        <v>742</v>
      </c>
      <c r="D47" s="198"/>
      <c r="E47" s="185">
        <f aca="true" t="shared" si="6" ref="E47:T47">+E19+E22+E23+E24+E27+E28+E29+E30+E31+E32+E33+E37+E38+E39+E40+E41+E34+E42</f>
        <v>4000000</v>
      </c>
      <c r="F47" s="185">
        <f t="shared" si="6"/>
        <v>1405892</v>
      </c>
      <c r="G47" s="185">
        <f t="shared" si="6"/>
        <v>1700000</v>
      </c>
      <c r="H47" s="185">
        <f t="shared" si="6"/>
        <v>0</v>
      </c>
      <c r="I47" s="185">
        <f t="shared" si="6"/>
        <v>1392027</v>
      </c>
      <c r="J47" s="185">
        <f t="shared" si="6"/>
        <v>0</v>
      </c>
      <c r="K47" s="185">
        <f t="shared" si="6"/>
        <v>22137126</v>
      </c>
      <c r="L47" s="185">
        <f t="shared" si="6"/>
        <v>146868</v>
      </c>
      <c r="M47" s="185">
        <f t="shared" si="6"/>
        <v>6039069</v>
      </c>
      <c r="N47" s="185">
        <f t="shared" si="6"/>
        <v>0</v>
      </c>
      <c r="O47" s="185">
        <f t="shared" si="6"/>
        <v>1164749</v>
      </c>
      <c r="P47" s="185">
        <f t="shared" si="6"/>
        <v>2348962</v>
      </c>
      <c r="Q47" s="185">
        <f t="shared" si="6"/>
        <v>6440</v>
      </c>
      <c r="R47" s="185">
        <f t="shared" si="6"/>
        <v>83373</v>
      </c>
      <c r="S47" s="185">
        <f t="shared" si="6"/>
        <v>0</v>
      </c>
      <c r="T47" s="199">
        <f t="shared" si="6"/>
        <v>40424506</v>
      </c>
      <c r="W47" s="69"/>
    </row>
    <row r="48" spans="2:20" s="17" customFormat="1" ht="16.5">
      <c r="B48" s="119"/>
      <c r="C48" s="52"/>
      <c r="D48" s="50"/>
      <c r="E48" s="408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9"/>
    </row>
    <row r="49" spans="2:20" s="17" customFormat="1" ht="15.75" customHeight="1">
      <c r="B49" s="400" t="s">
        <v>783</v>
      </c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</row>
    <row r="50" spans="2:23" s="57" customFormat="1" ht="19.5" customHeight="1">
      <c r="B50" s="56" t="s">
        <v>743</v>
      </c>
      <c r="W50" s="17"/>
    </row>
    <row r="51" spans="2:23" s="57" customFormat="1" ht="19.5" customHeight="1">
      <c r="B51" s="56" t="s">
        <v>785</v>
      </c>
      <c r="W51" s="17"/>
    </row>
    <row r="52" s="17" customFormat="1" ht="19.5" customHeight="1">
      <c r="B52" s="122"/>
    </row>
    <row r="53" spans="2:23" s="57" customFormat="1" ht="29.25" customHeight="1">
      <c r="B53" s="478" t="s">
        <v>332</v>
      </c>
      <c r="C53" s="478"/>
      <c r="D53" s="478"/>
      <c r="E53" s="478"/>
      <c r="F53" s="478"/>
      <c r="G53" s="478"/>
      <c r="H53" s="478"/>
      <c r="I53" s="478"/>
      <c r="J53" s="478"/>
      <c r="K53" s="478"/>
      <c r="L53" s="478"/>
      <c r="M53" s="478"/>
      <c r="N53" s="478"/>
      <c r="O53" s="478"/>
      <c r="P53" s="478"/>
      <c r="Q53" s="478"/>
      <c r="R53" s="478"/>
      <c r="S53" s="478"/>
      <c r="T53" s="478"/>
      <c r="W53" s="17"/>
    </row>
    <row r="54" spans="1:20" ht="3" customHeight="1">
      <c r="A54" s="55"/>
      <c r="B54" s="136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3:20" ht="21.75" customHeight="1">
      <c r="C55" s="17"/>
      <c r="D55" s="17"/>
      <c r="E55" s="17"/>
      <c r="F55" s="17"/>
      <c r="G55" s="17"/>
      <c r="H55" s="17"/>
      <c r="I55" s="17"/>
      <c r="K55" s="17"/>
      <c r="L55" s="17"/>
      <c r="M55" s="17"/>
      <c r="N55" s="17"/>
      <c r="P55" s="17"/>
      <c r="Q55" s="17"/>
      <c r="R55" s="17"/>
      <c r="S55" s="17"/>
      <c r="T55" s="17"/>
    </row>
  </sheetData>
  <sheetProtection sheet="1"/>
  <mergeCells count="1">
    <mergeCell ref="B53:T53"/>
  </mergeCells>
  <printOptions horizontalCentered="1" verticalCentered="1"/>
  <pageMargins left="0.1968503937007874" right="0.2362204724409449" top="0.15748031496062992" bottom="0.31496062992125984" header="0.3937007874015748" footer="0.1968503937007874"/>
  <pageSetup horizontalDpi="600" verticalDpi="600" orientation="landscape" paperSize="9" scale="37" r:id="rId1"/>
  <headerFooter alignWithMargins="0">
    <oddFooter xml:space="preserve">&amp;C&amp;"DINPro-Medium,Regular"&amp;15 14&amp;R&amp;"DINPro-Medium,Italic"&amp;12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421875" style="16" customWidth="1"/>
    <col min="2" max="2" width="9.140625" style="112" customWidth="1"/>
    <col min="3" max="3" width="99.421875" style="16" customWidth="1"/>
    <col min="4" max="4" width="19.00390625" style="113" customWidth="1"/>
    <col min="5" max="5" width="25.00390625" style="17" customWidth="1"/>
    <col min="6" max="6" width="17.00390625" style="16" customWidth="1"/>
    <col min="7" max="7" width="9.140625" style="16" customWidth="1"/>
    <col min="8" max="8" width="15.57421875" style="16" bestFit="1" customWidth="1"/>
    <col min="9" max="16384" width="9.140625" style="16" customWidth="1"/>
  </cols>
  <sheetData>
    <row r="1" spans="1:5" s="212" customFormat="1" ht="18.75" customHeight="1">
      <c r="A1" s="207"/>
      <c r="B1" s="208"/>
      <c r="C1" s="209"/>
      <c r="D1" s="210"/>
      <c r="E1" s="207"/>
    </row>
    <row r="2" spans="2:5" s="213" customFormat="1" ht="18.75" customHeight="1">
      <c r="B2" s="214" t="s">
        <v>0</v>
      </c>
      <c r="C2" s="215"/>
      <c r="D2" s="216"/>
      <c r="E2" s="215"/>
    </row>
    <row r="3" spans="2:4" s="213" customFormat="1" ht="18.75" customHeight="1">
      <c r="B3" s="217" t="s">
        <v>802</v>
      </c>
      <c r="D3" s="218"/>
    </row>
    <row r="4" spans="2:4" s="213" customFormat="1" ht="18.75" customHeight="1">
      <c r="B4" s="219" t="s">
        <v>401</v>
      </c>
      <c r="D4" s="218"/>
    </row>
    <row r="5" spans="1:5" s="212" customFormat="1" ht="18.75" customHeight="1">
      <c r="A5" s="207"/>
      <c r="B5" s="208"/>
      <c r="C5" s="207"/>
      <c r="D5" s="220"/>
      <c r="E5" s="221"/>
    </row>
    <row r="6" spans="2:5" s="222" customFormat="1" ht="18.75" customHeight="1">
      <c r="B6" s="223"/>
      <c r="C6" s="223"/>
      <c r="D6" s="222" t="s">
        <v>1</v>
      </c>
      <c r="E6" s="224" t="s">
        <v>44</v>
      </c>
    </row>
    <row r="7" spans="2:5" s="222" customFormat="1" ht="18.75" customHeight="1">
      <c r="B7" s="225"/>
      <c r="C7" s="225"/>
      <c r="D7" s="225" t="s">
        <v>79</v>
      </c>
      <c r="E7" s="226" t="s">
        <v>792</v>
      </c>
    </row>
    <row r="8" spans="1:5" s="17" customFormat="1" ht="18.75" customHeight="1">
      <c r="A8" s="18"/>
      <c r="B8" s="57"/>
      <c r="C8" s="18"/>
      <c r="D8" s="180"/>
      <c r="E8" s="18"/>
    </row>
    <row r="9" spans="2:5" s="57" customFormat="1" ht="16.5">
      <c r="B9" s="103" t="s">
        <v>215</v>
      </c>
      <c r="C9" s="103" t="s">
        <v>555</v>
      </c>
      <c r="D9" s="181"/>
      <c r="E9" s="203"/>
    </row>
    <row r="10" spans="1:7" s="17" customFormat="1" ht="12.75" customHeight="1">
      <c r="A10" s="18"/>
      <c r="B10" s="103"/>
      <c r="C10" s="58"/>
      <c r="D10" s="182"/>
      <c r="E10" s="202"/>
      <c r="G10" s="239"/>
    </row>
    <row r="11" spans="2:8" s="56" customFormat="1" ht="15.75">
      <c r="B11" s="249" t="s">
        <v>5</v>
      </c>
      <c r="C11" s="56" t="s">
        <v>216</v>
      </c>
      <c r="D11" s="183"/>
      <c r="E11" s="196">
        <f>SUM(E13:E21)</f>
        <v>6311610</v>
      </c>
      <c r="F11" s="241"/>
      <c r="G11" s="239"/>
      <c r="H11" s="241"/>
    </row>
    <row r="12" spans="4:8" s="56" customFormat="1" ht="12.75" customHeight="1">
      <c r="D12" s="183"/>
      <c r="E12" s="63"/>
      <c r="F12" s="241"/>
      <c r="G12" s="239"/>
      <c r="H12" s="241"/>
    </row>
    <row r="13" spans="2:8" s="56" customFormat="1" ht="15.75">
      <c r="B13" s="249" t="s">
        <v>48</v>
      </c>
      <c r="C13" s="56" t="s">
        <v>217</v>
      </c>
      <c r="D13" s="183"/>
      <c r="E13" s="63">
        <v>27999682</v>
      </c>
      <c r="F13" s="241"/>
      <c r="G13" s="239"/>
      <c r="H13" s="241"/>
    </row>
    <row r="14" spans="2:8" s="56" customFormat="1" ht="15.75">
      <c r="B14" s="249" t="s">
        <v>49</v>
      </c>
      <c r="C14" s="56" t="s">
        <v>218</v>
      </c>
      <c r="D14" s="183"/>
      <c r="E14" s="63">
        <v>-18569345</v>
      </c>
      <c r="F14" s="241"/>
      <c r="G14" s="239"/>
      <c r="H14" s="241"/>
    </row>
    <row r="15" spans="2:8" s="56" customFormat="1" ht="15.75">
      <c r="B15" s="249" t="s">
        <v>50</v>
      </c>
      <c r="C15" s="56" t="s">
        <v>219</v>
      </c>
      <c r="D15" s="183"/>
      <c r="E15" s="63">
        <v>1789</v>
      </c>
      <c r="F15" s="241"/>
      <c r="G15" s="239"/>
      <c r="H15" s="241"/>
    </row>
    <row r="16" spans="2:8" s="56" customFormat="1" ht="15.75">
      <c r="B16" s="249" t="s">
        <v>51</v>
      </c>
      <c r="C16" s="56" t="s">
        <v>65</v>
      </c>
      <c r="D16" s="183"/>
      <c r="E16" s="63">
        <v>4479655</v>
      </c>
      <c r="F16" s="241"/>
      <c r="G16" s="239"/>
      <c r="H16" s="241"/>
    </row>
    <row r="17" spans="2:8" s="56" customFormat="1" ht="15.75">
      <c r="B17" s="249" t="s">
        <v>220</v>
      </c>
      <c r="C17" s="56" t="s">
        <v>221</v>
      </c>
      <c r="D17" s="183"/>
      <c r="E17" s="63">
        <v>104190</v>
      </c>
      <c r="F17" s="241"/>
      <c r="G17" s="239"/>
      <c r="H17" s="241"/>
    </row>
    <row r="18" spans="2:8" s="56" customFormat="1" ht="15.75">
      <c r="B18" s="249" t="s">
        <v>222</v>
      </c>
      <c r="C18" s="56" t="s">
        <v>223</v>
      </c>
      <c r="D18" s="183"/>
      <c r="E18" s="63">
        <v>1834700</v>
      </c>
      <c r="F18" s="241"/>
      <c r="G18" s="239"/>
      <c r="H18" s="241"/>
    </row>
    <row r="19" spans="2:8" s="56" customFormat="1" ht="15.75">
      <c r="B19" s="249" t="s">
        <v>224</v>
      </c>
      <c r="C19" s="56" t="s">
        <v>225</v>
      </c>
      <c r="D19" s="183"/>
      <c r="E19" s="63">
        <v>-2340208</v>
      </c>
      <c r="F19" s="241"/>
      <c r="G19" s="239"/>
      <c r="H19" s="241"/>
    </row>
    <row r="20" spans="2:8" s="56" customFormat="1" ht="15.75">
      <c r="B20" s="249" t="s">
        <v>226</v>
      </c>
      <c r="C20" s="56" t="s">
        <v>227</v>
      </c>
      <c r="D20" s="183"/>
      <c r="E20" s="63">
        <v>-208122</v>
      </c>
      <c r="F20" s="241"/>
      <c r="G20" s="239"/>
      <c r="H20" s="241"/>
    </row>
    <row r="21" spans="2:8" s="56" customFormat="1" ht="16.5">
      <c r="B21" s="249" t="s">
        <v>228</v>
      </c>
      <c r="C21" s="56" t="s">
        <v>211</v>
      </c>
      <c r="D21" s="227" t="s">
        <v>883</v>
      </c>
      <c r="E21" s="63">
        <v>-6990731</v>
      </c>
      <c r="F21" s="241"/>
      <c r="G21" s="239"/>
      <c r="H21" s="241"/>
    </row>
    <row r="22" spans="2:8" s="56" customFormat="1" ht="12.75" customHeight="1">
      <c r="B22" s="57"/>
      <c r="D22" s="183"/>
      <c r="E22" s="63"/>
      <c r="F22" s="241"/>
      <c r="G22" s="239"/>
      <c r="H22" s="241"/>
    </row>
    <row r="23" spans="2:8" s="56" customFormat="1" ht="15.75">
      <c r="B23" s="249" t="s">
        <v>6</v>
      </c>
      <c r="C23" s="56" t="s">
        <v>537</v>
      </c>
      <c r="D23" s="183"/>
      <c r="E23" s="196">
        <f>SUM(E25:E34)</f>
        <v>-7521041</v>
      </c>
      <c r="F23" s="241"/>
      <c r="G23" s="239"/>
      <c r="H23" s="241"/>
    </row>
    <row r="24" spans="1:8" s="17" customFormat="1" ht="12.75" customHeight="1">
      <c r="A24" s="18"/>
      <c r="B24" s="57"/>
      <c r="C24" s="18"/>
      <c r="D24" s="182"/>
      <c r="E24" s="202"/>
      <c r="F24" s="241"/>
      <c r="G24" s="239"/>
      <c r="H24" s="241"/>
    </row>
    <row r="25" spans="2:8" s="56" customFormat="1" ht="15.75">
      <c r="B25" s="249" t="s">
        <v>229</v>
      </c>
      <c r="C25" s="56" t="s">
        <v>531</v>
      </c>
      <c r="D25" s="183"/>
      <c r="E25" s="63">
        <v>-143111</v>
      </c>
      <c r="F25" s="241"/>
      <c r="G25" s="239"/>
      <c r="H25" s="241"/>
    </row>
    <row r="26" spans="2:8" s="56" customFormat="1" ht="15.75">
      <c r="B26" s="249" t="s">
        <v>230</v>
      </c>
      <c r="C26" s="56" t="s">
        <v>532</v>
      </c>
      <c r="D26" s="183"/>
      <c r="E26" s="63">
        <v>-572936</v>
      </c>
      <c r="F26" s="241"/>
      <c r="G26" s="239"/>
      <c r="H26" s="241"/>
    </row>
    <row r="27" spans="2:8" s="56" customFormat="1" ht="15.75">
      <c r="B27" s="249" t="s">
        <v>231</v>
      </c>
      <c r="C27" s="56" t="s">
        <v>533</v>
      </c>
      <c r="D27" s="183"/>
      <c r="E27" s="63">
        <v>-620240</v>
      </c>
      <c r="F27" s="241"/>
      <c r="G27" s="239"/>
      <c r="H27" s="241"/>
    </row>
    <row r="28" spans="2:8" s="56" customFormat="1" ht="15.75">
      <c r="B28" s="249" t="s">
        <v>232</v>
      </c>
      <c r="C28" s="56" t="s">
        <v>534</v>
      </c>
      <c r="D28" s="183"/>
      <c r="E28" s="63">
        <v>-7130822</v>
      </c>
      <c r="F28" s="241"/>
      <c r="G28" s="239"/>
      <c r="H28" s="241"/>
    </row>
    <row r="29" spans="2:8" s="56" customFormat="1" ht="15.75">
      <c r="B29" s="249" t="s">
        <v>233</v>
      </c>
      <c r="C29" s="56" t="s">
        <v>535</v>
      </c>
      <c r="D29" s="183"/>
      <c r="E29" s="63">
        <v>-5511414</v>
      </c>
      <c r="F29" s="241"/>
      <c r="G29" s="239"/>
      <c r="H29" s="241"/>
    </row>
    <row r="30" spans="2:8" s="56" customFormat="1" ht="15.75">
      <c r="B30" s="249" t="s">
        <v>234</v>
      </c>
      <c r="C30" s="56" t="s">
        <v>536</v>
      </c>
      <c r="D30" s="183"/>
      <c r="E30" s="63">
        <v>8586740</v>
      </c>
      <c r="F30" s="241"/>
      <c r="G30" s="239"/>
      <c r="H30" s="241"/>
    </row>
    <row r="31" spans="2:8" s="56" customFormat="1" ht="15.75">
      <c r="B31" s="249" t="s">
        <v>235</v>
      </c>
      <c r="C31" s="56" t="s">
        <v>782</v>
      </c>
      <c r="D31" s="183"/>
      <c r="E31" s="63">
        <v>0</v>
      </c>
      <c r="F31" s="241"/>
      <c r="G31" s="239"/>
      <c r="H31" s="241"/>
    </row>
    <row r="32" spans="2:8" s="56" customFormat="1" ht="15.75">
      <c r="B32" s="249" t="s">
        <v>236</v>
      </c>
      <c r="C32" s="56" t="s">
        <v>327</v>
      </c>
      <c r="D32" s="183"/>
      <c r="E32" s="63">
        <v>9980005</v>
      </c>
      <c r="F32" s="241"/>
      <c r="G32" s="239"/>
      <c r="H32" s="241"/>
    </row>
    <row r="33" spans="2:8" s="56" customFormat="1" ht="15.75">
      <c r="B33" s="249" t="s">
        <v>237</v>
      </c>
      <c r="C33" s="56" t="s">
        <v>328</v>
      </c>
      <c r="D33" s="183"/>
      <c r="E33" s="63">
        <v>0</v>
      </c>
      <c r="F33" s="241"/>
      <c r="G33" s="239"/>
      <c r="H33" s="241"/>
    </row>
    <row r="34" spans="2:8" s="56" customFormat="1" ht="16.5">
      <c r="B34" s="249" t="s">
        <v>322</v>
      </c>
      <c r="C34" s="56" t="s">
        <v>329</v>
      </c>
      <c r="D34" s="227" t="s">
        <v>883</v>
      </c>
      <c r="E34" s="63">
        <v>-12109263</v>
      </c>
      <c r="F34" s="241"/>
      <c r="G34" s="239"/>
      <c r="H34" s="241"/>
    </row>
    <row r="35" spans="2:8" s="56" customFormat="1" ht="12.75" customHeight="1">
      <c r="B35" s="103"/>
      <c r="D35" s="183"/>
      <c r="E35" s="69"/>
      <c r="F35" s="241"/>
      <c r="G35" s="239"/>
      <c r="H35" s="241"/>
    </row>
    <row r="36" spans="2:8" s="56" customFormat="1" ht="16.5">
      <c r="B36" s="103" t="s">
        <v>4</v>
      </c>
      <c r="C36" s="56" t="s">
        <v>556</v>
      </c>
      <c r="D36" s="183"/>
      <c r="E36" s="196">
        <f>E11+E23</f>
        <v>-1209431</v>
      </c>
      <c r="F36" s="241"/>
      <c r="G36" s="239"/>
      <c r="H36" s="241"/>
    </row>
    <row r="37" spans="1:8" s="17" customFormat="1" ht="12.75" customHeight="1">
      <c r="A37" s="18"/>
      <c r="B37" s="103"/>
      <c r="C37" s="18"/>
      <c r="D37" s="182"/>
      <c r="E37" s="201"/>
      <c r="F37" s="241"/>
      <c r="G37" s="239"/>
      <c r="H37" s="241"/>
    </row>
    <row r="38" spans="2:8" s="57" customFormat="1" ht="16.5">
      <c r="B38" s="103" t="s">
        <v>238</v>
      </c>
      <c r="C38" s="103" t="s">
        <v>557</v>
      </c>
      <c r="D38" s="181"/>
      <c r="E38" s="200"/>
      <c r="F38" s="241"/>
      <c r="G38" s="239"/>
      <c r="H38" s="241"/>
    </row>
    <row r="39" spans="1:8" s="17" customFormat="1" ht="12.75" customHeight="1">
      <c r="A39" s="18"/>
      <c r="B39" s="57"/>
      <c r="C39" s="18"/>
      <c r="D39" s="182"/>
      <c r="E39" s="201"/>
      <c r="F39" s="241"/>
      <c r="G39" s="239"/>
      <c r="H39" s="241"/>
    </row>
    <row r="40" spans="2:8" s="56" customFormat="1" ht="16.5">
      <c r="B40" s="103" t="s">
        <v>8</v>
      </c>
      <c r="C40" s="56" t="s">
        <v>558</v>
      </c>
      <c r="D40" s="183"/>
      <c r="E40" s="63">
        <f>SUM(E42:E50)</f>
        <v>3933041</v>
      </c>
      <c r="F40" s="241"/>
      <c r="G40" s="239"/>
      <c r="H40" s="241"/>
    </row>
    <row r="41" spans="2:8" s="56" customFormat="1" ht="12.75" customHeight="1">
      <c r="B41" s="57"/>
      <c r="D41" s="183"/>
      <c r="E41" s="69"/>
      <c r="F41" s="241"/>
      <c r="G41" s="239"/>
      <c r="H41" s="241"/>
    </row>
    <row r="42" spans="2:8" s="56" customFormat="1" ht="15.75">
      <c r="B42" s="249" t="s">
        <v>9</v>
      </c>
      <c r="C42" s="56" t="s">
        <v>370</v>
      </c>
      <c r="D42" s="183"/>
      <c r="E42" s="196">
        <v>-62000</v>
      </c>
      <c r="F42" s="241"/>
      <c r="G42" s="239"/>
      <c r="H42" s="241"/>
    </row>
    <row r="43" spans="2:8" s="56" customFormat="1" ht="15.75">
      <c r="B43" s="249" t="s">
        <v>14</v>
      </c>
      <c r="C43" s="56" t="s">
        <v>371</v>
      </c>
      <c r="D43" s="183"/>
      <c r="E43" s="63">
        <v>0</v>
      </c>
      <c r="F43" s="241"/>
      <c r="G43" s="239"/>
      <c r="H43" s="241"/>
    </row>
    <row r="44" spans="2:8" s="56" customFormat="1" ht="15.75">
      <c r="B44" s="249" t="s">
        <v>15</v>
      </c>
      <c r="C44" s="56" t="s">
        <v>538</v>
      </c>
      <c r="D44" s="183"/>
      <c r="E44" s="63">
        <v>-1570997</v>
      </c>
      <c r="F44" s="241"/>
      <c r="G44" s="239"/>
      <c r="H44" s="241"/>
    </row>
    <row r="45" spans="2:8" s="56" customFormat="1" ht="15.75">
      <c r="B45" s="249" t="s">
        <v>62</v>
      </c>
      <c r="C45" s="56" t="s">
        <v>239</v>
      </c>
      <c r="D45" s="183"/>
      <c r="E45" s="63">
        <v>975474</v>
      </c>
      <c r="F45" s="241"/>
      <c r="G45" s="239"/>
      <c r="H45" s="241"/>
    </row>
    <row r="46" spans="2:8" s="56" customFormat="1" ht="15.75">
      <c r="B46" s="249" t="s">
        <v>63</v>
      </c>
      <c r="C46" s="56" t="s">
        <v>539</v>
      </c>
      <c r="D46" s="183"/>
      <c r="E46" s="63">
        <v>-11916127</v>
      </c>
      <c r="F46" s="241"/>
      <c r="G46" s="239"/>
      <c r="H46" s="241"/>
    </row>
    <row r="47" spans="2:8" s="56" customFormat="1" ht="15.75">
      <c r="B47" s="249" t="s">
        <v>240</v>
      </c>
      <c r="C47" s="56" t="s">
        <v>540</v>
      </c>
      <c r="D47" s="183"/>
      <c r="E47" s="63">
        <v>12403113</v>
      </c>
      <c r="F47" s="241"/>
      <c r="G47" s="239"/>
      <c r="H47" s="241"/>
    </row>
    <row r="48" spans="2:8" s="56" customFormat="1" ht="15.75">
      <c r="B48" s="249" t="s">
        <v>241</v>
      </c>
      <c r="C48" s="56" t="s">
        <v>541</v>
      </c>
      <c r="D48" s="183"/>
      <c r="E48" s="63">
        <v>1654189</v>
      </c>
      <c r="F48" s="241"/>
      <c r="G48" s="239"/>
      <c r="H48" s="241"/>
    </row>
    <row r="49" spans="2:8" s="56" customFormat="1" ht="15.75">
      <c r="B49" s="249" t="s">
        <v>242</v>
      </c>
      <c r="C49" s="56" t="s">
        <v>542</v>
      </c>
      <c r="D49" s="183"/>
      <c r="E49" s="63">
        <v>2449389</v>
      </c>
      <c r="F49" s="241"/>
      <c r="G49" s="239"/>
      <c r="H49" s="241"/>
    </row>
    <row r="50" spans="2:8" s="56" customFormat="1" ht="16.5">
      <c r="B50" s="249" t="s">
        <v>243</v>
      </c>
      <c r="C50" s="56" t="s">
        <v>211</v>
      </c>
      <c r="D50" s="227"/>
      <c r="E50" s="63">
        <v>0</v>
      </c>
      <c r="F50" s="241"/>
      <c r="G50" s="239"/>
      <c r="H50" s="241"/>
    </row>
    <row r="51" spans="1:8" s="17" customFormat="1" ht="16.5">
      <c r="A51" s="18"/>
      <c r="B51" s="109"/>
      <c r="C51" s="18"/>
      <c r="D51" s="182"/>
      <c r="E51" s="202"/>
      <c r="F51" s="241"/>
      <c r="G51" s="239"/>
      <c r="H51" s="241"/>
    </row>
    <row r="52" spans="2:8" s="57" customFormat="1" ht="16.5">
      <c r="B52" s="103" t="s">
        <v>244</v>
      </c>
      <c r="C52" s="103" t="s">
        <v>560</v>
      </c>
      <c r="D52" s="181"/>
      <c r="E52" s="203"/>
      <c r="F52" s="241"/>
      <c r="G52" s="239"/>
      <c r="H52" s="241"/>
    </row>
    <row r="53" spans="1:8" s="17" customFormat="1" ht="12.75" customHeight="1">
      <c r="A53" s="18"/>
      <c r="B53" s="57"/>
      <c r="C53" s="18"/>
      <c r="D53" s="182"/>
      <c r="E53" s="202"/>
      <c r="F53" s="241"/>
      <c r="G53" s="239"/>
      <c r="H53" s="241"/>
    </row>
    <row r="54" spans="2:8" s="56" customFormat="1" ht="16.5">
      <c r="B54" s="103" t="s">
        <v>16</v>
      </c>
      <c r="C54" s="56" t="s">
        <v>871</v>
      </c>
      <c r="D54" s="183"/>
      <c r="E54" s="63">
        <f>SUM(E56:E61)</f>
        <v>-411491</v>
      </c>
      <c r="F54" s="241"/>
      <c r="G54" s="239"/>
      <c r="H54" s="241"/>
    </row>
    <row r="55" spans="2:8" s="56" customFormat="1" ht="12.75" customHeight="1">
      <c r="B55" s="103"/>
      <c r="D55" s="183"/>
      <c r="E55" s="63"/>
      <c r="F55" s="241"/>
      <c r="G55" s="239"/>
      <c r="H55" s="241"/>
    </row>
    <row r="56" spans="2:8" s="56" customFormat="1" ht="15.75" customHeight="1">
      <c r="B56" s="249" t="s">
        <v>84</v>
      </c>
      <c r="C56" s="56" t="s">
        <v>245</v>
      </c>
      <c r="D56" s="183"/>
      <c r="E56" s="63">
        <v>23421961</v>
      </c>
      <c r="F56" s="241"/>
      <c r="G56" s="239"/>
      <c r="H56" s="241"/>
    </row>
    <row r="57" spans="2:8" s="56" customFormat="1" ht="15.75" customHeight="1">
      <c r="B57" s="249" t="s">
        <v>88</v>
      </c>
      <c r="C57" s="56" t="s">
        <v>246</v>
      </c>
      <c r="D57" s="183"/>
      <c r="E57" s="63">
        <v>-22214304</v>
      </c>
      <c r="F57" s="241"/>
      <c r="G57" s="239"/>
      <c r="H57" s="241"/>
    </row>
    <row r="58" spans="2:8" s="56" customFormat="1" ht="15.75" customHeight="1">
      <c r="B58" s="249" t="s">
        <v>247</v>
      </c>
      <c r="C58" s="56" t="s">
        <v>323</v>
      </c>
      <c r="D58" s="183"/>
      <c r="E58" s="63">
        <v>0</v>
      </c>
      <c r="F58" s="241"/>
      <c r="G58" s="239"/>
      <c r="H58" s="241"/>
    </row>
    <row r="59" spans="2:8" s="56" customFormat="1" ht="15.75" customHeight="1">
      <c r="B59" s="249" t="s">
        <v>248</v>
      </c>
      <c r="C59" s="56" t="s">
        <v>324</v>
      </c>
      <c r="D59" s="183"/>
      <c r="E59" s="63">
        <v>-1600000</v>
      </c>
      <c r="F59" s="241"/>
      <c r="G59" s="239"/>
      <c r="H59" s="241"/>
    </row>
    <row r="60" spans="2:8" s="56" customFormat="1" ht="15.75" customHeight="1">
      <c r="B60" s="249" t="s">
        <v>249</v>
      </c>
      <c r="C60" s="56" t="s">
        <v>250</v>
      </c>
      <c r="D60" s="183"/>
      <c r="E60" s="63">
        <v>-19148</v>
      </c>
      <c r="F60" s="241"/>
      <c r="G60" s="239"/>
      <c r="H60" s="241"/>
    </row>
    <row r="61" spans="2:8" s="56" customFormat="1" ht="15.75" customHeight="1">
      <c r="B61" s="249" t="s">
        <v>251</v>
      </c>
      <c r="C61" s="56" t="s">
        <v>211</v>
      </c>
      <c r="D61" s="227"/>
      <c r="E61" s="63">
        <v>0</v>
      </c>
      <c r="F61" s="241"/>
      <c r="G61" s="239"/>
      <c r="H61" s="241"/>
    </row>
    <row r="62" spans="2:8" s="56" customFormat="1" ht="12.75" customHeight="1">
      <c r="B62" s="109"/>
      <c r="D62" s="183"/>
      <c r="E62" s="63"/>
      <c r="F62" s="241"/>
      <c r="G62" s="239"/>
      <c r="H62" s="241"/>
    </row>
    <row r="63" spans="2:8" s="56" customFormat="1" ht="16.5">
      <c r="B63" s="103" t="s">
        <v>17</v>
      </c>
      <c r="C63" s="56" t="s">
        <v>553</v>
      </c>
      <c r="D63" s="227" t="s">
        <v>883</v>
      </c>
      <c r="E63" s="63">
        <v>4232846</v>
      </c>
      <c r="F63" s="241"/>
      <c r="G63" s="239"/>
      <c r="H63" s="241"/>
    </row>
    <row r="64" spans="2:8" s="56" customFormat="1" ht="12.75" customHeight="1">
      <c r="B64" s="57"/>
      <c r="D64" s="183"/>
      <c r="E64" s="69"/>
      <c r="F64" s="241"/>
      <c r="G64" s="239"/>
      <c r="H64" s="241"/>
    </row>
    <row r="65" spans="2:8" s="56" customFormat="1" ht="16.5">
      <c r="B65" s="103" t="s">
        <v>20</v>
      </c>
      <c r="C65" s="56" t="s">
        <v>330</v>
      </c>
      <c r="D65" s="183"/>
      <c r="E65" s="63">
        <f>+E36+E40+E54+E63</f>
        <v>6544965</v>
      </c>
      <c r="F65" s="241"/>
      <c r="G65" s="239"/>
      <c r="H65" s="241"/>
    </row>
    <row r="66" spans="2:8" s="56" customFormat="1" ht="12.75" customHeight="1">
      <c r="B66" s="103"/>
      <c r="C66" s="59"/>
      <c r="D66" s="183"/>
      <c r="E66" s="63"/>
      <c r="F66" s="241"/>
      <c r="G66" s="239"/>
      <c r="H66" s="241"/>
    </row>
    <row r="67" spans="2:8" s="56" customFormat="1" ht="20.25">
      <c r="B67" s="103" t="s">
        <v>23</v>
      </c>
      <c r="C67" s="56" t="s">
        <v>403</v>
      </c>
      <c r="D67" s="227" t="s">
        <v>882</v>
      </c>
      <c r="E67" s="63">
        <v>10935232</v>
      </c>
      <c r="F67" s="241"/>
      <c r="G67" s="239"/>
      <c r="H67" s="241"/>
    </row>
    <row r="68" spans="2:8" s="56" customFormat="1" ht="12.75" customHeight="1">
      <c r="B68" s="103"/>
      <c r="D68" s="227"/>
      <c r="E68" s="63"/>
      <c r="F68" s="241"/>
      <c r="G68" s="239"/>
      <c r="H68" s="241"/>
    </row>
    <row r="69" spans="2:8" s="56" customFormat="1" ht="16.5">
      <c r="B69" s="103" t="s">
        <v>26</v>
      </c>
      <c r="C69" s="56" t="s">
        <v>252</v>
      </c>
      <c r="D69" s="227" t="s">
        <v>882</v>
      </c>
      <c r="E69" s="63">
        <f>E65+E67</f>
        <v>17480197</v>
      </c>
      <c r="F69" s="241"/>
      <c r="G69" s="239"/>
      <c r="H69" s="241"/>
    </row>
    <row r="70" spans="1:5" s="232" customFormat="1" ht="15.75">
      <c r="A70" s="211"/>
      <c r="B70" s="228"/>
      <c r="C70" s="229"/>
      <c r="D70" s="230"/>
      <c r="E70" s="231"/>
    </row>
    <row r="71" spans="1:5" s="232" customFormat="1" ht="15.75">
      <c r="A71" s="211"/>
      <c r="B71" s="233"/>
      <c r="C71" s="234"/>
      <c r="D71" s="235"/>
      <c r="E71" s="212"/>
    </row>
    <row r="72" spans="1:5" s="232" customFormat="1" ht="33.75" customHeight="1">
      <c r="A72" s="211"/>
      <c r="B72" s="473" t="s">
        <v>783</v>
      </c>
      <c r="C72" s="473"/>
      <c r="D72" s="473"/>
      <c r="E72" s="473"/>
    </row>
    <row r="73" spans="1:5" s="232" customFormat="1" ht="15.75">
      <c r="A73" s="211"/>
      <c r="B73" s="233"/>
      <c r="C73" s="234"/>
      <c r="D73" s="235"/>
      <c r="E73" s="236"/>
    </row>
    <row r="74" spans="1:5" s="232" customFormat="1" ht="15.75">
      <c r="A74" s="211"/>
      <c r="B74" s="233"/>
      <c r="C74" s="234"/>
      <c r="D74" s="235"/>
      <c r="E74" s="236"/>
    </row>
    <row r="75" spans="1:5" s="232" customFormat="1" ht="15.75">
      <c r="A75" s="211"/>
      <c r="B75" s="233"/>
      <c r="C75" s="234"/>
      <c r="D75" s="235"/>
      <c r="E75" s="212"/>
    </row>
    <row r="76" spans="1:5" s="232" customFormat="1" ht="15.75">
      <c r="A76" s="211"/>
      <c r="B76" s="233"/>
      <c r="C76" s="234"/>
      <c r="D76" s="235"/>
      <c r="E76" s="212"/>
    </row>
    <row r="77" spans="1:8" s="57" customFormat="1" ht="15.75">
      <c r="A77" s="474" t="s">
        <v>764</v>
      </c>
      <c r="B77" s="474"/>
      <c r="C77" s="474"/>
      <c r="D77" s="474"/>
      <c r="E77" s="474"/>
      <c r="F77" s="474"/>
      <c r="G77" s="474"/>
      <c r="H77" s="474"/>
    </row>
    <row r="78" spans="1:5" s="232" customFormat="1" ht="15.75">
      <c r="A78" s="211"/>
      <c r="B78" s="233"/>
      <c r="C78" s="234"/>
      <c r="D78" s="235"/>
      <c r="E78" s="212"/>
    </row>
    <row r="79" spans="1:5" s="232" customFormat="1" ht="15.75">
      <c r="A79" s="211"/>
      <c r="B79" s="233"/>
      <c r="C79" s="234"/>
      <c r="D79" s="235"/>
      <c r="E79" s="212"/>
    </row>
    <row r="80" spans="1:5" s="232" customFormat="1" ht="15.75">
      <c r="A80" s="211"/>
      <c r="B80" s="233"/>
      <c r="C80" s="234"/>
      <c r="D80" s="235"/>
      <c r="E80" s="212"/>
    </row>
    <row r="81" spans="1:5" s="232" customFormat="1" ht="15.75">
      <c r="A81" s="211"/>
      <c r="B81" s="233"/>
      <c r="C81" s="234"/>
      <c r="D81" s="235"/>
      <c r="E81" s="212"/>
    </row>
    <row r="82" spans="1:5" s="232" customFormat="1" ht="15.75">
      <c r="A82" s="211"/>
      <c r="B82" s="233"/>
      <c r="C82" s="234"/>
      <c r="D82" s="235"/>
      <c r="E82" s="212"/>
    </row>
    <row r="83" spans="1:5" s="232" customFormat="1" ht="15.75">
      <c r="A83" s="211"/>
      <c r="B83" s="233"/>
      <c r="C83" s="234"/>
      <c r="D83" s="235"/>
      <c r="E83" s="212"/>
    </row>
    <row r="84" spans="1:5" s="232" customFormat="1" ht="15.75">
      <c r="A84" s="211"/>
      <c r="B84" s="233"/>
      <c r="C84" s="234"/>
      <c r="D84" s="235"/>
      <c r="E84" s="212"/>
    </row>
    <row r="85" spans="1:5" s="232" customFormat="1" ht="15.75">
      <c r="A85" s="237"/>
      <c r="B85" s="228"/>
      <c r="C85" s="229"/>
      <c r="D85" s="230"/>
      <c r="E85" s="231"/>
    </row>
    <row r="86" s="232" customFormat="1" ht="12.75"/>
  </sheetData>
  <sheetProtection sheet="1"/>
  <mergeCells count="2">
    <mergeCell ref="A77:H77"/>
    <mergeCell ref="B72:E72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15&amp;R&amp;"DINPro-Light,Italic"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421875" style="16" customWidth="1"/>
    <col min="2" max="2" width="9.140625" style="112" customWidth="1"/>
    <col min="3" max="3" width="93.140625" style="16" customWidth="1"/>
    <col min="4" max="4" width="16.7109375" style="113" customWidth="1"/>
    <col min="5" max="5" width="21.7109375" style="17" customWidth="1"/>
    <col min="6" max="6" width="19.57421875" style="16" bestFit="1" customWidth="1"/>
    <col min="7" max="7" width="19.7109375" style="376" bestFit="1" customWidth="1"/>
    <col min="8" max="9" width="9.140625" style="16" customWidth="1"/>
    <col min="10" max="10" width="9.421875" style="16" bestFit="1" customWidth="1"/>
    <col min="11" max="16384" width="9.140625" style="16" customWidth="1"/>
  </cols>
  <sheetData>
    <row r="1" spans="1:7" s="212" customFormat="1" ht="18.75" customHeight="1">
      <c r="A1" s="207"/>
      <c r="B1" s="208"/>
      <c r="C1" s="209"/>
      <c r="D1" s="210"/>
      <c r="E1" s="207"/>
      <c r="G1" s="376"/>
    </row>
    <row r="2" spans="2:7" s="213" customFormat="1" ht="18.75" customHeight="1">
      <c r="B2" s="214" t="s">
        <v>0</v>
      </c>
      <c r="C2" s="215"/>
      <c r="D2" s="216"/>
      <c r="E2" s="215"/>
      <c r="G2" s="377"/>
    </row>
    <row r="3" spans="2:7" s="213" customFormat="1" ht="18.75" customHeight="1">
      <c r="B3" s="217" t="s">
        <v>803</v>
      </c>
      <c r="D3" s="218"/>
      <c r="G3" s="377"/>
    </row>
    <row r="4" spans="2:7" s="213" customFormat="1" ht="18.75" customHeight="1">
      <c r="B4" s="219" t="s">
        <v>401</v>
      </c>
      <c r="D4" s="218"/>
      <c r="G4" s="377"/>
    </row>
    <row r="5" spans="1:7" s="212" customFormat="1" ht="18.75" customHeight="1">
      <c r="A5" s="207"/>
      <c r="B5" s="208"/>
      <c r="C5" s="207"/>
      <c r="D5" s="220"/>
      <c r="E5" s="399"/>
      <c r="G5" s="376"/>
    </row>
    <row r="6" spans="2:7" s="222" customFormat="1" ht="18.75" customHeight="1">
      <c r="B6" s="223"/>
      <c r="C6" s="223"/>
      <c r="D6" s="222" t="s">
        <v>1</v>
      </c>
      <c r="E6" s="224" t="s">
        <v>45</v>
      </c>
      <c r="G6" s="378"/>
    </row>
    <row r="7" spans="2:7" s="222" customFormat="1" ht="18.75" customHeight="1">
      <c r="B7" s="225"/>
      <c r="C7" s="225"/>
      <c r="D7" s="225" t="s">
        <v>79</v>
      </c>
      <c r="E7" s="226" t="s">
        <v>407</v>
      </c>
      <c r="G7" s="378"/>
    </row>
    <row r="8" spans="1:7" s="17" customFormat="1" ht="18.75" customHeight="1">
      <c r="A8" s="18"/>
      <c r="B8" s="57"/>
      <c r="C8" s="18"/>
      <c r="D8" s="180"/>
      <c r="E8" s="18"/>
      <c r="G8" s="379"/>
    </row>
    <row r="9" spans="2:7" s="57" customFormat="1" ht="16.5">
      <c r="B9" s="103" t="s">
        <v>215</v>
      </c>
      <c r="C9" s="103" t="s">
        <v>744</v>
      </c>
      <c r="D9" s="181"/>
      <c r="E9" s="203"/>
      <c r="G9" s="380"/>
    </row>
    <row r="10" spans="1:9" s="17" customFormat="1" ht="12.75" customHeight="1">
      <c r="A10" s="18"/>
      <c r="B10" s="103"/>
      <c r="C10" s="58"/>
      <c r="D10" s="182"/>
      <c r="E10" s="202"/>
      <c r="G10" s="379"/>
      <c r="I10" s="239"/>
    </row>
    <row r="11" spans="2:10" s="56" customFormat="1" ht="15.75">
      <c r="B11" s="249" t="s">
        <v>5</v>
      </c>
      <c r="C11" s="56" t="s">
        <v>216</v>
      </c>
      <c r="D11" s="183"/>
      <c r="E11" s="196">
        <f>SUM(E13:E21)</f>
        <v>8844747</v>
      </c>
      <c r="F11" s="253"/>
      <c r="G11" s="253"/>
      <c r="I11" s="239"/>
      <c r="J11" s="241"/>
    </row>
    <row r="12" spans="2:10" s="56" customFormat="1" ht="12.75" customHeight="1">
      <c r="B12" s="103"/>
      <c r="D12" s="183"/>
      <c r="E12" s="63"/>
      <c r="F12" s="253"/>
      <c r="G12" s="253"/>
      <c r="I12" s="239"/>
      <c r="J12" s="241"/>
    </row>
    <row r="13" spans="2:10" s="56" customFormat="1" ht="15.75">
      <c r="B13" s="249" t="s">
        <v>48</v>
      </c>
      <c r="C13" s="56" t="s">
        <v>217</v>
      </c>
      <c r="D13" s="183"/>
      <c r="E13" s="63">
        <v>21042634</v>
      </c>
      <c r="F13" s="253"/>
      <c r="G13" s="253"/>
      <c r="I13" s="239"/>
      <c r="J13" s="241"/>
    </row>
    <row r="14" spans="2:10" s="56" customFormat="1" ht="15.75">
      <c r="B14" s="249" t="s">
        <v>49</v>
      </c>
      <c r="C14" s="56" t="s">
        <v>218</v>
      </c>
      <c r="D14" s="183"/>
      <c r="E14" s="63">
        <v>-12411188</v>
      </c>
      <c r="F14" s="253"/>
      <c r="G14" s="253"/>
      <c r="I14" s="239"/>
      <c r="J14" s="241"/>
    </row>
    <row r="15" spans="2:10" s="56" customFormat="1" ht="15.75">
      <c r="B15" s="249" t="s">
        <v>50</v>
      </c>
      <c r="C15" s="56" t="s">
        <v>219</v>
      </c>
      <c r="D15" s="183"/>
      <c r="E15" s="63">
        <v>1822</v>
      </c>
      <c r="F15" s="253"/>
      <c r="G15" s="253"/>
      <c r="I15" s="239"/>
      <c r="J15" s="241"/>
    </row>
    <row r="16" spans="2:10" s="56" customFormat="1" ht="15.75">
      <c r="B16" s="249" t="s">
        <v>51</v>
      </c>
      <c r="C16" s="56" t="s">
        <v>65</v>
      </c>
      <c r="D16" s="183"/>
      <c r="E16" s="63">
        <v>3547888</v>
      </c>
      <c r="F16" s="253"/>
      <c r="G16" s="253"/>
      <c r="I16" s="239"/>
      <c r="J16" s="241"/>
    </row>
    <row r="17" spans="2:10" s="56" customFormat="1" ht="15.75">
      <c r="B17" s="249" t="s">
        <v>220</v>
      </c>
      <c r="C17" s="56" t="s">
        <v>221</v>
      </c>
      <c r="D17" s="183"/>
      <c r="E17" s="63">
        <v>851707</v>
      </c>
      <c r="F17" s="253"/>
      <c r="G17" s="253"/>
      <c r="I17" s="239"/>
      <c r="J17" s="241"/>
    </row>
    <row r="18" spans="2:10" s="56" customFormat="1" ht="15.75">
      <c r="B18" s="249" t="s">
        <v>222</v>
      </c>
      <c r="C18" s="56" t="s">
        <v>223</v>
      </c>
      <c r="D18" s="183"/>
      <c r="E18" s="63">
        <v>967336</v>
      </c>
      <c r="F18" s="253"/>
      <c r="G18" s="253"/>
      <c r="I18" s="239"/>
      <c r="J18" s="241"/>
    </row>
    <row r="19" spans="2:10" s="56" customFormat="1" ht="15.75">
      <c r="B19" s="249" t="s">
        <v>224</v>
      </c>
      <c r="C19" s="56" t="s">
        <v>225</v>
      </c>
      <c r="D19" s="183"/>
      <c r="E19" s="63">
        <v>-2058406</v>
      </c>
      <c r="F19" s="253"/>
      <c r="G19" s="253"/>
      <c r="I19" s="239"/>
      <c r="J19" s="241"/>
    </row>
    <row r="20" spans="2:10" s="56" customFormat="1" ht="15.75">
      <c r="B20" s="249" t="s">
        <v>226</v>
      </c>
      <c r="C20" s="56" t="s">
        <v>227</v>
      </c>
      <c r="D20" s="183"/>
      <c r="E20" s="63">
        <v>-1126334</v>
      </c>
      <c r="F20" s="253"/>
      <c r="G20" s="253"/>
      <c r="I20" s="239"/>
      <c r="J20" s="241"/>
    </row>
    <row r="21" spans="2:10" s="56" customFormat="1" ht="16.5">
      <c r="B21" s="249" t="s">
        <v>228</v>
      </c>
      <c r="C21" s="56" t="s">
        <v>211</v>
      </c>
      <c r="D21" s="227" t="s">
        <v>883</v>
      </c>
      <c r="E21" s="63">
        <v>-1970712</v>
      </c>
      <c r="F21" s="253"/>
      <c r="G21" s="253"/>
      <c r="I21" s="239"/>
      <c r="J21" s="241"/>
    </row>
    <row r="22" spans="2:10" s="56" customFormat="1" ht="12.75" customHeight="1">
      <c r="B22" s="57"/>
      <c r="D22" s="183"/>
      <c r="E22" s="63"/>
      <c r="F22" s="253"/>
      <c r="G22" s="253"/>
      <c r="I22" s="239"/>
      <c r="J22" s="241"/>
    </row>
    <row r="23" spans="2:10" s="56" customFormat="1" ht="15.75">
      <c r="B23" s="249" t="s">
        <v>6</v>
      </c>
      <c r="C23" s="56" t="s">
        <v>745</v>
      </c>
      <c r="D23" s="183"/>
      <c r="E23" s="196">
        <f>SUM(E25:E34)</f>
        <v>-6617378</v>
      </c>
      <c r="F23" s="253"/>
      <c r="G23" s="253"/>
      <c r="I23" s="239"/>
      <c r="J23" s="241"/>
    </row>
    <row r="24" spans="1:10" s="17" customFormat="1" ht="12.75" customHeight="1">
      <c r="A24" s="18"/>
      <c r="B24" s="249"/>
      <c r="C24" s="18"/>
      <c r="D24" s="182"/>
      <c r="E24" s="202"/>
      <c r="F24" s="253"/>
      <c r="G24" s="253"/>
      <c r="I24" s="239"/>
      <c r="J24" s="241"/>
    </row>
    <row r="25" spans="2:10" s="56" customFormat="1" ht="15.75">
      <c r="B25" s="249" t="s">
        <v>229</v>
      </c>
      <c r="C25" s="56" t="s">
        <v>746</v>
      </c>
      <c r="D25" s="183"/>
      <c r="E25" s="63">
        <v>0</v>
      </c>
      <c r="F25" s="253"/>
      <c r="G25" s="253"/>
      <c r="I25" s="239"/>
      <c r="J25" s="241"/>
    </row>
    <row r="26" spans="2:10" s="56" customFormat="1" ht="15.75">
      <c r="B26" s="249" t="s">
        <v>230</v>
      </c>
      <c r="C26" s="56" t="s">
        <v>747</v>
      </c>
      <c r="D26" s="183"/>
      <c r="E26" s="63">
        <v>0</v>
      </c>
      <c r="F26" s="253"/>
      <c r="G26" s="253"/>
      <c r="I26" s="239"/>
      <c r="J26" s="241"/>
    </row>
    <row r="27" spans="2:10" s="56" customFormat="1" ht="15.75">
      <c r="B27" s="249" t="s">
        <v>231</v>
      </c>
      <c r="C27" s="56" t="s">
        <v>748</v>
      </c>
      <c r="D27" s="183"/>
      <c r="E27" s="63">
        <v>3680188</v>
      </c>
      <c r="F27" s="253"/>
      <c r="G27" s="253"/>
      <c r="I27" s="239"/>
      <c r="J27" s="241"/>
    </row>
    <row r="28" spans="2:10" s="56" customFormat="1" ht="15.75">
      <c r="B28" s="249" t="s">
        <v>232</v>
      </c>
      <c r="C28" s="56" t="s">
        <v>749</v>
      </c>
      <c r="D28" s="183"/>
      <c r="E28" s="63">
        <v>-29482769</v>
      </c>
      <c r="F28" s="253"/>
      <c r="G28" s="253"/>
      <c r="I28" s="239"/>
      <c r="J28" s="241"/>
    </row>
    <row r="29" spans="2:10" s="56" customFormat="1" ht="15.75">
      <c r="B29" s="249" t="s">
        <v>233</v>
      </c>
      <c r="C29" s="56" t="s">
        <v>750</v>
      </c>
      <c r="D29" s="183"/>
      <c r="E29" s="63">
        <v>-7848197</v>
      </c>
      <c r="F29" s="253"/>
      <c r="G29" s="253"/>
      <c r="I29" s="239"/>
      <c r="J29" s="241"/>
    </row>
    <row r="30" spans="2:10" s="56" customFormat="1" ht="15.75">
      <c r="B30" s="249" t="s">
        <v>234</v>
      </c>
      <c r="C30" s="56" t="s">
        <v>751</v>
      </c>
      <c r="D30" s="183"/>
      <c r="E30" s="63">
        <v>6454150</v>
      </c>
      <c r="F30" s="253"/>
      <c r="G30" s="253"/>
      <c r="I30" s="239"/>
      <c r="J30" s="241"/>
    </row>
    <row r="31" spans="2:10" s="56" customFormat="1" ht="15.75">
      <c r="B31" s="249" t="s">
        <v>235</v>
      </c>
      <c r="C31" s="56" t="s">
        <v>752</v>
      </c>
      <c r="D31" s="183"/>
      <c r="E31" s="63">
        <v>19484661</v>
      </c>
      <c r="F31" s="253"/>
      <c r="G31" s="253"/>
      <c r="I31" s="239"/>
      <c r="J31" s="241"/>
    </row>
    <row r="32" spans="2:10" s="56" customFormat="1" ht="15.75">
      <c r="B32" s="249" t="s">
        <v>236</v>
      </c>
      <c r="C32" s="56" t="s">
        <v>327</v>
      </c>
      <c r="D32" s="183"/>
      <c r="E32" s="63">
        <v>-1420011</v>
      </c>
      <c r="F32" s="253"/>
      <c r="G32" s="253"/>
      <c r="I32" s="239"/>
      <c r="J32" s="241"/>
    </row>
    <row r="33" spans="2:10" s="56" customFormat="1" ht="15.75">
      <c r="B33" s="249" t="s">
        <v>237</v>
      </c>
      <c r="C33" s="56" t="s">
        <v>328</v>
      </c>
      <c r="D33" s="183"/>
      <c r="E33" s="63">
        <v>0</v>
      </c>
      <c r="F33" s="253"/>
      <c r="G33" s="253"/>
      <c r="I33" s="239"/>
      <c r="J33" s="241"/>
    </row>
    <row r="34" spans="2:10" s="56" customFormat="1" ht="16.5">
      <c r="B34" s="249" t="s">
        <v>322</v>
      </c>
      <c r="C34" s="56" t="s">
        <v>329</v>
      </c>
      <c r="D34" s="227" t="s">
        <v>883</v>
      </c>
      <c r="E34" s="63">
        <v>2514600</v>
      </c>
      <c r="F34" s="253"/>
      <c r="G34" s="253"/>
      <c r="I34" s="239"/>
      <c r="J34" s="241"/>
    </row>
    <row r="35" spans="2:10" s="56" customFormat="1" ht="12.75" customHeight="1">
      <c r="B35" s="103"/>
      <c r="D35" s="183"/>
      <c r="E35" s="69"/>
      <c r="F35" s="253"/>
      <c r="G35" s="253"/>
      <c r="I35" s="239"/>
      <c r="J35" s="241"/>
    </row>
    <row r="36" spans="2:10" s="56" customFormat="1" ht="16.5">
      <c r="B36" s="103" t="s">
        <v>4</v>
      </c>
      <c r="C36" s="56" t="s">
        <v>753</v>
      </c>
      <c r="D36" s="183"/>
      <c r="E36" s="196">
        <f>E11+E23</f>
        <v>2227369</v>
      </c>
      <c r="F36" s="253"/>
      <c r="G36" s="253"/>
      <c r="I36" s="239"/>
      <c r="J36" s="241"/>
    </row>
    <row r="37" spans="1:10" s="17" customFormat="1" ht="12.75" customHeight="1">
      <c r="A37" s="18"/>
      <c r="B37" s="103"/>
      <c r="C37" s="18"/>
      <c r="D37" s="182"/>
      <c r="E37" s="201"/>
      <c r="F37" s="253"/>
      <c r="G37" s="253"/>
      <c r="I37" s="239"/>
      <c r="J37" s="241"/>
    </row>
    <row r="38" spans="2:10" s="57" customFormat="1" ht="16.5">
      <c r="B38" s="103" t="s">
        <v>238</v>
      </c>
      <c r="C38" s="103" t="s">
        <v>754</v>
      </c>
      <c r="D38" s="181"/>
      <c r="E38" s="200"/>
      <c r="F38" s="253"/>
      <c r="G38" s="253"/>
      <c r="I38" s="239"/>
      <c r="J38" s="241"/>
    </row>
    <row r="39" spans="1:10" s="17" customFormat="1" ht="12.75" customHeight="1">
      <c r="A39" s="18"/>
      <c r="B39" s="57"/>
      <c r="C39" s="18"/>
      <c r="D39" s="182"/>
      <c r="E39" s="201"/>
      <c r="F39" s="253"/>
      <c r="G39" s="253"/>
      <c r="I39" s="239"/>
      <c r="J39" s="241"/>
    </row>
    <row r="40" spans="2:10" s="56" customFormat="1" ht="16.5">
      <c r="B40" s="103" t="s">
        <v>8</v>
      </c>
      <c r="C40" s="56" t="s">
        <v>755</v>
      </c>
      <c r="D40" s="183"/>
      <c r="E40" s="63">
        <f>SUM(E42:E50)</f>
        <v>-8592422</v>
      </c>
      <c r="F40" s="253"/>
      <c r="G40" s="253"/>
      <c r="I40" s="239"/>
      <c r="J40" s="241"/>
    </row>
    <row r="41" spans="2:10" s="56" customFormat="1" ht="12.75" customHeight="1">
      <c r="B41" s="57"/>
      <c r="D41" s="183"/>
      <c r="E41" s="69"/>
      <c r="F41" s="253"/>
      <c r="G41" s="253"/>
      <c r="I41" s="239"/>
      <c r="J41" s="241"/>
    </row>
    <row r="42" spans="2:10" s="56" customFormat="1" ht="15.75">
      <c r="B42" s="249" t="s">
        <v>9</v>
      </c>
      <c r="C42" s="56" t="s">
        <v>370</v>
      </c>
      <c r="D42" s="183"/>
      <c r="E42" s="196">
        <v>-6455</v>
      </c>
      <c r="F42" s="253"/>
      <c r="G42" s="253"/>
      <c r="I42" s="239"/>
      <c r="J42" s="241"/>
    </row>
    <row r="43" spans="2:10" s="56" customFormat="1" ht="15.75">
      <c r="B43" s="249" t="s">
        <v>14</v>
      </c>
      <c r="C43" s="56" t="s">
        <v>371</v>
      </c>
      <c r="D43" s="183"/>
      <c r="E43" s="63">
        <v>0</v>
      </c>
      <c r="F43" s="253"/>
      <c r="G43" s="253"/>
      <c r="I43" s="239"/>
      <c r="J43" s="241"/>
    </row>
    <row r="44" spans="2:10" s="56" customFormat="1" ht="15.75">
      <c r="B44" s="249" t="s">
        <v>15</v>
      </c>
      <c r="C44" s="56" t="s">
        <v>756</v>
      </c>
      <c r="D44" s="183"/>
      <c r="E44" s="63">
        <v>-473075</v>
      </c>
      <c r="F44" s="253"/>
      <c r="G44" s="253"/>
      <c r="I44" s="239"/>
      <c r="J44" s="241"/>
    </row>
    <row r="45" spans="2:10" s="56" customFormat="1" ht="15.75">
      <c r="B45" s="249" t="s">
        <v>62</v>
      </c>
      <c r="C45" s="56" t="s">
        <v>239</v>
      </c>
      <c r="D45" s="183"/>
      <c r="E45" s="63">
        <v>47429</v>
      </c>
      <c r="F45" s="253"/>
      <c r="G45" s="253"/>
      <c r="I45" s="239"/>
      <c r="J45" s="241"/>
    </row>
    <row r="46" spans="2:10" s="56" customFormat="1" ht="15.75">
      <c r="B46" s="249" t="s">
        <v>63</v>
      </c>
      <c r="C46" s="56" t="s">
        <v>757</v>
      </c>
      <c r="D46" s="183"/>
      <c r="E46" s="63">
        <v>-17020195</v>
      </c>
      <c r="F46" s="253"/>
      <c r="G46" s="253"/>
      <c r="I46" s="239"/>
      <c r="J46" s="241"/>
    </row>
    <row r="47" spans="2:10" s="56" customFormat="1" ht="15.75">
      <c r="B47" s="249" t="s">
        <v>240</v>
      </c>
      <c r="C47" s="56" t="s">
        <v>758</v>
      </c>
      <c r="D47" s="183"/>
      <c r="E47" s="63">
        <v>10092518</v>
      </c>
      <c r="F47" s="253"/>
      <c r="G47" s="253"/>
      <c r="I47" s="239"/>
      <c r="J47" s="241"/>
    </row>
    <row r="48" spans="2:10" s="56" customFormat="1" ht="15.75">
      <c r="B48" s="249" t="s">
        <v>241</v>
      </c>
      <c r="C48" s="56" t="s">
        <v>759</v>
      </c>
      <c r="D48" s="183"/>
      <c r="E48" s="63">
        <v>-226</v>
      </c>
      <c r="F48" s="253"/>
      <c r="G48" s="253"/>
      <c r="I48" s="239"/>
      <c r="J48" s="241"/>
    </row>
    <row r="49" spans="2:10" s="56" customFormat="1" ht="15.75">
      <c r="B49" s="249" t="s">
        <v>242</v>
      </c>
      <c r="C49" s="56" t="s">
        <v>760</v>
      </c>
      <c r="D49" s="183"/>
      <c r="E49" s="63">
        <v>765997</v>
      </c>
      <c r="F49" s="253"/>
      <c r="G49" s="253"/>
      <c r="I49" s="239"/>
      <c r="J49" s="241"/>
    </row>
    <row r="50" spans="2:10" s="56" customFormat="1" ht="16.5">
      <c r="B50" s="249" t="s">
        <v>243</v>
      </c>
      <c r="C50" s="56" t="s">
        <v>211</v>
      </c>
      <c r="D50" s="227"/>
      <c r="E50" s="63">
        <v>-1998415</v>
      </c>
      <c r="F50" s="253"/>
      <c r="G50" s="253"/>
      <c r="I50" s="239"/>
      <c r="J50" s="241"/>
    </row>
    <row r="51" spans="1:10" s="17" customFormat="1" ht="16.5">
      <c r="A51" s="18"/>
      <c r="B51" s="109"/>
      <c r="C51" s="18"/>
      <c r="D51" s="182"/>
      <c r="E51" s="202"/>
      <c r="F51" s="253"/>
      <c r="G51" s="253"/>
      <c r="I51" s="239"/>
      <c r="J51" s="241"/>
    </row>
    <row r="52" spans="2:10" s="57" customFormat="1" ht="16.5">
      <c r="B52" s="103" t="s">
        <v>244</v>
      </c>
      <c r="C52" s="103" t="s">
        <v>761</v>
      </c>
      <c r="D52" s="181"/>
      <c r="E52" s="203"/>
      <c r="F52" s="253"/>
      <c r="G52" s="253"/>
      <c r="I52" s="239"/>
      <c r="J52" s="241"/>
    </row>
    <row r="53" spans="1:10" s="17" customFormat="1" ht="12.75" customHeight="1">
      <c r="A53" s="18"/>
      <c r="B53" s="57"/>
      <c r="C53" s="18"/>
      <c r="D53" s="182"/>
      <c r="E53" s="202"/>
      <c r="F53" s="253"/>
      <c r="G53" s="253"/>
      <c r="I53" s="239"/>
      <c r="J53" s="241"/>
    </row>
    <row r="54" spans="2:10" s="56" customFormat="1" ht="16.5">
      <c r="B54" s="103" t="s">
        <v>16</v>
      </c>
      <c r="C54" s="56" t="s">
        <v>871</v>
      </c>
      <c r="D54" s="183"/>
      <c r="E54" s="63">
        <f>SUM(E56:E61)</f>
        <v>4200919</v>
      </c>
      <c r="F54" s="253"/>
      <c r="G54" s="253"/>
      <c r="I54" s="239"/>
      <c r="J54" s="241"/>
    </row>
    <row r="55" spans="2:10" s="56" customFormat="1" ht="12.75" customHeight="1">
      <c r="B55" s="103"/>
      <c r="D55" s="183"/>
      <c r="E55" s="63"/>
      <c r="F55" s="253"/>
      <c r="G55" s="253"/>
      <c r="I55" s="239"/>
      <c r="J55" s="241"/>
    </row>
    <row r="56" spans="2:10" s="56" customFormat="1" ht="15.75" customHeight="1">
      <c r="B56" s="249" t="s">
        <v>84</v>
      </c>
      <c r="C56" s="56" t="s">
        <v>245</v>
      </c>
      <c r="D56" s="183"/>
      <c r="E56" s="63">
        <v>11368375</v>
      </c>
      <c r="F56" s="253"/>
      <c r="G56" s="253"/>
      <c r="I56" s="239"/>
      <c r="J56" s="241"/>
    </row>
    <row r="57" spans="2:10" s="56" customFormat="1" ht="15.75" customHeight="1">
      <c r="B57" s="249" t="s">
        <v>88</v>
      </c>
      <c r="C57" s="56" t="s">
        <v>246</v>
      </c>
      <c r="D57" s="183"/>
      <c r="E57" s="63">
        <v>-6245034</v>
      </c>
      <c r="F57" s="253"/>
      <c r="G57" s="253"/>
      <c r="I57" s="239"/>
      <c r="J57" s="241"/>
    </row>
    <row r="58" spans="2:10" s="56" customFormat="1" ht="15.75" customHeight="1">
      <c r="B58" s="249" t="s">
        <v>247</v>
      </c>
      <c r="C58" s="56" t="s">
        <v>323</v>
      </c>
      <c r="D58" s="183"/>
      <c r="E58" s="63">
        <v>0</v>
      </c>
      <c r="F58" s="253"/>
      <c r="G58" s="253"/>
      <c r="I58" s="239"/>
      <c r="J58" s="241"/>
    </row>
    <row r="59" spans="2:10" s="56" customFormat="1" ht="15.75" customHeight="1">
      <c r="B59" s="249" t="s">
        <v>248</v>
      </c>
      <c r="C59" s="56" t="s">
        <v>324</v>
      </c>
      <c r="D59" s="183"/>
      <c r="E59" s="63">
        <v>-900000</v>
      </c>
      <c r="F59" s="253"/>
      <c r="G59" s="253"/>
      <c r="I59" s="239"/>
      <c r="J59" s="241"/>
    </row>
    <row r="60" spans="2:10" s="56" customFormat="1" ht="15.75" customHeight="1">
      <c r="B60" s="249" t="s">
        <v>249</v>
      </c>
      <c r="C60" s="56" t="s">
        <v>250</v>
      </c>
      <c r="D60" s="183"/>
      <c r="E60" s="63">
        <v>-22422</v>
      </c>
      <c r="F60" s="253"/>
      <c r="G60" s="253"/>
      <c r="I60" s="239"/>
      <c r="J60" s="241"/>
    </row>
    <row r="61" spans="2:10" s="56" customFormat="1" ht="15.75" customHeight="1">
      <c r="B61" s="249" t="s">
        <v>251</v>
      </c>
      <c r="C61" s="56" t="s">
        <v>211</v>
      </c>
      <c r="D61" s="227"/>
      <c r="E61" s="63">
        <v>0</v>
      </c>
      <c r="F61" s="253"/>
      <c r="G61" s="253"/>
      <c r="I61" s="239"/>
      <c r="J61" s="241"/>
    </row>
    <row r="62" spans="2:10" s="56" customFormat="1" ht="12.75" customHeight="1">
      <c r="B62" s="109"/>
      <c r="D62" s="183"/>
      <c r="E62" s="63"/>
      <c r="F62" s="253"/>
      <c r="G62" s="253"/>
      <c r="I62" s="239"/>
      <c r="J62" s="241"/>
    </row>
    <row r="63" spans="2:10" s="56" customFormat="1" ht="16.5">
      <c r="B63" s="103" t="s">
        <v>17</v>
      </c>
      <c r="C63" s="56" t="s">
        <v>762</v>
      </c>
      <c r="D63" s="227" t="s">
        <v>883</v>
      </c>
      <c r="E63" s="63">
        <v>685442</v>
      </c>
      <c r="F63" s="253"/>
      <c r="G63" s="253"/>
      <c r="I63" s="239"/>
      <c r="J63" s="241"/>
    </row>
    <row r="64" spans="2:10" s="56" customFormat="1" ht="12.75" customHeight="1">
      <c r="B64" s="57"/>
      <c r="D64" s="183"/>
      <c r="E64" s="69"/>
      <c r="F64" s="253"/>
      <c r="G64" s="253"/>
      <c r="I64" s="239"/>
      <c r="J64" s="241"/>
    </row>
    <row r="65" spans="2:10" s="56" customFormat="1" ht="16.5">
      <c r="B65" s="103" t="s">
        <v>20</v>
      </c>
      <c r="C65" s="56" t="s">
        <v>330</v>
      </c>
      <c r="D65" s="183"/>
      <c r="E65" s="63">
        <f>E36+E40+E54+E63</f>
        <v>-1478692</v>
      </c>
      <c r="F65" s="253"/>
      <c r="G65" s="253"/>
      <c r="I65" s="239"/>
      <c r="J65" s="241"/>
    </row>
    <row r="66" spans="2:10" s="56" customFormat="1" ht="12.75" customHeight="1">
      <c r="B66" s="103"/>
      <c r="C66" s="59"/>
      <c r="D66" s="183"/>
      <c r="E66" s="63"/>
      <c r="F66" s="253"/>
      <c r="G66" s="253"/>
      <c r="I66" s="239"/>
      <c r="J66" s="241"/>
    </row>
    <row r="67" spans="2:10" s="56" customFormat="1" ht="20.25">
      <c r="B67" s="103" t="s">
        <v>23</v>
      </c>
      <c r="C67" s="56" t="s">
        <v>403</v>
      </c>
      <c r="D67" s="227" t="s">
        <v>882</v>
      </c>
      <c r="E67" s="63">
        <v>12413924</v>
      </c>
      <c r="F67" s="253"/>
      <c r="G67" s="253"/>
      <c r="I67" s="239"/>
      <c r="J67" s="241"/>
    </row>
    <row r="68" spans="2:10" s="56" customFormat="1" ht="12.75" customHeight="1">
      <c r="B68" s="103"/>
      <c r="D68" s="227"/>
      <c r="E68" s="63"/>
      <c r="F68" s="253"/>
      <c r="G68" s="253"/>
      <c r="I68" s="239"/>
      <c r="J68" s="241"/>
    </row>
    <row r="69" spans="2:10" s="56" customFormat="1" ht="16.5">
      <c r="B69" s="103" t="s">
        <v>26</v>
      </c>
      <c r="C69" s="56" t="s">
        <v>252</v>
      </c>
      <c r="D69" s="227" t="s">
        <v>882</v>
      </c>
      <c r="E69" s="63">
        <f>E65+E67</f>
        <v>10935232</v>
      </c>
      <c r="F69" s="253"/>
      <c r="G69" s="253"/>
      <c r="I69" s="239"/>
      <c r="J69" s="241"/>
    </row>
    <row r="70" spans="1:7" s="232" customFormat="1" ht="15.75">
      <c r="A70" s="211"/>
      <c r="B70" s="228"/>
      <c r="C70" s="229"/>
      <c r="D70" s="230"/>
      <c r="E70" s="231"/>
      <c r="G70" s="381"/>
    </row>
    <row r="71" spans="1:7" s="232" customFormat="1" ht="15.75">
      <c r="A71" s="211"/>
      <c r="B71" s="233"/>
      <c r="C71" s="234"/>
      <c r="D71" s="235"/>
      <c r="E71" s="212"/>
      <c r="G71" s="381"/>
    </row>
    <row r="72" spans="1:7" s="402" customFormat="1" ht="33.75" customHeight="1">
      <c r="A72" s="401"/>
      <c r="B72" s="473" t="s">
        <v>783</v>
      </c>
      <c r="C72" s="473"/>
      <c r="D72" s="473"/>
      <c r="E72" s="473"/>
      <c r="G72" s="403"/>
    </row>
    <row r="73" spans="1:7" s="232" customFormat="1" ht="15.75">
      <c r="A73" s="211"/>
      <c r="B73" s="233"/>
      <c r="C73" s="234"/>
      <c r="D73" s="235"/>
      <c r="E73" s="236"/>
      <c r="G73" s="381"/>
    </row>
    <row r="74" spans="1:7" s="232" customFormat="1" ht="15.75">
      <c r="A74" s="211"/>
      <c r="B74" s="250"/>
      <c r="C74" s="234"/>
      <c r="D74" s="235"/>
      <c r="E74" s="236"/>
      <c r="G74" s="381"/>
    </row>
    <row r="75" spans="1:7" s="232" customFormat="1" ht="15.75">
      <c r="A75" s="211"/>
      <c r="B75" s="233"/>
      <c r="C75" s="234"/>
      <c r="D75" s="235"/>
      <c r="E75" s="212"/>
      <c r="G75" s="381"/>
    </row>
    <row r="76" spans="1:7" s="232" customFormat="1" ht="15.75">
      <c r="A76" s="211"/>
      <c r="B76" s="233"/>
      <c r="C76" s="234"/>
      <c r="D76" s="235"/>
      <c r="E76" s="212"/>
      <c r="G76" s="381"/>
    </row>
    <row r="77" spans="1:10" s="57" customFormat="1" ht="15.75">
      <c r="A77" s="474" t="s">
        <v>764</v>
      </c>
      <c r="B77" s="474"/>
      <c r="C77" s="474"/>
      <c r="D77" s="474"/>
      <c r="E77" s="474"/>
      <c r="F77" s="474"/>
      <c r="G77" s="474"/>
      <c r="H77" s="474"/>
      <c r="I77" s="474"/>
      <c r="J77" s="474"/>
    </row>
    <row r="78" spans="1:7" s="232" customFormat="1" ht="15.75">
      <c r="A78" s="211"/>
      <c r="B78" s="233"/>
      <c r="C78" s="234"/>
      <c r="D78" s="235"/>
      <c r="E78" s="212"/>
      <c r="G78" s="381"/>
    </row>
    <row r="79" spans="1:7" s="232" customFormat="1" ht="15.75">
      <c r="A79" s="211"/>
      <c r="B79" s="233"/>
      <c r="C79" s="234"/>
      <c r="D79" s="235"/>
      <c r="E79" s="212"/>
      <c r="G79" s="382"/>
    </row>
    <row r="80" spans="1:7" s="232" customFormat="1" ht="15.75">
      <c r="A80" s="211"/>
      <c r="B80" s="233"/>
      <c r="C80" s="234"/>
      <c r="D80" s="235"/>
      <c r="E80" s="212"/>
      <c r="G80" s="382"/>
    </row>
    <row r="81" spans="1:7" s="232" customFormat="1" ht="15.75">
      <c r="A81" s="211"/>
      <c r="B81" s="233"/>
      <c r="C81" s="234"/>
      <c r="D81" s="235"/>
      <c r="E81" s="212"/>
      <c r="G81" s="382"/>
    </row>
    <row r="82" spans="1:7" s="232" customFormat="1" ht="15.75">
      <c r="A82" s="211"/>
      <c r="B82" s="233"/>
      <c r="C82" s="234"/>
      <c r="D82" s="235"/>
      <c r="E82" s="212"/>
      <c r="G82" s="382"/>
    </row>
    <row r="83" spans="1:7" s="232" customFormat="1" ht="15.75">
      <c r="A83" s="211"/>
      <c r="B83" s="233"/>
      <c r="C83" s="234"/>
      <c r="D83" s="235"/>
      <c r="E83" s="212"/>
      <c r="G83" s="382"/>
    </row>
    <row r="84" spans="1:7" s="232" customFormat="1" ht="15.75">
      <c r="A84" s="211"/>
      <c r="B84" s="233"/>
      <c r="C84" s="234"/>
      <c r="D84" s="235"/>
      <c r="E84" s="212"/>
      <c r="G84" s="382"/>
    </row>
    <row r="85" spans="1:7" s="232" customFormat="1" ht="15.75">
      <c r="A85" s="237"/>
      <c r="B85" s="228"/>
      <c r="C85" s="229"/>
      <c r="D85" s="230"/>
      <c r="E85" s="231"/>
      <c r="G85" s="382"/>
    </row>
    <row r="86" s="232" customFormat="1" ht="12.75">
      <c r="G86" s="382"/>
    </row>
  </sheetData>
  <sheetProtection sheet="1"/>
  <mergeCells count="2">
    <mergeCell ref="A77:J77"/>
    <mergeCell ref="B72:E72"/>
  </mergeCells>
  <printOptions horizontalCentered="1"/>
  <pageMargins left="0.2362204724409449" right="0.2362204724409449" top="0.7086614173228347" bottom="0.5905511811023623" header="0.5118110236220472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16&amp;R&amp;"DINPro-Light,Italic"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view="pageBreakPreview" zoomScale="75" zoomScaleNormal="69" zoomScaleSheetLayoutView="75" workbookViewId="0" topLeftCell="B1">
      <selection activeCell="B1" sqref="B1"/>
    </sheetView>
  </sheetViews>
  <sheetFormatPr defaultColWidth="9.140625" defaultRowHeight="18" customHeight="1"/>
  <cols>
    <col min="1" max="1" width="0.13671875" style="451" hidden="1" customWidth="1"/>
    <col min="2" max="2" width="6.7109375" style="454" customWidth="1"/>
    <col min="3" max="3" width="95.7109375" style="456" customWidth="1"/>
    <col min="4" max="4" width="31.57421875" style="451" customWidth="1"/>
    <col min="5" max="16384" width="9.140625" style="451" customWidth="1"/>
  </cols>
  <sheetData>
    <row r="1" spans="2:3" s="412" customFormat="1" ht="18" customHeight="1">
      <c r="B1" s="413"/>
      <c r="C1" s="414"/>
    </row>
    <row r="2" spans="2:3" s="415" customFormat="1" ht="18" customHeight="1">
      <c r="B2" s="214" t="s">
        <v>0</v>
      </c>
      <c r="C2" s="214"/>
    </row>
    <row r="3" spans="2:4" s="415" customFormat="1" ht="18" customHeight="1">
      <c r="B3" s="217" t="s">
        <v>804</v>
      </c>
      <c r="C3" s="217"/>
      <c r="D3" s="416"/>
    </row>
    <row r="4" spans="2:4" s="417" customFormat="1" ht="18" customHeight="1">
      <c r="B4" s="219" t="s">
        <v>401</v>
      </c>
      <c r="C4" s="219"/>
      <c r="D4" s="418"/>
    </row>
    <row r="5" spans="2:4" s="412" customFormat="1" ht="18" customHeight="1">
      <c r="B5" s="419"/>
      <c r="C5" s="419"/>
      <c r="D5" s="420"/>
    </row>
    <row r="6" spans="2:4" s="421" customFormat="1" ht="18" customHeight="1">
      <c r="B6" s="422"/>
      <c r="C6" s="423"/>
      <c r="D6" s="224" t="s">
        <v>44</v>
      </c>
    </row>
    <row r="7" spans="2:4" s="421" customFormat="1" ht="18" customHeight="1">
      <c r="B7" s="422"/>
      <c r="C7" s="423"/>
      <c r="D7" s="224" t="s">
        <v>792</v>
      </c>
    </row>
    <row r="8" spans="1:5" s="419" customFormat="1" ht="18" customHeight="1">
      <c r="A8" s="412"/>
      <c r="B8" s="424"/>
      <c r="C8" s="425"/>
      <c r="D8" s="426"/>
      <c r="E8" s="412"/>
    </row>
    <row r="9" spans="2:4" s="417" customFormat="1" ht="18" customHeight="1">
      <c r="B9" s="103" t="s">
        <v>805</v>
      </c>
      <c r="C9" s="103" t="s">
        <v>806</v>
      </c>
      <c r="D9" s="427"/>
    </row>
    <row r="10" spans="2:4" s="419" customFormat="1" ht="18" customHeight="1">
      <c r="B10" s="428"/>
      <c r="C10" s="429"/>
      <c r="D10" s="430"/>
    </row>
    <row r="11" spans="2:4" s="431" customFormat="1" ht="18" customHeight="1">
      <c r="B11" s="56" t="s">
        <v>5</v>
      </c>
      <c r="C11" s="56" t="s">
        <v>807</v>
      </c>
      <c r="D11" s="196">
        <v>6975856</v>
      </c>
    </row>
    <row r="12" spans="2:4" s="431" customFormat="1" ht="18" customHeight="1">
      <c r="B12" s="56" t="s">
        <v>6</v>
      </c>
      <c r="C12" s="56" t="s">
        <v>808</v>
      </c>
      <c r="D12" s="196">
        <f>SUM(D13:D15)</f>
        <v>1286212</v>
      </c>
    </row>
    <row r="13" spans="2:4" s="431" customFormat="1" ht="18" customHeight="1">
      <c r="B13" s="56" t="s">
        <v>229</v>
      </c>
      <c r="C13" s="56" t="s">
        <v>809</v>
      </c>
      <c r="D13" s="196">
        <v>818761</v>
      </c>
    </row>
    <row r="14" spans="2:4" s="431" customFormat="1" ht="18" customHeight="1">
      <c r="B14" s="56" t="s">
        <v>230</v>
      </c>
      <c r="C14" s="56" t="s">
        <v>810</v>
      </c>
      <c r="D14" s="196"/>
    </row>
    <row r="15" spans="2:4" s="431" customFormat="1" ht="18" customHeight="1">
      <c r="B15" s="56" t="s">
        <v>231</v>
      </c>
      <c r="C15" s="56" t="s">
        <v>811</v>
      </c>
      <c r="D15" s="305">
        <v>467451</v>
      </c>
    </row>
    <row r="16" spans="2:4" s="419" customFormat="1" ht="18" customHeight="1">
      <c r="B16" s="432"/>
      <c r="C16" s="433"/>
      <c r="D16" s="434"/>
    </row>
    <row r="17" spans="2:4" s="417" customFormat="1" ht="18" customHeight="1">
      <c r="B17" s="103" t="s">
        <v>215</v>
      </c>
      <c r="C17" s="103" t="s">
        <v>812</v>
      </c>
      <c r="D17" s="435">
        <f>D11-D12</f>
        <v>5689644</v>
      </c>
    </row>
    <row r="18" spans="2:4" s="419" customFormat="1" ht="20.25" customHeight="1">
      <c r="B18" s="428"/>
      <c r="C18" s="429"/>
      <c r="D18" s="434"/>
    </row>
    <row r="19" spans="2:4" s="431" customFormat="1" ht="18" customHeight="1">
      <c r="B19" s="56" t="s">
        <v>7</v>
      </c>
      <c r="C19" s="56" t="s">
        <v>813</v>
      </c>
      <c r="D19" s="196">
        <v>0</v>
      </c>
    </row>
    <row r="20" spans="2:4" s="431" customFormat="1" ht="18" customHeight="1">
      <c r="B20" s="56" t="s">
        <v>40</v>
      </c>
      <c r="C20" s="56" t="s">
        <v>814</v>
      </c>
      <c r="D20" s="196">
        <v>0</v>
      </c>
    </row>
    <row r="21" spans="2:4" s="431" customFormat="1" ht="18" customHeight="1">
      <c r="B21" s="56" t="s">
        <v>41</v>
      </c>
      <c r="C21" s="56" t="s">
        <v>815</v>
      </c>
      <c r="D21" s="196">
        <v>0</v>
      </c>
    </row>
    <row r="22" spans="2:4" s="419" customFormat="1" ht="18" customHeight="1">
      <c r="B22" s="428"/>
      <c r="C22" s="428"/>
      <c r="D22" s="436"/>
    </row>
    <row r="23" spans="2:4" s="417" customFormat="1" ht="18" customHeight="1">
      <c r="B23" s="103" t="s">
        <v>238</v>
      </c>
      <c r="C23" s="103" t="s">
        <v>816</v>
      </c>
      <c r="D23" s="435">
        <f>D17-D19-D20-D21</f>
        <v>5689644</v>
      </c>
    </row>
    <row r="24" spans="2:4" s="419" customFormat="1" ht="18" customHeight="1">
      <c r="B24" s="428"/>
      <c r="C24" s="429"/>
      <c r="D24" s="434"/>
    </row>
    <row r="25" spans="2:4" s="419" customFormat="1" ht="18" customHeight="1">
      <c r="B25" s="56" t="s">
        <v>817</v>
      </c>
      <c r="C25" s="56" t="s">
        <v>818</v>
      </c>
      <c r="D25" s="196">
        <f>+SUM(D26:D30)</f>
        <v>0</v>
      </c>
    </row>
    <row r="26" spans="2:4" s="419" customFormat="1" ht="18" customHeight="1">
      <c r="B26" s="56" t="s">
        <v>819</v>
      </c>
      <c r="C26" s="56" t="s">
        <v>820</v>
      </c>
      <c r="D26" s="196">
        <v>0</v>
      </c>
    </row>
    <row r="27" spans="2:4" s="419" customFormat="1" ht="18" customHeight="1">
      <c r="B27" s="56" t="s">
        <v>821</v>
      </c>
      <c r="C27" s="56" t="s">
        <v>822</v>
      </c>
      <c r="D27" s="196">
        <v>0</v>
      </c>
    </row>
    <row r="28" spans="2:4" s="419" customFormat="1" ht="18" customHeight="1">
      <c r="B28" s="56" t="s">
        <v>823</v>
      </c>
      <c r="C28" s="56" t="s">
        <v>824</v>
      </c>
      <c r="D28" s="196">
        <v>0</v>
      </c>
    </row>
    <row r="29" spans="2:4" s="419" customFormat="1" ht="18" customHeight="1">
      <c r="B29" s="56" t="s">
        <v>825</v>
      </c>
      <c r="C29" s="56" t="s">
        <v>826</v>
      </c>
      <c r="D29" s="196">
        <v>0</v>
      </c>
    </row>
    <row r="30" spans="2:4" s="419" customFormat="1" ht="18" customHeight="1">
      <c r="B30" s="56" t="s">
        <v>827</v>
      </c>
      <c r="C30" s="56" t="s">
        <v>828</v>
      </c>
      <c r="D30" s="196">
        <v>0</v>
      </c>
    </row>
    <row r="31" spans="2:4" s="419" customFormat="1" ht="18" customHeight="1">
      <c r="B31" s="56" t="s">
        <v>829</v>
      </c>
      <c r="C31" s="56" t="s">
        <v>830</v>
      </c>
      <c r="D31" s="196">
        <v>0</v>
      </c>
    </row>
    <row r="32" spans="2:4" s="419" customFormat="1" ht="18" customHeight="1">
      <c r="B32" s="56" t="s">
        <v>379</v>
      </c>
      <c r="C32" s="56" t="s">
        <v>831</v>
      </c>
      <c r="D32" s="196">
        <v>0</v>
      </c>
    </row>
    <row r="33" spans="2:4" s="419" customFormat="1" ht="18" customHeight="1">
      <c r="B33" s="56" t="s">
        <v>380</v>
      </c>
      <c r="C33" s="56" t="s">
        <v>832</v>
      </c>
      <c r="D33" s="196">
        <f>+SUM(D34:D38)</f>
        <v>0</v>
      </c>
    </row>
    <row r="34" spans="2:4" s="419" customFormat="1" ht="18" customHeight="1">
      <c r="B34" s="56" t="s">
        <v>833</v>
      </c>
      <c r="C34" s="56" t="s">
        <v>820</v>
      </c>
      <c r="D34" s="196">
        <v>0</v>
      </c>
    </row>
    <row r="35" spans="2:4" s="419" customFormat="1" ht="18" customHeight="1">
      <c r="B35" s="56" t="s">
        <v>834</v>
      </c>
      <c r="C35" s="56" t="s">
        <v>822</v>
      </c>
      <c r="D35" s="196">
        <v>0</v>
      </c>
    </row>
    <row r="36" spans="2:4" s="419" customFormat="1" ht="18" customHeight="1">
      <c r="B36" s="56" t="s">
        <v>835</v>
      </c>
      <c r="C36" s="56" t="s">
        <v>824</v>
      </c>
      <c r="D36" s="196">
        <v>0</v>
      </c>
    </row>
    <row r="37" spans="2:4" s="419" customFormat="1" ht="18" customHeight="1">
      <c r="B37" s="56" t="s">
        <v>836</v>
      </c>
      <c r="C37" s="56" t="s">
        <v>826</v>
      </c>
      <c r="D37" s="196">
        <v>0</v>
      </c>
    </row>
    <row r="38" spans="2:4" s="419" customFormat="1" ht="18" customHeight="1">
      <c r="B38" s="56" t="s">
        <v>837</v>
      </c>
      <c r="C38" s="56" t="s">
        <v>828</v>
      </c>
      <c r="D38" s="196">
        <v>0</v>
      </c>
    </row>
    <row r="39" spans="2:4" s="419" customFormat="1" ht="18" customHeight="1">
      <c r="B39" s="56" t="s">
        <v>838</v>
      </c>
      <c r="C39" s="56" t="s">
        <v>839</v>
      </c>
      <c r="D39" s="196">
        <v>0</v>
      </c>
    </row>
    <row r="40" spans="2:4" s="419" customFormat="1" ht="18" customHeight="1">
      <c r="B40" s="56" t="s">
        <v>840</v>
      </c>
      <c r="C40" s="56" t="s">
        <v>841</v>
      </c>
      <c r="D40" s="196">
        <v>0</v>
      </c>
    </row>
    <row r="41" spans="2:4" s="419" customFormat="1" ht="18" customHeight="1">
      <c r="B41" s="56" t="s">
        <v>842</v>
      </c>
      <c r="C41" s="56" t="s">
        <v>843</v>
      </c>
      <c r="D41" s="196">
        <v>0</v>
      </c>
    </row>
    <row r="42" spans="2:4" s="419" customFormat="1" ht="18" customHeight="1">
      <c r="B42" s="56" t="s">
        <v>844</v>
      </c>
      <c r="C42" s="56" t="s">
        <v>845</v>
      </c>
      <c r="D42" s="196">
        <v>0</v>
      </c>
    </row>
    <row r="43" spans="2:4" s="419" customFormat="1" ht="18" customHeight="1">
      <c r="B43" s="56" t="s">
        <v>846</v>
      </c>
      <c r="C43" s="56" t="s">
        <v>847</v>
      </c>
      <c r="D43" s="196">
        <v>0</v>
      </c>
    </row>
    <row r="44" spans="2:4" s="419" customFormat="1" ht="18" customHeight="1">
      <c r="B44" s="428"/>
      <c r="C44" s="437"/>
      <c r="D44" s="438"/>
    </row>
    <row r="45" spans="2:4" s="417" customFormat="1" ht="18" customHeight="1">
      <c r="B45" s="103" t="s">
        <v>8</v>
      </c>
      <c r="C45" s="103" t="s">
        <v>848</v>
      </c>
      <c r="D45" s="439"/>
    </row>
    <row r="46" spans="2:4" s="419" customFormat="1" ht="18" customHeight="1">
      <c r="B46" s="428"/>
      <c r="C46" s="429"/>
      <c r="D46" s="438"/>
    </row>
    <row r="47" spans="2:4" s="419" customFormat="1" ht="18" customHeight="1">
      <c r="B47" s="56" t="s">
        <v>9</v>
      </c>
      <c r="C47" s="56" t="s">
        <v>849</v>
      </c>
      <c r="D47" s="196">
        <v>0</v>
      </c>
    </row>
    <row r="48" spans="2:4" s="419" customFormat="1" ht="18" customHeight="1">
      <c r="B48" s="56" t="s">
        <v>14</v>
      </c>
      <c r="C48" s="56" t="s">
        <v>850</v>
      </c>
      <c r="D48" s="196">
        <v>0</v>
      </c>
    </row>
    <row r="49" spans="2:4" s="419" customFormat="1" ht="18" customHeight="1">
      <c r="B49" s="56" t="s">
        <v>15</v>
      </c>
      <c r="C49" s="56" t="s">
        <v>851</v>
      </c>
      <c r="D49" s="196">
        <f>+SUM(D50:D54)</f>
        <v>0</v>
      </c>
    </row>
    <row r="50" spans="2:4" s="419" customFormat="1" ht="18" customHeight="1">
      <c r="B50" s="56" t="s">
        <v>486</v>
      </c>
      <c r="C50" s="56" t="s">
        <v>820</v>
      </c>
      <c r="D50" s="196">
        <v>0</v>
      </c>
    </row>
    <row r="51" spans="2:4" s="419" customFormat="1" ht="18" customHeight="1">
      <c r="B51" s="56" t="s">
        <v>487</v>
      </c>
      <c r="C51" s="56" t="s">
        <v>822</v>
      </c>
      <c r="D51" s="196">
        <v>0</v>
      </c>
    </row>
    <row r="52" spans="2:4" s="419" customFormat="1" ht="18" customHeight="1">
      <c r="B52" s="56" t="s">
        <v>488</v>
      </c>
      <c r="C52" s="56" t="s">
        <v>824</v>
      </c>
      <c r="D52" s="196">
        <v>0</v>
      </c>
    </row>
    <row r="53" spans="2:4" s="419" customFormat="1" ht="18" customHeight="1">
      <c r="B53" s="56" t="s">
        <v>852</v>
      </c>
      <c r="C53" s="56" t="s">
        <v>826</v>
      </c>
      <c r="D53" s="196">
        <v>0</v>
      </c>
    </row>
    <row r="54" spans="2:4" s="419" customFormat="1" ht="18" customHeight="1">
      <c r="B54" s="56" t="s">
        <v>853</v>
      </c>
      <c r="C54" s="56" t="s">
        <v>828</v>
      </c>
      <c r="D54" s="196">
        <v>0</v>
      </c>
    </row>
    <row r="55" spans="2:4" s="419" customFormat="1" ht="18" customHeight="1">
      <c r="B55" s="56" t="s">
        <v>62</v>
      </c>
      <c r="C55" s="56" t="s">
        <v>854</v>
      </c>
      <c r="D55" s="196">
        <v>0</v>
      </c>
    </row>
    <row r="56" spans="2:4" s="419" customFormat="1" ht="18" customHeight="1">
      <c r="B56" s="56" t="s">
        <v>63</v>
      </c>
      <c r="C56" s="56" t="s">
        <v>855</v>
      </c>
      <c r="D56" s="196">
        <v>0</v>
      </c>
    </row>
    <row r="57" spans="2:4" s="419" customFormat="1" ht="18" customHeight="1">
      <c r="B57" s="440"/>
      <c r="C57" s="440"/>
      <c r="D57" s="438"/>
    </row>
    <row r="58" spans="2:4" s="417" customFormat="1" ht="18" customHeight="1">
      <c r="B58" s="103" t="s">
        <v>856</v>
      </c>
      <c r="C58" s="103" t="s">
        <v>857</v>
      </c>
      <c r="D58" s="441"/>
    </row>
    <row r="59" spans="2:4" s="419" customFormat="1" ht="18" customHeight="1">
      <c r="B59" s="428"/>
      <c r="C59" s="429"/>
      <c r="D59" s="434"/>
    </row>
    <row r="60" spans="1:4" s="431" customFormat="1" ht="18" customHeight="1">
      <c r="A60" s="56"/>
      <c r="B60" s="56" t="s">
        <v>84</v>
      </c>
      <c r="C60" s="56" t="s">
        <v>858</v>
      </c>
      <c r="D60" s="442">
        <v>0.014224110000000002</v>
      </c>
    </row>
    <row r="61" spans="1:4" s="431" customFormat="1" ht="18" customHeight="1">
      <c r="A61" s="56"/>
      <c r="B61" s="56" t="s">
        <v>88</v>
      </c>
      <c r="C61" s="56" t="s">
        <v>859</v>
      </c>
      <c r="D61" s="443">
        <v>1.422411</v>
      </c>
    </row>
    <row r="62" spans="1:4" s="431" customFormat="1" ht="18" customHeight="1">
      <c r="A62" s="56"/>
      <c r="B62" s="56" t="s">
        <v>247</v>
      </c>
      <c r="C62" s="56" t="s">
        <v>860</v>
      </c>
      <c r="D62" s="196">
        <v>0</v>
      </c>
    </row>
    <row r="63" spans="1:4" s="431" customFormat="1" ht="18" customHeight="1">
      <c r="A63" s="56"/>
      <c r="B63" s="56" t="s">
        <v>248</v>
      </c>
      <c r="C63" s="56" t="s">
        <v>861</v>
      </c>
      <c r="D63" s="196">
        <v>0</v>
      </c>
    </row>
    <row r="64" spans="1:4" s="419" customFormat="1" ht="18" customHeight="1">
      <c r="A64" s="440"/>
      <c r="B64" s="440"/>
      <c r="C64" s="440"/>
      <c r="D64" s="438"/>
    </row>
    <row r="65" spans="2:4" s="417" customFormat="1" ht="18" customHeight="1">
      <c r="B65" s="103" t="s">
        <v>862</v>
      </c>
      <c r="C65" s="103" t="s">
        <v>863</v>
      </c>
      <c r="D65" s="441"/>
    </row>
    <row r="66" spans="2:4" s="419" customFormat="1" ht="18" customHeight="1">
      <c r="B66" s="428"/>
      <c r="C66" s="429"/>
      <c r="D66" s="434"/>
    </row>
    <row r="67" spans="2:4" s="431" customFormat="1" ht="18" customHeight="1">
      <c r="B67" s="56" t="s">
        <v>864</v>
      </c>
      <c r="C67" s="56" t="s">
        <v>858</v>
      </c>
      <c r="D67" s="196">
        <v>0</v>
      </c>
    </row>
    <row r="68" spans="2:4" s="431" customFormat="1" ht="18" customHeight="1">
      <c r="B68" s="56" t="s">
        <v>19</v>
      </c>
      <c r="C68" s="56" t="s">
        <v>859</v>
      </c>
      <c r="D68" s="196">
        <v>0</v>
      </c>
    </row>
    <row r="69" spans="2:4" s="431" customFormat="1" ht="18" customHeight="1">
      <c r="B69" s="56" t="s">
        <v>89</v>
      </c>
      <c r="C69" s="56" t="s">
        <v>860</v>
      </c>
      <c r="D69" s="196">
        <v>0</v>
      </c>
    </row>
    <row r="70" spans="2:4" s="431" customFormat="1" ht="18" customHeight="1">
      <c r="B70" s="444" t="s">
        <v>396</v>
      </c>
      <c r="C70" s="444" t="s">
        <v>861</v>
      </c>
      <c r="D70" s="445">
        <v>0</v>
      </c>
    </row>
    <row r="71" spans="2:4" s="431" customFormat="1" ht="17.25" customHeight="1">
      <c r="B71" s="446"/>
      <c r="C71" s="447"/>
      <c r="D71" s="448"/>
    </row>
    <row r="72" spans="2:4" s="431" customFormat="1" ht="16.5" customHeight="1">
      <c r="B72" s="431" t="s">
        <v>865</v>
      </c>
      <c r="C72" s="447"/>
      <c r="D72" s="449"/>
    </row>
    <row r="73" spans="1:5" ht="15.75" customHeight="1">
      <c r="A73" s="431"/>
      <c r="B73" s="450"/>
      <c r="C73" s="447"/>
      <c r="D73" s="449"/>
      <c r="E73" s="431"/>
    </row>
    <row r="74" spans="1:5" ht="15.75" customHeight="1">
      <c r="A74" s="431"/>
      <c r="B74" s="452" t="s">
        <v>866</v>
      </c>
      <c r="C74" s="447"/>
      <c r="D74" s="449"/>
      <c r="E74" s="431"/>
    </row>
    <row r="75" spans="1:5" ht="35.25" customHeight="1">
      <c r="A75" s="431"/>
      <c r="B75" s="479" t="s">
        <v>867</v>
      </c>
      <c r="C75" s="479"/>
      <c r="D75" s="479"/>
      <c r="E75" s="431"/>
    </row>
    <row r="76" spans="2:3" ht="18" customHeight="1">
      <c r="B76" s="453" t="s">
        <v>868</v>
      </c>
      <c r="C76" s="453"/>
    </row>
    <row r="77" spans="2:4" ht="36" customHeight="1">
      <c r="B77" s="479"/>
      <c r="C77" s="479"/>
      <c r="D77" s="479"/>
    </row>
    <row r="78" ht="18" customHeight="1">
      <c r="C78" s="455"/>
    </row>
    <row r="79" spans="2:4" ht="18" customHeight="1">
      <c r="B79" s="480" t="s">
        <v>332</v>
      </c>
      <c r="C79" s="480"/>
      <c r="D79" s="480"/>
    </row>
    <row r="80" spans="2:4" ht="18" customHeight="1">
      <c r="B80" s="481" t="s">
        <v>869</v>
      </c>
      <c r="C80" s="481"/>
      <c r="D80" s="481"/>
    </row>
    <row r="81" spans="2:4" ht="18" customHeight="1">
      <c r="B81" s="482"/>
      <c r="C81" s="482"/>
      <c r="D81" s="482"/>
    </row>
    <row r="82" ht="18" customHeight="1">
      <c r="D82" s="457"/>
    </row>
    <row r="83" spans="1:4" ht="18" customHeight="1">
      <c r="A83" s="458"/>
      <c r="D83" s="457"/>
    </row>
    <row r="84" ht="18" customHeight="1">
      <c r="D84" s="457"/>
    </row>
    <row r="85" ht="18" customHeight="1">
      <c r="D85" s="457"/>
    </row>
    <row r="86" spans="2:4" ht="18" customHeight="1">
      <c r="B86" s="459"/>
      <c r="C86" s="460"/>
      <c r="D86" s="461"/>
    </row>
    <row r="87" ht="18" customHeight="1">
      <c r="D87" s="457"/>
    </row>
    <row r="88" ht="18" customHeight="1">
      <c r="D88" s="457"/>
    </row>
    <row r="89" ht="18" customHeight="1">
      <c r="D89" s="457"/>
    </row>
    <row r="90" ht="18" customHeight="1">
      <c r="D90" s="457"/>
    </row>
    <row r="91" ht="18" customHeight="1">
      <c r="D91" s="457"/>
    </row>
    <row r="92" ht="18" customHeight="1">
      <c r="D92" s="457"/>
    </row>
    <row r="93" ht="18" customHeight="1">
      <c r="D93" s="457"/>
    </row>
    <row r="94" ht="18" customHeight="1">
      <c r="D94" s="457"/>
    </row>
    <row r="95" ht="18" customHeight="1">
      <c r="D95" s="457"/>
    </row>
    <row r="109" spans="1:4" ht="18" customHeight="1">
      <c r="A109" s="458"/>
      <c r="B109" s="459"/>
      <c r="C109" s="460"/>
      <c r="D109" s="458"/>
    </row>
  </sheetData>
  <sheetProtection sheet="1"/>
  <mergeCells count="5">
    <mergeCell ref="B75:D75"/>
    <mergeCell ref="B77:D77"/>
    <mergeCell ref="B79:D79"/>
    <mergeCell ref="B80:D80"/>
    <mergeCell ref="B81:D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17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9"/>
  <sheetViews>
    <sheetView view="pageBreakPreview" zoomScale="75" zoomScaleSheetLayoutView="75" workbookViewId="0" topLeftCell="B1">
      <selection activeCell="B1" sqref="B1"/>
    </sheetView>
  </sheetViews>
  <sheetFormatPr defaultColWidth="9.140625" defaultRowHeight="18" customHeight="1"/>
  <cols>
    <col min="1" max="1" width="0.13671875" style="451" hidden="1" customWidth="1"/>
    <col min="2" max="2" width="6.7109375" style="454" customWidth="1"/>
    <col min="3" max="3" width="95.7109375" style="456" customWidth="1"/>
    <col min="4" max="4" width="31.57421875" style="451" customWidth="1"/>
    <col min="5" max="16384" width="9.140625" style="451" customWidth="1"/>
  </cols>
  <sheetData>
    <row r="1" spans="2:3" s="412" customFormat="1" ht="18" customHeight="1">
      <c r="B1" s="413"/>
      <c r="C1" s="414"/>
    </row>
    <row r="2" spans="2:3" s="415" customFormat="1" ht="18" customHeight="1">
      <c r="B2" s="214" t="s">
        <v>0</v>
      </c>
      <c r="C2" s="214"/>
    </row>
    <row r="3" spans="2:4" s="415" customFormat="1" ht="18" customHeight="1">
      <c r="B3" s="217" t="s">
        <v>804</v>
      </c>
      <c r="C3" s="217"/>
      <c r="D3" s="416"/>
    </row>
    <row r="4" spans="2:4" s="417" customFormat="1" ht="18" customHeight="1">
      <c r="B4" s="219" t="s">
        <v>401</v>
      </c>
      <c r="C4" s="219"/>
      <c r="D4" s="418"/>
    </row>
    <row r="5" spans="2:4" s="412" customFormat="1" ht="18" customHeight="1">
      <c r="B5" s="419"/>
      <c r="C5" s="419"/>
      <c r="D5" s="420"/>
    </row>
    <row r="6" spans="2:4" s="421" customFormat="1" ht="18" customHeight="1">
      <c r="B6" s="422"/>
      <c r="C6" s="423"/>
      <c r="D6" s="224" t="s">
        <v>45</v>
      </c>
    </row>
    <row r="7" spans="2:4" s="421" customFormat="1" ht="18" customHeight="1">
      <c r="B7" s="422"/>
      <c r="C7" s="423"/>
      <c r="D7" s="224" t="s">
        <v>407</v>
      </c>
    </row>
    <row r="8" spans="1:5" s="419" customFormat="1" ht="18" customHeight="1">
      <c r="A8" s="412"/>
      <c r="B8" s="424"/>
      <c r="C8" s="425"/>
      <c r="D8" s="426"/>
      <c r="E8" s="412"/>
    </row>
    <row r="9" spans="2:4" s="417" customFormat="1" ht="18" customHeight="1">
      <c r="B9" s="103" t="s">
        <v>805</v>
      </c>
      <c r="C9" s="103" t="s">
        <v>806</v>
      </c>
      <c r="D9" s="427"/>
    </row>
    <row r="10" spans="2:4" s="419" customFormat="1" ht="18" customHeight="1">
      <c r="B10" s="428"/>
      <c r="C10" s="429"/>
      <c r="D10" s="430"/>
    </row>
    <row r="11" spans="2:4" s="431" customFormat="1" ht="18" customHeight="1">
      <c r="B11" s="56" t="s">
        <v>5</v>
      </c>
      <c r="C11" s="56" t="s">
        <v>807</v>
      </c>
      <c r="D11" s="196">
        <v>7516611</v>
      </c>
    </row>
    <row r="12" spans="2:4" s="431" customFormat="1" ht="18" customHeight="1">
      <c r="B12" s="56" t="s">
        <v>6</v>
      </c>
      <c r="C12" s="56" t="s">
        <v>808</v>
      </c>
      <c r="D12" s="196">
        <f>SUM(D13:D15)</f>
        <v>1477542</v>
      </c>
    </row>
    <row r="13" spans="2:4" s="431" customFormat="1" ht="18" customHeight="1">
      <c r="B13" s="56" t="s">
        <v>229</v>
      </c>
      <c r="C13" s="56" t="s">
        <v>809</v>
      </c>
      <c r="D13" s="196">
        <v>1436074</v>
      </c>
    </row>
    <row r="14" spans="2:4" s="431" customFormat="1" ht="18" customHeight="1">
      <c r="B14" s="56" t="s">
        <v>230</v>
      </c>
      <c r="C14" s="56" t="s">
        <v>810</v>
      </c>
      <c r="D14" s="196"/>
    </row>
    <row r="15" spans="2:4" s="431" customFormat="1" ht="18" customHeight="1">
      <c r="B15" s="56" t="s">
        <v>231</v>
      </c>
      <c r="C15" s="56" t="s">
        <v>811</v>
      </c>
      <c r="D15" s="305">
        <v>41468</v>
      </c>
    </row>
    <row r="16" spans="2:4" s="419" customFormat="1" ht="18" customHeight="1">
      <c r="B16" s="432"/>
      <c r="C16" s="433"/>
      <c r="D16" s="434"/>
    </row>
    <row r="17" spans="2:4" s="417" customFormat="1" ht="18" customHeight="1">
      <c r="B17" s="103" t="s">
        <v>215</v>
      </c>
      <c r="C17" s="103" t="s">
        <v>812</v>
      </c>
      <c r="D17" s="435">
        <f>D11-D12</f>
        <v>6039069</v>
      </c>
    </row>
    <row r="18" spans="2:4" s="419" customFormat="1" ht="20.25" customHeight="1">
      <c r="B18" s="428"/>
      <c r="C18" s="429"/>
      <c r="D18" s="434"/>
    </row>
    <row r="19" spans="2:4" s="431" customFormat="1" ht="18" customHeight="1">
      <c r="B19" s="56" t="s">
        <v>7</v>
      </c>
      <c r="C19" s="56" t="s">
        <v>813</v>
      </c>
      <c r="D19" s="196">
        <v>0</v>
      </c>
    </row>
    <row r="20" spans="2:4" s="431" customFormat="1" ht="18" customHeight="1">
      <c r="B20" s="56" t="s">
        <v>40</v>
      </c>
      <c r="C20" s="56" t="s">
        <v>814</v>
      </c>
      <c r="D20" s="196">
        <v>0</v>
      </c>
    </row>
    <row r="21" spans="2:4" s="431" customFormat="1" ht="18" customHeight="1">
      <c r="B21" s="56" t="s">
        <v>41</v>
      </c>
      <c r="C21" s="56" t="s">
        <v>815</v>
      </c>
      <c r="D21" s="196">
        <v>0</v>
      </c>
    </row>
    <row r="22" spans="2:4" s="419" customFormat="1" ht="18" customHeight="1">
      <c r="B22" s="428"/>
      <c r="C22" s="428"/>
      <c r="D22" s="436"/>
    </row>
    <row r="23" spans="2:4" s="417" customFormat="1" ht="18" customHeight="1">
      <c r="B23" s="103" t="s">
        <v>238</v>
      </c>
      <c r="C23" s="103" t="s">
        <v>816</v>
      </c>
      <c r="D23" s="435">
        <f>D17-D19-D20-D21</f>
        <v>6039069</v>
      </c>
    </row>
    <row r="24" spans="2:4" s="419" customFormat="1" ht="18" customHeight="1">
      <c r="B24" s="428"/>
      <c r="C24" s="429"/>
      <c r="D24" s="434"/>
    </row>
    <row r="25" spans="2:4" s="419" customFormat="1" ht="18" customHeight="1">
      <c r="B25" s="56" t="s">
        <v>817</v>
      </c>
      <c r="C25" s="56" t="s">
        <v>818</v>
      </c>
      <c r="D25" s="196">
        <f>+SUM(D26:D30)</f>
        <v>200000</v>
      </c>
    </row>
    <row r="26" spans="2:4" s="419" customFormat="1" ht="18" customHeight="1">
      <c r="B26" s="56" t="s">
        <v>819</v>
      </c>
      <c r="C26" s="56" t="s">
        <v>820</v>
      </c>
      <c r="D26" s="196">
        <v>200000</v>
      </c>
    </row>
    <row r="27" spans="2:4" s="419" customFormat="1" ht="18" customHeight="1">
      <c r="B27" s="56" t="s">
        <v>821</v>
      </c>
      <c r="C27" s="56" t="s">
        <v>822</v>
      </c>
      <c r="D27" s="196">
        <v>0</v>
      </c>
    </row>
    <row r="28" spans="2:4" s="419" customFormat="1" ht="18" customHeight="1">
      <c r="B28" s="56" t="s">
        <v>823</v>
      </c>
      <c r="C28" s="56" t="s">
        <v>824</v>
      </c>
      <c r="D28" s="196">
        <v>0</v>
      </c>
    </row>
    <row r="29" spans="2:4" s="419" customFormat="1" ht="18" customHeight="1">
      <c r="B29" s="56" t="s">
        <v>825</v>
      </c>
      <c r="C29" s="56" t="s">
        <v>826</v>
      </c>
      <c r="D29" s="196">
        <v>0</v>
      </c>
    </row>
    <row r="30" spans="2:4" s="419" customFormat="1" ht="18" customHeight="1">
      <c r="B30" s="56" t="s">
        <v>827</v>
      </c>
      <c r="C30" s="56" t="s">
        <v>828</v>
      </c>
      <c r="D30" s="196">
        <v>0</v>
      </c>
    </row>
    <row r="31" spans="2:4" s="419" customFormat="1" ht="18" customHeight="1">
      <c r="B31" s="56" t="s">
        <v>829</v>
      </c>
      <c r="C31" s="56" t="s">
        <v>830</v>
      </c>
      <c r="D31" s="196">
        <v>0</v>
      </c>
    </row>
    <row r="32" spans="2:4" s="419" customFormat="1" ht="18" customHeight="1">
      <c r="B32" s="56" t="s">
        <v>379</v>
      </c>
      <c r="C32" s="56" t="s">
        <v>831</v>
      </c>
      <c r="D32" s="196">
        <v>0</v>
      </c>
    </row>
    <row r="33" spans="2:4" s="419" customFormat="1" ht="18" customHeight="1">
      <c r="B33" s="56" t="s">
        <v>380</v>
      </c>
      <c r="C33" s="56" t="s">
        <v>832</v>
      </c>
      <c r="D33" s="196">
        <f>+SUM(D34:D38)</f>
        <v>1400000</v>
      </c>
    </row>
    <row r="34" spans="2:4" s="419" customFormat="1" ht="18" customHeight="1">
      <c r="B34" s="56" t="s">
        <v>833</v>
      </c>
      <c r="C34" s="56" t="s">
        <v>820</v>
      </c>
      <c r="D34" s="196">
        <v>1400000</v>
      </c>
    </row>
    <row r="35" spans="2:4" s="419" customFormat="1" ht="18" customHeight="1">
      <c r="B35" s="56" t="s">
        <v>834</v>
      </c>
      <c r="C35" s="56" t="s">
        <v>822</v>
      </c>
      <c r="D35" s="196">
        <v>0</v>
      </c>
    </row>
    <row r="36" spans="2:4" s="419" customFormat="1" ht="18" customHeight="1">
      <c r="B36" s="56" t="s">
        <v>835</v>
      </c>
      <c r="C36" s="56" t="s">
        <v>824</v>
      </c>
      <c r="D36" s="196">
        <v>0</v>
      </c>
    </row>
    <row r="37" spans="2:4" s="419" customFormat="1" ht="18" customHeight="1">
      <c r="B37" s="56" t="s">
        <v>836</v>
      </c>
      <c r="C37" s="56" t="s">
        <v>826</v>
      </c>
      <c r="D37" s="196">
        <v>0</v>
      </c>
    </row>
    <row r="38" spans="2:4" s="419" customFormat="1" ht="18" customHeight="1">
      <c r="B38" s="56" t="s">
        <v>837</v>
      </c>
      <c r="C38" s="56" t="s">
        <v>828</v>
      </c>
      <c r="D38" s="196">
        <v>0</v>
      </c>
    </row>
    <row r="39" spans="2:4" s="419" customFormat="1" ht="18" customHeight="1">
      <c r="B39" s="56" t="s">
        <v>838</v>
      </c>
      <c r="C39" s="56" t="s">
        <v>839</v>
      </c>
      <c r="D39" s="196">
        <v>140000</v>
      </c>
    </row>
    <row r="40" spans="2:4" s="419" customFormat="1" ht="18" customHeight="1">
      <c r="B40" s="56" t="s">
        <v>840</v>
      </c>
      <c r="C40" s="56" t="s">
        <v>841</v>
      </c>
      <c r="D40" s="196">
        <v>0</v>
      </c>
    </row>
    <row r="41" spans="2:4" s="419" customFormat="1" ht="18" customHeight="1">
      <c r="B41" s="56" t="s">
        <v>842</v>
      </c>
      <c r="C41" s="56" t="s">
        <v>843</v>
      </c>
      <c r="D41" s="196">
        <v>4291946</v>
      </c>
    </row>
    <row r="42" spans="2:4" s="419" customFormat="1" ht="18" customHeight="1">
      <c r="B42" s="56" t="s">
        <v>844</v>
      </c>
      <c r="C42" s="56" t="s">
        <v>845</v>
      </c>
      <c r="D42" s="196">
        <v>0</v>
      </c>
    </row>
    <row r="43" spans="2:4" s="419" customFormat="1" ht="18" customHeight="1">
      <c r="B43" s="56" t="s">
        <v>846</v>
      </c>
      <c r="C43" s="56" t="s">
        <v>847</v>
      </c>
      <c r="D43" s="196">
        <v>7123</v>
      </c>
    </row>
    <row r="44" spans="2:4" s="419" customFormat="1" ht="18" customHeight="1">
      <c r="B44" s="428"/>
      <c r="C44" s="437"/>
      <c r="D44" s="438"/>
    </row>
    <row r="45" spans="2:4" s="417" customFormat="1" ht="18" customHeight="1">
      <c r="B45" s="103" t="s">
        <v>8</v>
      </c>
      <c r="C45" s="103" t="s">
        <v>848</v>
      </c>
      <c r="D45" s="439"/>
    </row>
    <row r="46" spans="2:4" s="419" customFormat="1" ht="18" customHeight="1">
      <c r="B46" s="428"/>
      <c r="C46" s="429"/>
      <c r="D46" s="438"/>
    </row>
    <row r="47" spans="2:4" s="419" customFormat="1" ht="18" customHeight="1">
      <c r="B47" s="56" t="s">
        <v>9</v>
      </c>
      <c r="C47" s="56" t="s">
        <v>849</v>
      </c>
      <c r="D47" s="196">
        <v>0</v>
      </c>
    </row>
    <row r="48" spans="2:4" s="419" customFormat="1" ht="18" customHeight="1">
      <c r="B48" s="56" t="s">
        <v>14</v>
      </c>
      <c r="C48" s="56" t="s">
        <v>850</v>
      </c>
      <c r="D48" s="196">
        <v>0</v>
      </c>
    </row>
    <row r="49" spans="2:4" s="419" customFormat="1" ht="18" customHeight="1">
      <c r="B49" s="56" t="s">
        <v>15</v>
      </c>
      <c r="C49" s="56" t="s">
        <v>851</v>
      </c>
      <c r="D49" s="196">
        <f>+SUM(D50:D54)</f>
        <v>0</v>
      </c>
    </row>
    <row r="50" spans="2:4" s="419" customFormat="1" ht="18" customHeight="1">
      <c r="B50" s="56" t="s">
        <v>486</v>
      </c>
      <c r="C50" s="56" t="s">
        <v>820</v>
      </c>
      <c r="D50" s="196">
        <v>0</v>
      </c>
    </row>
    <row r="51" spans="2:4" s="419" customFormat="1" ht="18" customHeight="1">
      <c r="B51" s="56" t="s">
        <v>487</v>
      </c>
      <c r="C51" s="56" t="s">
        <v>822</v>
      </c>
      <c r="D51" s="196">
        <v>0</v>
      </c>
    </row>
    <row r="52" spans="2:4" s="419" customFormat="1" ht="18" customHeight="1">
      <c r="B52" s="56" t="s">
        <v>488</v>
      </c>
      <c r="C52" s="56" t="s">
        <v>824</v>
      </c>
      <c r="D52" s="196">
        <v>0</v>
      </c>
    </row>
    <row r="53" spans="2:4" s="419" customFormat="1" ht="18" customHeight="1">
      <c r="B53" s="56" t="s">
        <v>852</v>
      </c>
      <c r="C53" s="56" t="s">
        <v>826</v>
      </c>
      <c r="D53" s="196">
        <v>0</v>
      </c>
    </row>
    <row r="54" spans="2:4" s="419" customFormat="1" ht="18" customHeight="1">
      <c r="B54" s="56" t="s">
        <v>853</v>
      </c>
      <c r="C54" s="56" t="s">
        <v>828</v>
      </c>
      <c r="D54" s="196">
        <v>0</v>
      </c>
    </row>
    <row r="55" spans="2:4" s="419" customFormat="1" ht="18" customHeight="1">
      <c r="B55" s="56" t="s">
        <v>62</v>
      </c>
      <c r="C55" s="56" t="s">
        <v>854</v>
      </c>
      <c r="D55" s="196">
        <v>0</v>
      </c>
    </row>
    <row r="56" spans="2:4" s="419" customFormat="1" ht="18" customHeight="1">
      <c r="B56" s="56" t="s">
        <v>63</v>
      </c>
      <c r="C56" s="56" t="s">
        <v>855</v>
      </c>
      <c r="D56" s="196">
        <v>0</v>
      </c>
    </row>
    <row r="57" spans="2:4" s="419" customFormat="1" ht="18" customHeight="1">
      <c r="B57" s="440"/>
      <c r="C57" s="440"/>
      <c r="D57" s="438"/>
    </row>
    <row r="58" spans="2:4" s="417" customFormat="1" ht="18" customHeight="1">
      <c r="B58" s="103" t="s">
        <v>856</v>
      </c>
      <c r="C58" s="103" t="s">
        <v>857</v>
      </c>
      <c r="D58" s="441"/>
    </row>
    <row r="59" spans="2:4" s="419" customFormat="1" ht="18" customHeight="1">
      <c r="B59" s="428"/>
      <c r="C59" s="429"/>
      <c r="D59" s="434"/>
    </row>
    <row r="60" spans="1:4" s="431" customFormat="1" ht="18" customHeight="1">
      <c r="A60" s="56"/>
      <c r="B60" s="56" t="s">
        <v>84</v>
      </c>
      <c r="C60" s="56" t="s">
        <v>858</v>
      </c>
      <c r="D60" s="442">
        <v>0.0150976725</v>
      </c>
    </row>
    <row r="61" spans="1:4" s="431" customFormat="1" ht="18" customHeight="1">
      <c r="A61" s="56"/>
      <c r="B61" s="56" t="s">
        <v>88</v>
      </c>
      <c r="C61" s="56" t="s">
        <v>859</v>
      </c>
      <c r="D61" s="443">
        <v>1.50976725</v>
      </c>
    </row>
    <row r="62" spans="1:4" s="431" customFormat="1" ht="18" customHeight="1">
      <c r="A62" s="56"/>
      <c r="B62" s="56" t="s">
        <v>247</v>
      </c>
      <c r="C62" s="56" t="s">
        <v>860</v>
      </c>
      <c r="D62" s="196">
        <v>0</v>
      </c>
    </row>
    <row r="63" spans="1:4" s="431" customFormat="1" ht="18" customHeight="1">
      <c r="A63" s="56"/>
      <c r="B63" s="56" t="s">
        <v>248</v>
      </c>
      <c r="C63" s="56" t="s">
        <v>861</v>
      </c>
      <c r="D63" s="196">
        <v>0</v>
      </c>
    </row>
    <row r="64" spans="1:4" s="419" customFormat="1" ht="18" customHeight="1">
      <c r="A64" s="440"/>
      <c r="B64" s="440"/>
      <c r="C64" s="440"/>
      <c r="D64" s="438"/>
    </row>
    <row r="65" spans="2:4" s="417" customFormat="1" ht="18" customHeight="1">
      <c r="B65" s="103" t="s">
        <v>862</v>
      </c>
      <c r="C65" s="103" t="s">
        <v>863</v>
      </c>
      <c r="D65" s="441"/>
    </row>
    <row r="66" spans="2:4" s="419" customFormat="1" ht="18" customHeight="1">
      <c r="B66" s="428"/>
      <c r="C66" s="429"/>
      <c r="D66" s="434"/>
    </row>
    <row r="67" spans="2:4" s="431" customFormat="1" ht="18" customHeight="1">
      <c r="B67" s="56" t="s">
        <v>864</v>
      </c>
      <c r="C67" s="56" t="s">
        <v>858</v>
      </c>
      <c r="D67" s="442">
        <v>0.004</v>
      </c>
    </row>
    <row r="68" spans="2:4" s="431" customFormat="1" ht="18" customHeight="1">
      <c r="B68" s="56" t="s">
        <v>19</v>
      </c>
      <c r="C68" s="56" t="s">
        <v>859</v>
      </c>
      <c r="D68" s="443">
        <v>0.4</v>
      </c>
    </row>
    <row r="69" spans="2:4" s="431" customFormat="1" ht="18" customHeight="1">
      <c r="B69" s="56" t="s">
        <v>89</v>
      </c>
      <c r="C69" s="56" t="s">
        <v>860</v>
      </c>
      <c r="D69" s="196">
        <v>0</v>
      </c>
    </row>
    <row r="70" spans="2:4" s="431" customFormat="1" ht="18" customHeight="1">
      <c r="B70" s="444" t="s">
        <v>396</v>
      </c>
      <c r="C70" s="444" t="s">
        <v>861</v>
      </c>
      <c r="D70" s="445">
        <v>0</v>
      </c>
    </row>
    <row r="71" spans="2:4" s="431" customFormat="1" ht="17.25" customHeight="1">
      <c r="B71" s="446"/>
      <c r="C71" s="447"/>
      <c r="D71" s="448"/>
    </row>
    <row r="72" spans="2:4" s="431" customFormat="1" ht="16.5" customHeight="1">
      <c r="B72" s="431" t="s">
        <v>865</v>
      </c>
      <c r="C72" s="447"/>
      <c r="D72" s="449"/>
    </row>
    <row r="73" spans="1:5" ht="15.75" customHeight="1">
      <c r="A73" s="431"/>
      <c r="B73" s="450"/>
      <c r="C73" s="447"/>
      <c r="D73" s="449"/>
      <c r="E73" s="431"/>
    </row>
    <row r="74" spans="1:5" ht="15.75" customHeight="1">
      <c r="A74" s="431"/>
      <c r="B74" s="452" t="s">
        <v>866</v>
      </c>
      <c r="C74" s="447"/>
      <c r="D74" s="449"/>
      <c r="E74" s="431"/>
    </row>
    <row r="75" spans="1:5" ht="35.25" customHeight="1">
      <c r="A75" s="431"/>
      <c r="B75" s="479" t="s">
        <v>867</v>
      </c>
      <c r="C75" s="479"/>
      <c r="D75" s="479"/>
      <c r="E75" s="431"/>
    </row>
    <row r="76" spans="2:3" ht="18" customHeight="1">
      <c r="B76" s="453" t="s">
        <v>868</v>
      </c>
      <c r="C76" s="453"/>
    </row>
    <row r="77" spans="2:4" ht="36" customHeight="1">
      <c r="B77" s="479"/>
      <c r="C77" s="479"/>
      <c r="D77" s="479"/>
    </row>
    <row r="78" ht="18" customHeight="1">
      <c r="C78" s="455"/>
    </row>
    <row r="79" spans="2:4" ht="18" customHeight="1">
      <c r="B79" s="480" t="s">
        <v>332</v>
      </c>
      <c r="C79" s="480"/>
      <c r="D79" s="480"/>
    </row>
    <row r="80" spans="2:4" ht="18" customHeight="1">
      <c r="B80" s="481" t="s">
        <v>869</v>
      </c>
      <c r="C80" s="481"/>
      <c r="D80" s="481"/>
    </row>
    <row r="81" spans="2:4" ht="18" customHeight="1">
      <c r="B81" s="482"/>
      <c r="C81" s="482"/>
      <c r="D81" s="482"/>
    </row>
    <row r="82" ht="18" customHeight="1">
      <c r="D82" s="457"/>
    </row>
    <row r="83" spans="1:4" ht="18" customHeight="1">
      <c r="A83" s="458"/>
      <c r="D83" s="457"/>
    </row>
    <row r="84" ht="18" customHeight="1">
      <c r="D84" s="457"/>
    </row>
    <row r="85" ht="18" customHeight="1">
      <c r="D85" s="457"/>
    </row>
    <row r="86" spans="2:4" ht="18" customHeight="1">
      <c r="B86" s="459"/>
      <c r="C86" s="460"/>
      <c r="D86" s="461"/>
    </row>
    <row r="87" ht="18" customHeight="1">
      <c r="D87" s="457"/>
    </row>
    <row r="88" ht="18" customHeight="1">
      <c r="D88" s="457"/>
    </row>
    <row r="89" ht="18" customHeight="1">
      <c r="D89" s="457"/>
    </row>
    <row r="90" ht="18" customHeight="1">
      <c r="D90" s="457"/>
    </row>
    <row r="91" ht="18" customHeight="1">
      <c r="D91" s="457"/>
    </row>
    <row r="92" ht="18" customHeight="1">
      <c r="D92" s="457"/>
    </row>
    <row r="93" ht="18" customHeight="1">
      <c r="D93" s="457"/>
    </row>
    <row r="94" ht="18" customHeight="1">
      <c r="D94" s="457"/>
    </row>
    <row r="95" ht="18" customHeight="1">
      <c r="D95" s="457"/>
    </row>
    <row r="109" spans="1:4" ht="18" customHeight="1">
      <c r="A109" s="458"/>
      <c r="B109" s="459"/>
      <c r="C109" s="460"/>
      <c r="D109" s="458"/>
    </row>
  </sheetData>
  <sheetProtection sheet="1"/>
  <mergeCells count="5">
    <mergeCell ref="B75:D75"/>
    <mergeCell ref="B77:D77"/>
    <mergeCell ref="B79:D79"/>
    <mergeCell ref="B80:D80"/>
    <mergeCell ref="B81:D8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  <headerFooter>
    <oddFooter>&amp;C&amp;"DINPro-Medium,Regular"&amp;12 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421875" style="250" customWidth="1"/>
    <col min="2" max="2" width="7.7109375" style="250" customWidth="1"/>
    <col min="3" max="3" width="77.8515625" style="250" customWidth="1"/>
    <col min="4" max="4" width="23.28125" style="251" bestFit="1" customWidth="1"/>
    <col min="5" max="7" width="16.7109375" style="250" customWidth="1"/>
    <col min="8" max="10" width="22.7109375" style="253" bestFit="1" customWidth="1"/>
    <col min="11" max="12" width="16.7109375" style="250" bestFit="1" customWidth="1"/>
    <col min="13" max="13" width="18.140625" style="250" bestFit="1" customWidth="1"/>
    <col min="14" max="14" width="10.00390625" style="250" bestFit="1" customWidth="1"/>
    <col min="15" max="16384" width="9.140625" style="250" customWidth="1"/>
  </cols>
  <sheetData>
    <row r="1" ht="17.25" customHeight="1">
      <c r="F1" s="252"/>
    </row>
    <row r="2" spans="2:10" s="209" customFormat="1" ht="17.25" customHeight="1">
      <c r="B2" s="214" t="s">
        <v>0</v>
      </c>
      <c r="C2" s="254"/>
      <c r="D2" s="255"/>
      <c r="E2" s="254"/>
      <c r="F2" s="254"/>
      <c r="G2" s="254"/>
      <c r="H2" s="256"/>
      <c r="I2" s="256"/>
      <c r="J2" s="256"/>
    </row>
    <row r="3" spans="2:10" s="209" customFormat="1" ht="17.25" customHeight="1">
      <c r="B3" s="217" t="s">
        <v>564</v>
      </c>
      <c r="D3" s="222"/>
      <c r="H3" s="256"/>
      <c r="I3" s="256"/>
      <c r="J3" s="256"/>
    </row>
    <row r="4" spans="2:10" s="257" customFormat="1" ht="17.25" customHeight="1">
      <c r="B4" s="219" t="s">
        <v>401</v>
      </c>
      <c r="C4" s="219"/>
      <c r="D4" s="258"/>
      <c r="E4" s="259"/>
      <c r="F4" s="259"/>
      <c r="G4" s="260"/>
      <c r="H4" s="261"/>
      <c r="I4" s="261"/>
      <c r="J4" s="261"/>
    </row>
    <row r="5" spans="5:7" ht="17.25" customHeight="1">
      <c r="E5" s="262"/>
      <c r="F5" s="263"/>
      <c r="G5" s="263"/>
    </row>
    <row r="6" spans="4:10" s="209" customFormat="1" ht="15" customHeight="1">
      <c r="D6" s="222"/>
      <c r="E6" s="264"/>
      <c r="F6" s="264" t="s">
        <v>78</v>
      </c>
      <c r="G6" s="264"/>
      <c r="H6" s="256"/>
      <c r="I6" s="256"/>
      <c r="J6" s="256"/>
    </row>
    <row r="7" spans="3:10" s="209" customFormat="1" ht="15.75" customHeight="1">
      <c r="C7" s="265" t="s">
        <v>565</v>
      </c>
      <c r="D7" s="222" t="s">
        <v>1</v>
      </c>
      <c r="E7" s="264"/>
      <c r="F7" s="264" t="s">
        <v>407</v>
      </c>
      <c r="G7" s="266"/>
      <c r="H7" s="256"/>
      <c r="I7" s="256"/>
      <c r="J7" s="256"/>
    </row>
    <row r="8" spans="2:10" s="209" customFormat="1" ht="15.75" customHeight="1">
      <c r="B8" s="267"/>
      <c r="C8" s="268"/>
      <c r="D8" s="225" t="s">
        <v>79</v>
      </c>
      <c r="E8" s="269" t="s">
        <v>2</v>
      </c>
      <c r="F8" s="269" t="s">
        <v>3</v>
      </c>
      <c r="G8" s="269" t="s">
        <v>80</v>
      </c>
      <c r="H8" s="256"/>
      <c r="I8" s="256"/>
      <c r="J8" s="256"/>
    </row>
    <row r="9" spans="1:15" s="257" customFormat="1" ht="16.5">
      <c r="A9" s="270"/>
      <c r="B9" s="270" t="s">
        <v>4</v>
      </c>
      <c r="C9" s="270" t="s">
        <v>566</v>
      </c>
      <c r="D9" s="227" t="s">
        <v>81</v>
      </c>
      <c r="E9" s="271">
        <v>8461582</v>
      </c>
      <c r="F9" s="271">
        <v>26901584</v>
      </c>
      <c r="G9" s="271">
        <f aca="true" t="shared" si="0" ref="G9:G68">E9+F9</f>
        <v>35363166</v>
      </c>
      <c r="H9" s="261"/>
      <c r="I9" s="261"/>
      <c r="J9" s="261"/>
      <c r="K9" s="272"/>
      <c r="L9" s="272"/>
      <c r="M9" s="272"/>
      <c r="N9" s="272"/>
      <c r="O9" s="272"/>
    </row>
    <row r="10" spans="1:14" s="257" customFormat="1" ht="16.5">
      <c r="A10" s="270"/>
      <c r="B10" s="270" t="s">
        <v>8</v>
      </c>
      <c r="C10" s="273" t="s">
        <v>567</v>
      </c>
      <c r="D10" s="227" t="s">
        <v>82</v>
      </c>
      <c r="E10" s="271">
        <f>E11+E16</f>
        <v>5551804</v>
      </c>
      <c r="F10" s="271">
        <f>F11+F16</f>
        <v>2725703</v>
      </c>
      <c r="G10" s="271">
        <f t="shared" si="0"/>
        <v>8277507</v>
      </c>
      <c r="H10" s="261"/>
      <c r="I10" s="261"/>
      <c r="J10" s="261"/>
      <c r="K10" s="272"/>
      <c r="L10" s="272"/>
      <c r="M10" s="272"/>
      <c r="N10" s="272"/>
    </row>
    <row r="11" spans="2:14" ht="15.75">
      <c r="B11" s="274" t="s">
        <v>9</v>
      </c>
      <c r="C11" s="250" t="s">
        <v>568</v>
      </c>
      <c r="E11" s="275">
        <f>+SUM(E12:E15)</f>
        <v>5551804</v>
      </c>
      <c r="F11" s="275">
        <f>+SUM(F12:F15)</f>
        <v>2725703</v>
      </c>
      <c r="G11" s="275">
        <f t="shared" si="0"/>
        <v>8277507</v>
      </c>
      <c r="H11" s="261"/>
      <c r="I11" s="261"/>
      <c r="J11" s="261"/>
      <c r="K11" s="272"/>
      <c r="L11" s="272"/>
      <c r="M11" s="272"/>
      <c r="N11" s="272"/>
    </row>
    <row r="12" spans="2:14" ht="15.75">
      <c r="B12" s="274" t="s">
        <v>10</v>
      </c>
      <c r="C12" s="250" t="s">
        <v>83</v>
      </c>
      <c r="E12" s="275">
        <v>0</v>
      </c>
      <c r="F12" s="275">
        <v>0</v>
      </c>
      <c r="G12" s="275">
        <f t="shared" si="0"/>
        <v>0</v>
      </c>
      <c r="H12" s="261"/>
      <c r="I12" s="261"/>
      <c r="J12" s="261"/>
      <c r="K12" s="272"/>
      <c r="L12" s="272"/>
      <c r="M12" s="272"/>
      <c r="N12" s="272"/>
    </row>
    <row r="13" spans="2:14" ht="15.75">
      <c r="B13" s="274" t="s">
        <v>11</v>
      </c>
      <c r="C13" s="250" t="s">
        <v>261</v>
      </c>
      <c r="E13" s="275">
        <v>0</v>
      </c>
      <c r="F13" s="275">
        <v>0</v>
      </c>
      <c r="G13" s="275">
        <f t="shared" si="0"/>
        <v>0</v>
      </c>
      <c r="H13" s="261"/>
      <c r="I13" s="261"/>
      <c r="J13" s="261"/>
      <c r="K13" s="272"/>
      <c r="L13" s="272"/>
      <c r="M13" s="272"/>
      <c r="N13" s="272"/>
    </row>
    <row r="14" spans="2:14" ht="15.75">
      <c r="B14" s="274" t="s">
        <v>12</v>
      </c>
      <c r="C14" s="250" t="s">
        <v>569</v>
      </c>
      <c r="E14" s="275">
        <v>5551804</v>
      </c>
      <c r="F14" s="275">
        <v>2725703</v>
      </c>
      <c r="G14" s="275">
        <f t="shared" si="0"/>
        <v>8277507</v>
      </c>
      <c r="H14" s="261"/>
      <c r="I14" s="261"/>
      <c r="J14" s="261"/>
      <c r="K14" s="272"/>
      <c r="L14" s="272"/>
      <c r="M14" s="272"/>
      <c r="N14" s="272"/>
    </row>
    <row r="15" spans="2:14" ht="15.75">
      <c r="B15" s="274" t="s">
        <v>381</v>
      </c>
      <c r="C15" s="250" t="s">
        <v>570</v>
      </c>
      <c r="E15" s="275">
        <v>0</v>
      </c>
      <c r="F15" s="275">
        <v>0</v>
      </c>
      <c r="G15" s="275">
        <f t="shared" si="0"/>
        <v>0</v>
      </c>
      <c r="H15" s="261"/>
      <c r="I15" s="261"/>
      <c r="J15" s="261"/>
      <c r="K15" s="272"/>
      <c r="L15" s="272"/>
      <c r="M15" s="272"/>
      <c r="N15" s="272"/>
    </row>
    <row r="16" spans="2:14" ht="15.75">
      <c r="B16" s="274" t="s">
        <v>14</v>
      </c>
      <c r="C16" s="250" t="s">
        <v>571</v>
      </c>
      <c r="E16" s="275">
        <f>SUM(E17:E20)</f>
        <v>0</v>
      </c>
      <c r="F16" s="275">
        <f>SUM(F17:F20)</f>
        <v>0</v>
      </c>
      <c r="G16" s="275">
        <f t="shared" si="0"/>
        <v>0</v>
      </c>
      <c r="H16" s="261"/>
      <c r="I16" s="261"/>
      <c r="J16" s="261"/>
      <c r="K16" s="272"/>
      <c r="L16" s="272"/>
      <c r="M16" s="272"/>
      <c r="N16" s="272"/>
    </row>
    <row r="17" spans="2:14" ht="15.75">
      <c r="B17" s="274" t="s">
        <v>262</v>
      </c>
      <c r="C17" s="250" t="s">
        <v>83</v>
      </c>
      <c r="E17" s="275">
        <v>0</v>
      </c>
      <c r="F17" s="275">
        <v>0</v>
      </c>
      <c r="G17" s="275">
        <f t="shared" si="0"/>
        <v>0</v>
      </c>
      <c r="H17" s="261"/>
      <c r="I17" s="261"/>
      <c r="J17" s="261"/>
      <c r="K17" s="272"/>
      <c r="L17" s="272"/>
      <c r="M17" s="272"/>
      <c r="N17" s="272"/>
    </row>
    <row r="18" spans="2:14" ht="15.75">
      <c r="B18" s="274" t="s">
        <v>263</v>
      </c>
      <c r="C18" s="250" t="s">
        <v>261</v>
      </c>
      <c r="E18" s="275">
        <v>0</v>
      </c>
      <c r="F18" s="275">
        <v>0</v>
      </c>
      <c r="G18" s="275">
        <f t="shared" si="0"/>
        <v>0</v>
      </c>
      <c r="H18" s="261"/>
      <c r="I18" s="261"/>
      <c r="J18" s="261"/>
      <c r="K18" s="272"/>
      <c r="L18" s="272"/>
      <c r="M18" s="272"/>
      <c r="N18" s="272"/>
    </row>
    <row r="19" spans="2:14" ht="15.75">
      <c r="B19" s="274" t="s">
        <v>264</v>
      </c>
      <c r="C19" s="250" t="s">
        <v>265</v>
      </c>
      <c r="E19" s="275">
        <v>0</v>
      </c>
      <c r="F19" s="275">
        <v>0</v>
      </c>
      <c r="G19" s="275">
        <f t="shared" si="0"/>
        <v>0</v>
      </c>
      <c r="H19" s="261"/>
      <c r="I19" s="261"/>
      <c r="J19" s="261"/>
      <c r="K19" s="272"/>
      <c r="L19" s="272"/>
      <c r="M19" s="272"/>
      <c r="N19" s="272"/>
    </row>
    <row r="20" spans="2:14" ht="15.75">
      <c r="B20" s="274" t="s">
        <v>561</v>
      </c>
      <c r="C20" s="250" t="s">
        <v>570</v>
      </c>
      <c r="E20" s="275">
        <v>0</v>
      </c>
      <c r="F20" s="275">
        <v>0</v>
      </c>
      <c r="G20" s="275">
        <f t="shared" si="0"/>
        <v>0</v>
      </c>
      <c r="H20" s="261"/>
      <c r="I20" s="261"/>
      <c r="J20" s="261"/>
      <c r="K20" s="272"/>
      <c r="L20" s="272"/>
      <c r="M20" s="272"/>
      <c r="N20" s="272"/>
    </row>
    <row r="21" spans="1:14" s="257" customFormat="1" ht="16.5">
      <c r="A21" s="270"/>
      <c r="B21" s="270" t="s">
        <v>16</v>
      </c>
      <c r="C21" s="273" t="s">
        <v>572</v>
      </c>
      <c r="D21" s="227" t="s">
        <v>90</v>
      </c>
      <c r="E21" s="271">
        <v>10397</v>
      </c>
      <c r="F21" s="271">
        <v>8106382</v>
      </c>
      <c r="G21" s="271">
        <f t="shared" si="0"/>
        <v>8116779</v>
      </c>
      <c r="H21" s="261"/>
      <c r="I21" s="261"/>
      <c r="J21" s="261"/>
      <c r="K21" s="272"/>
      <c r="L21" s="272"/>
      <c r="M21" s="272"/>
      <c r="N21" s="272"/>
    </row>
    <row r="22" spans="1:14" s="257" customFormat="1" ht="16.5">
      <c r="A22" s="270"/>
      <c r="B22" s="270" t="s">
        <v>17</v>
      </c>
      <c r="C22" s="273" t="s">
        <v>573</v>
      </c>
      <c r="D22" s="276"/>
      <c r="E22" s="271">
        <f>SUM(E23:E25)</f>
        <v>1552161</v>
      </c>
      <c r="F22" s="271">
        <f>SUM(F23:F25)</f>
        <v>0</v>
      </c>
      <c r="G22" s="271">
        <f t="shared" si="0"/>
        <v>1552161</v>
      </c>
      <c r="H22" s="261"/>
      <c r="I22" s="261"/>
      <c r="J22" s="261"/>
      <c r="K22" s="272"/>
      <c r="L22" s="272"/>
      <c r="M22" s="272"/>
      <c r="N22" s="272"/>
    </row>
    <row r="23" spans="1:14" ht="16.5">
      <c r="A23" s="252"/>
      <c r="B23" s="277" t="s">
        <v>18</v>
      </c>
      <c r="C23" s="278" t="s">
        <v>574</v>
      </c>
      <c r="D23" s="279"/>
      <c r="E23" s="275">
        <v>0</v>
      </c>
      <c r="F23" s="275">
        <v>0</v>
      </c>
      <c r="G23" s="275">
        <f t="shared" si="0"/>
        <v>0</v>
      </c>
      <c r="H23" s="261"/>
      <c r="I23" s="261"/>
      <c r="J23" s="261"/>
      <c r="K23" s="272"/>
      <c r="L23" s="272"/>
      <c r="M23" s="272"/>
      <c r="N23" s="272"/>
    </row>
    <row r="24" spans="2:14" ht="15.75">
      <c r="B24" s="280" t="s">
        <v>19</v>
      </c>
      <c r="C24" s="278" t="s">
        <v>575</v>
      </c>
      <c r="D24" s="279"/>
      <c r="E24" s="275">
        <v>1552161</v>
      </c>
      <c r="F24" s="275">
        <v>0</v>
      </c>
      <c r="G24" s="275">
        <f t="shared" si="0"/>
        <v>1552161</v>
      </c>
      <c r="H24" s="261"/>
      <c r="I24" s="261"/>
      <c r="J24" s="261"/>
      <c r="K24" s="272"/>
      <c r="L24" s="272"/>
      <c r="M24" s="272"/>
      <c r="N24" s="272"/>
    </row>
    <row r="25" spans="1:14" ht="16.5">
      <c r="A25" s="252"/>
      <c r="B25" s="274" t="s">
        <v>89</v>
      </c>
      <c r="C25" s="278" t="s">
        <v>576</v>
      </c>
      <c r="D25" s="279"/>
      <c r="E25" s="275">
        <v>0</v>
      </c>
      <c r="F25" s="275">
        <v>0</v>
      </c>
      <c r="G25" s="275">
        <f t="shared" si="0"/>
        <v>0</v>
      </c>
      <c r="H25" s="261"/>
      <c r="I25" s="261"/>
      <c r="J25" s="261"/>
      <c r="K25" s="272"/>
      <c r="L25" s="272"/>
      <c r="M25" s="272"/>
      <c r="N25" s="272"/>
    </row>
    <row r="26" spans="1:14" s="257" customFormat="1" ht="16.5">
      <c r="A26" s="270"/>
      <c r="B26" s="270" t="s">
        <v>20</v>
      </c>
      <c r="C26" s="273" t="s">
        <v>577</v>
      </c>
      <c r="D26" s="227" t="s">
        <v>91</v>
      </c>
      <c r="E26" s="271">
        <f>SUM(E27:E29)</f>
        <v>23452538</v>
      </c>
      <c r="F26" s="271">
        <f>SUM(F27:F29)</f>
        <v>17354032</v>
      </c>
      <c r="G26" s="271">
        <f t="shared" si="0"/>
        <v>40806570</v>
      </c>
      <c r="H26" s="261"/>
      <c r="I26" s="261"/>
      <c r="J26" s="261"/>
      <c r="K26" s="272"/>
      <c r="L26" s="272"/>
      <c r="M26" s="272"/>
      <c r="N26" s="272"/>
    </row>
    <row r="27" spans="1:14" ht="16.5">
      <c r="A27" s="252"/>
      <c r="B27" s="274" t="s">
        <v>21</v>
      </c>
      <c r="C27" s="278" t="s">
        <v>261</v>
      </c>
      <c r="D27" s="279"/>
      <c r="E27" s="275">
        <v>12848</v>
      </c>
      <c r="F27" s="275">
        <v>85027</v>
      </c>
      <c r="G27" s="275">
        <f t="shared" si="0"/>
        <v>97875</v>
      </c>
      <c r="H27" s="261"/>
      <c r="I27" s="261"/>
      <c r="J27" s="261"/>
      <c r="K27" s="272"/>
      <c r="L27" s="272"/>
      <c r="M27" s="272"/>
      <c r="N27" s="272"/>
    </row>
    <row r="28" spans="1:14" ht="16.5">
      <c r="A28" s="252"/>
      <c r="B28" s="274" t="s">
        <v>22</v>
      </c>
      <c r="C28" s="278" t="s">
        <v>83</v>
      </c>
      <c r="D28" s="279"/>
      <c r="E28" s="275">
        <v>23159176</v>
      </c>
      <c r="F28" s="275">
        <v>13657443</v>
      </c>
      <c r="G28" s="275">
        <f t="shared" si="0"/>
        <v>36816619</v>
      </c>
      <c r="H28" s="261"/>
      <c r="I28" s="261"/>
      <c r="J28" s="261"/>
      <c r="K28" s="272"/>
      <c r="L28" s="272"/>
      <c r="M28" s="272"/>
      <c r="N28" s="272"/>
    </row>
    <row r="29" spans="2:14" ht="15.75">
      <c r="B29" s="274" t="s">
        <v>214</v>
      </c>
      <c r="C29" s="281" t="s">
        <v>578</v>
      </c>
      <c r="D29" s="279"/>
      <c r="E29" s="275">
        <v>280514</v>
      </c>
      <c r="F29" s="275">
        <v>3611562</v>
      </c>
      <c r="G29" s="275">
        <f t="shared" si="0"/>
        <v>3892076</v>
      </c>
      <c r="H29" s="261"/>
      <c r="I29" s="261"/>
      <c r="J29" s="261"/>
      <c r="K29" s="272"/>
      <c r="L29" s="272"/>
      <c r="M29" s="272"/>
      <c r="N29" s="272"/>
    </row>
    <row r="30" spans="2:14" s="257" customFormat="1" ht="16.5">
      <c r="B30" s="270" t="s">
        <v>23</v>
      </c>
      <c r="C30" s="282" t="s">
        <v>579</v>
      </c>
      <c r="D30" s="227" t="s">
        <v>92</v>
      </c>
      <c r="E30" s="271">
        <f>+E31+E35-E36</f>
        <v>132232420</v>
      </c>
      <c r="F30" s="271">
        <f>+F31+F35-F36</f>
        <v>58276547</v>
      </c>
      <c r="G30" s="271">
        <f t="shared" si="0"/>
        <v>190508967</v>
      </c>
      <c r="H30" s="261"/>
      <c r="I30" s="261"/>
      <c r="J30" s="261"/>
      <c r="K30" s="272"/>
      <c r="L30" s="272"/>
      <c r="M30" s="272"/>
      <c r="N30" s="272"/>
    </row>
    <row r="31" spans="2:14" ht="15.75">
      <c r="B31" s="274" t="s">
        <v>24</v>
      </c>
      <c r="C31" s="250" t="s">
        <v>580</v>
      </c>
      <c r="D31" s="283"/>
      <c r="E31" s="275">
        <f>+SUM(E32:E34)</f>
        <v>132079801</v>
      </c>
      <c r="F31" s="275">
        <f>+SUM(F32:F34)</f>
        <v>58276547</v>
      </c>
      <c r="G31" s="275">
        <f t="shared" si="0"/>
        <v>190356348</v>
      </c>
      <c r="H31" s="261"/>
      <c r="I31" s="261"/>
      <c r="J31" s="261"/>
      <c r="K31" s="272"/>
      <c r="L31" s="272"/>
      <c r="M31" s="272"/>
      <c r="N31" s="272"/>
    </row>
    <row r="32" spans="2:14" ht="16.5">
      <c r="B32" s="274" t="s">
        <v>581</v>
      </c>
      <c r="C32" s="250" t="s">
        <v>582</v>
      </c>
      <c r="D32" s="284" t="s">
        <v>583</v>
      </c>
      <c r="E32" s="275">
        <v>3925476</v>
      </c>
      <c r="F32" s="275">
        <v>1981389</v>
      </c>
      <c r="G32" s="275">
        <f t="shared" si="0"/>
        <v>5906865</v>
      </c>
      <c r="H32" s="261"/>
      <c r="I32" s="261"/>
      <c r="J32" s="261"/>
      <c r="K32" s="272"/>
      <c r="L32" s="272"/>
      <c r="M32" s="272"/>
      <c r="N32" s="272"/>
    </row>
    <row r="33" spans="2:14" ht="15.75">
      <c r="B33" s="274" t="s">
        <v>584</v>
      </c>
      <c r="C33" s="250" t="s">
        <v>83</v>
      </c>
      <c r="D33" s="283"/>
      <c r="E33" s="275">
        <v>0</v>
      </c>
      <c r="F33" s="275">
        <v>0</v>
      </c>
      <c r="G33" s="275">
        <f t="shared" si="0"/>
        <v>0</v>
      </c>
      <c r="H33" s="261"/>
      <c r="I33" s="261"/>
      <c r="J33" s="261"/>
      <c r="K33" s="272"/>
      <c r="L33" s="272"/>
      <c r="M33" s="272"/>
      <c r="N33" s="272"/>
    </row>
    <row r="34" spans="2:14" ht="15.75">
      <c r="B34" s="274" t="s">
        <v>585</v>
      </c>
      <c r="C34" s="250" t="s">
        <v>13</v>
      </c>
      <c r="E34" s="275">
        <v>128154325</v>
      </c>
      <c r="F34" s="275">
        <v>56295158</v>
      </c>
      <c r="G34" s="275">
        <f t="shared" si="0"/>
        <v>184449483</v>
      </c>
      <c r="H34" s="261"/>
      <c r="I34" s="261"/>
      <c r="J34" s="261"/>
      <c r="K34" s="272"/>
      <c r="L34" s="272"/>
      <c r="M34" s="272"/>
      <c r="N34" s="272"/>
    </row>
    <row r="35" spans="2:14" ht="15.75">
      <c r="B35" s="274" t="s">
        <v>25</v>
      </c>
      <c r="C35" s="250" t="s">
        <v>586</v>
      </c>
      <c r="E35" s="275">
        <v>4532711</v>
      </c>
      <c r="F35" s="275">
        <v>0</v>
      </c>
      <c r="G35" s="275">
        <f t="shared" si="0"/>
        <v>4532711</v>
      </c>
      <c r="H35" s="261"/>
      <c r="I35" s="261"/>
      <c r="J35" s="261"/>
      <c r="K35" s="272"/>
      <c r="L35" s="272"/>
      <c r="M35" s="272"/>
      <c r="N35" s="272"/>
    </row>
    <row r="36" spans="2:14" ht="15.75">
      <c r="B36" s="274" t="s">
        <v>587</v>
      </c>
      <c r="C36" s="250" t="s">
        <v>588</v>
      </c>
      <c r="E36" s="275">
        <v>4380092</v>
      </c>
      <c r="F36" s="275">
        <v>0</v>
      </c>
      <c r="G36" s="275">
        <f t="shared" si="0"/>
        <v>4380092</v>
      </c>
      <c r="H36" s="261"/>
      <c r="I36" s="261"/>
      <c r="J36" s="261"/>
      <c r="K36" s="272"/>
      <c r="L36" s="272"/>
      <c r="M36" s="272"/>
      <c r="N36" s="272"/>
    </row>
    <row r="37" spans="2:14" s="257" customFormat="1" ht="16.5">
      <c r="B37" s="270" t="s">
        <v>26</v>
      </c>
      <c r="C37" s="270" t="s">
        <v>589</v>
      </c>
      <c r="D37" s="276"/>
      <c r="E37" s="285">
        <v>0</v>
      </c>
      <c r="F37" s="285">
        <v>0</v>
      </c>
      <c r="G37" s="286">
        <f t="shared" si="0"/>
        <v>0</v>
      </c>
      <c r="H37" s="261"/>
      <c r="I37" s="261"/>
      <c r="J37" s="261"/>
      <c r="K37" s="272"/>
      <c r="L37" s="272"/>
      <c r="M37" s="272"/>
      <c r="N37" s="272"/>
    </row>
    <row r="38" spans="1:14" s="257" customFormat="1" ht="16.5">
      <c r="A38" s="270"/>
      <c r="B38" s="270" t="s">
        <v>27</v>
      </c>
      <c r="C38" s="273" t="s">
        <v>590</v>
      </c>
      <c r="D38" s="227" t="s">
        <v>95</v>
      </c>
      <c r="E38" s="271">
        <f>SUM(E39:E40)</f>
        <v>5995041</v>
      </c>
      <c r="F38" s="271">
        <f>SUM(F39:F40)</f>
        <v>12887991</v>
      </c>
      <c r="G38" s="271">
        <f t="shared" si="0"/>
        <v>18883032</v>
      </c>
      <c r="H38" s="261"/>
      <c r="I38" s="261"/>
      <c r="J38" s="261"/>
      <c r="K38" s="272"/>
      <c r="L38" s="272"/>
      <c r="M38" s="272"/>
      <c r="N38" s="272"/>
    </row>
    <row r="39" spans="2:14" ht="15.75">
      <c r="B39" s="274" t="s">
        <v>591</v>
      </c>
      <c r="C39" s="250" t="s">
        <v>83</v>
      </c>
      <c r="E39" s="275">
        <v>5995041</v>
      </c>
      <c r="F39" s="275">
        <v>10148338</v>
      </c>
      <c r="G39" s="275">
        <f t="shared" si="0"/>
        <v>16143379</v>
      </c>
      <c r="H39" s="261"/>
      <c r="I39" s="261"/>
      <c r="J39" s="261"/>
      <c r="K39" s="272"/>
      <c r="L39" s="272"/>
      <c r="M39" s="272"/>
      <c r="N39" s="272"/>
    </row>
    <row r="40" spans="2:14" ht="15.75">
      <c r="B40" s="274" t="s">
        <v>592</v>
      </c>
      <c r="C40" s="250" t="s">
        <v>570</v>
      </c>
      <c r="E40" s="275">
        <v>0</v>
      </c>
      <c r="F40" s="275">
        <v>2739653</v>
      </c>
      <c r="G40" s="275">
        <f t="shared" si="0"/>
        <v>2739653</v>
      </c>
      <c r="H40" s="261"/>
      <c r="I40" s="261"/>
      <c r="J40" s="261"/>
      <c r="K40" s="272"/>
      <c r="L40" s="272"/>
      <c r="M40" s="272"/>
      <c r="N40" s="272"/>
    </row>
    <row r="41" spans="2:14" s="257" customFormat="1" ht="16.5">
      <c r="B41" s="273" t="s">
        <v>28</v>
      </c>
      <c r="C41" s="273" t="s">
        <v>593</v>
      </c>
      <c r="D41" s="227" t="s">
        <v>98</v>
      </c>
      <c r="E41" s="271">
        <f>SUM(E42:E43)</f>
        <v>3923</v>
      </c>
      <c r="F41" s="271">
        <f>SUM(F42:F43)</f>
        <v>0</v>
      </c>
      <c r="G41" s="271">
        <f t="shared" si="0"/>
        <v>3923</v>
      </c>
      <c r="H41" s="261"/>
      <c r="I41" s="261"/>
      <c r="J41" s="261"/>
      <c r="K41" s="272"/>
      <c r="L41" s="272"/>
      <c r="M41" s="272"/>
      <c r="N41" s="272"/>
    </row>
    <row r="42" spans="2:14" ht="15.75">
      <c r="B42" s="274" t="s">
        <v>93</v>
      </c>
      <c r="C42" s="250" t="s">
        <v>594</v>
      </c>
      <c r="E42" s="275">
        <v>0</v>
      </c>
      <c r="F42" s="275">
        <v>0</v>
      </c>
      <c r="G42" s="275">
        <f t="shared" si="0"/>
        <v>0</v>
      </c>
      <c r="H42" s="261"/>
      <c r="I42" s="261"/>
      <c r="J42" s="261"/>
      <c r="K42" s="272"/>
      <c r="L42" s="272"/>
      <c r="M42" s="272"/>
      <c r="N42" s="272"/>
    </row>
    <row r="43" spans="2:14" ht="15.75">
      <c r="B43" s="274" t="s">
        <v>94</v>
      </c>
      <c r="C43" s="250" t="s">
        <v>266</v>
      </c>
      <c r="E43" s="275">
        <f>SUM(E44:E45)</f>
        <v>3923</v>
      </c>
      <c r="F43" s="275">
        <f>SUM(F44:F45)</f>
        <v>0</v>
      </c>
      <c r="G43" s="275">
        <f t="shared" si="0"/>
        <v>3923</v>
      </c>
      <c r="H43" s="261"/>
      <c r="I43" s="261"/>
      <c r="J43" s="261"/>
      <c r="K43" s="272"/>
      <c r="L43" s="272"/>
      <c r="M43" s="272"/>
      <c r="N43" s="272"/>
    </row>
    <row r="44" spans="2:14" ht="15.75">
      <c r="B44" s="274" t="s">
        <v>595</v>
      </c>
      <c r="C44" s="250" t="s">
        <v>596</v>
      </c>
      <c r="E44" s="275">
        <v>0</v>
      </c>
      <c r="F44" s="275">
        <v>0</v>
      </c>
      <c r="G44" s="275">
        <f t="shared" si="0"/>
        <v>0</v>
      </c>
      <c r="H44" s="261"/>
      <c r="I44" s="261"/>
      <c r="J44" s="261"/>
      <c r="K44" s="272"/>
      <c r="L44" s="272"/>
      <c r="M44" s="272"/>
      <c r="N44" s="272"/>
    </row>
    <row r="45" spans="2:14" ht="15.75">
      <c r="B45" s="274" t="s">
        <v>597</v>
      </c>
      <c r="C45" s="250" t="s">
        <v>598</v>
      </c>
      <c r="E45" s="275">
        <v>3923</v>
      </c>
      <c r="F45" s="275">
        <v>0</v>
      </c>
      <c r="G45" s="275">
        <f t="shared" si="0"/>
        <v>3923</v>
      </c>
      <c r="H45" s="261"/>
      <c r="I45" s="261"/>
      <c r="J45" s="261"/>
      <c r="K45" s="272"/>
      <c r="L45" s="272"/>
      <c r="M45" s="272"/>
      <c r="N45" s="272"/>
    </row>
    <row r="46" spans="1:14" s="257" customFormat="1" ht="16.5">
      <c r="A46" s="270"/>
      <c r="B46" s="273" t="s">
        <v>29</v>
      </c>
      <c r="C46" s="273" t="s">
        <v>599</v>
      </c>
      <c r="D46" s="227" t="s">
        <v>606</v>
      </c>
      <c r="E46" s="271">
        <f>SUM(E47:E48)</f>
        <v>1150713</v>
      </c>
      <c r="F46" s="271">
        <f>SUM(F47:F48)</f>
        <v>2982385</v>
      </c>
      <c r="G46" s="271">
        <f t="shared" si="0"/>
        <v>4133098</v>
      </c>
      <c r="H46" s="261"/>
      <c r="I46" s="261"/>
      <c r="J46" s="261"/>
      <c r="K46" s="272"/>
      <c r="L46" s="272"/>
      <c r="M46" s="272"/>
      <c r="N46" s="272"/>
    </row>
    <row r="47" spans="2:14" ht="15.75">
      <c r="B47" s="274" t="s">
        <v>96</v>
      </c>
      <c r="C47" s="250" t="s">
        <v>600</v>
      </c>
      <c r="E47" s="275">
        <v>1150713</v>
      </c>
      <c r="F47" s="275">
        <v>2982385</v>
      </c>
      <c r="G47" s="275">
        <f t="shared" si="0"/>
        <v>4133098</v>
      </c>
      <c r="H47" s="261"/>
      <c r="I47" s="261"/>
      <c r="J47" s="261"/>
      <c r="K47" s="272"/>
      <c r="L47" s="272"/>
      <c r="M47" s="272"/>
      <c r="N47" s="272"/>
    </row>
    <row r="48" spans="2:14" ht="15.75">
      <c r="B48" s="274" t="s">
        <v>97</v>
      </c>
      <c r="C48" s="250" t="s">
        <v>601</v>
      </c>
      <c r="E48" s="275">
        <v>0</v>
      </c>
      <c r="F48" s="275">
        <v>0</v>
      </c>
      <c r="G48" s="275">
        <f t="shared" si="0"/>
        <v>0</v>
      </c>
      <c r="H48" s="261"/>
      <c r="I48" s="261"/>
      <c r="J48" s="261"/>
      <c r="K48" s="272"/>
      <c r="L48" s="272"/>
      <c r="M48" s="272"/>
      <c r="N48" s="272"/>
    </row>
    <row r="49" spans="1:14" s="257" customFormat="1" ht="16.5">
      <c r="A49" s="270"/>
      <c r="B49" s="273" t="s">
        <v>30</v>
      </c>
      <c r="C49" s="273" t="s">
        <v>602</v>
      </c>
      <c r="D49" s="276"/>
      <c r="E49" s="271">
        <f>+E50+E51</f>
        <v>0</v>
      </c>
      <c r="F49" s="271">
        <f>+F50+F51</f>
        <v>0</v>
      </c>
      <c r="G49" s="271">
        <f t="shared" si="0"/>
        <v>0</v>
      </c>
      <c r="H49" s="261"/>
      <c r="I49" s="261"/>
      <c r="J49" s="261"/>
      <c r="K49" s="272"/>
      <c r="L49" s="272"/>
      <c r="M49" s="272"/>
      <c r="N49" s="272"/>
    </row>
    <row r="50" spans="2:14" ht="15.75">
      <c r="B50" s="274" t="s">
        <v>121</v>
      </c>
      <c r="C50" s="250" t="s">
        <v>594</v>
      </c>
      <c r="E50" s="275">
        <v>0</v>
      </c>
      <c r="F50" s="275">
        <v>0</v>
      </c>
      <c r="G50" s="275">
        <f t="shared" si="0"/>
        <v>0</v>
      </c>
      <c r="H50" s="261"/>
      <c r="I50" s="261"/>
      <c r="J50" s="261"/>
      <c r="K50" s="272"/>
      <c r="L50" s="272"/>
      <c r="M50" s="272"/>
      <c r="N50" s="272"/>
    </row>
    <row r="51" spans="2:14" ht="15.75">
      <c r="B51" s="274" t="s">
        <v>122</v>
      </c>
      <c r="C51" s="250" t="s">
        <v>266</v>
      </c>
      <c r="E51" s="275">
        <f>SUM(E52:E53)</f>
        <v>0</v>
      </c>
      <c r="F51" s="275">
        <f>SUM(F52:F53)</f>
        <v>0</v>
      </c>
      <c r="G51" s="275">
        <f t="shared" si="0"/>
        <v>0</v>
      </c>
      <c r="H51" s="261"/>
      <c r="I51" s="261"/>
      <c r="J51" s="261"/>
      <c r="K51" s="272"/>
      <c r="L51" s="272"/>
      <c r="M51" s="272"/>
      <c r="N51" s="272"/>
    </row>
    <row r="52" spans="2:14" ht="15.75">
      <c r="B52" s="274" t="s">
        <v>603</v>
      </c>
      <c r="C52" s="250" t="s">
        <v>600</v>
      </c>
      <c r="E52" s="275">
        <v>0</v>
      </c>
      <c r="F52" s="275">
        <v>0</v>
      </c>
      <c r="G52" s="275">
        <f t="shared" si="0"/>
        <v>0</v>
      </c>
      <c r="H52" s="261"/>
      <c r="I52" s="261"/>
      <c r="J52" s="261"/>
      <c r="K52" s="272"/>
      <c r="L52" s="272"/>
      <c r="M52" s="272"/>
      <c r="N52" s="272"/>
    </row>
    <row r="53" spans="2:14" ht="15.75">
      <c r="B53" s="274" t="s">
        <v>604</v>
      </c>
      <c r="C53" s="250" t="s">
        <v>601</v>
      </c>
      <c r="E53" s="275">
        <v>0</v>
      </c>
      <c r="F53" s="275">
        <v>0</v>
      </c>
      <c r="G53" s="275">
        <f t="shared" si="0"/>
        <v>0</v>
      </c>
      <c r="H53" s="261"/>
      <c r="I53" s="261"/>
      <c r="J53" s="261"/>
      <c r="K53" s="272"/>
      <c r="L53" s="272"/>
      <c r="M53" s="272"/>
      <c r="N53" s="272"/>
    </row>
    <row r="54" spans="1:14" s="257" customFormat="1" ht="16.5">
      <c r="A54" s="270"/>
      <c r="B54" s="270" t="s">
        <v>31</v>
      </c>
      <c r="C54" s="273" t="s">
        <v>605</v>
      </c>
      <c r="D54" s="284" t="s">
        <v>616</v>
      </c>
      <c r="E54" s="271">
        <f>SUM(E55:E57)-E58</f>
        <v>0</v>
      </c>
      <c r="F54" s="271">
        <f>SUM(F55:F57)-F58</f>
        <v>0</v>
      </c>
      <c r="G54" s="271">
        <f t="shared" si="0"/>
        <v>0</v>
      </c>
      <c r="H54" s="261"/>
      <c r="I54" s="261"/>
      <c r="J54" s="261"/>
      <c r="K54" s="272"/>
      <c r="L54" s="272"/>
      <c r="M54" s="272"/>
      <c r="N54" s="272"/>
    </row>
    <row r="55" spans="2:14" ht="15.75">
      <c r="B55" s="274" t="s">
        <v>607</v>
      </c>
      <c r="C55" s="250" t="s">
        <v>99</v>
      </c>
      <c r="E55" s="275">
        <v>0</v>
      </c>
      <c r="F55" s="275">
        <v>0</v>
      </c>
      <c r="G55" s="275">
        <f t="shared" si="0"/>
        <v>0</v>
      </c>
      <c r="H55" s="261"/>
      <c r="I55" s="261"/>
      <c r="J55" s="261"/>
      <c r="K55" s="272"/>
      <c r="L55" s="272"/>
      <c r="M55" s="272"/>
      <c r="N55" s="272"/>
    </row>
    <row r="56" spans="2:14" ht="15.75">
      <c r="B56" s="274" t="s">
        <v>608</v>
      </c>
      <c r="C56" s="250" t="s">
        <v>267</v>
      </c>
      <c r="E56" s="275">
        <v>0</v>
      </c>
      <c r="F56" s="275">
        <v>0</v>
      </c>
      <c r="G56" s="275">
        <f t="shared" si="0"/>
        <v>0</v>
      </c>
      <c r="H56" s="261"/>
      <c r="I56" s="261"/>
      <c r="J56" s="261"/>
      <c r="K56" s="272"/>
      <c r="L56" s="272"/>
      <c r="M56" s="272"/>
      <c r="N56" s="272"/>
    </row>
    <row r="57" spans="2:14" ht="15.75">
      <c r="B57" s="274" t="s">
        <v>609</v>
      </c>
      <c r="C57" s="250" t="s">
        <v>211</v>
      </c>
      <c r="E57" s="275">
        <v>0</v>
      </c>
      <c r="F57" s="275">
        <v>0</v>
      </c>
      <c r="G57" s="275">
        <f t="shared" si="0"/>
        <v>0</v>
      </c>
      <c r="H57" s="261"/>
      <c r="I57" s="261"/>
      <c r="J57" s="261"/>
      <c r="K57" s="272"/>
      <c r="L57" s="272"/>
      <c r="M57" s="272"/>
      <c r="N57" s="272"/>
    </row>
    <row r="58" spans="2:14" ht="15.75">
      <c r="B58" s="274" t="s">
        <v>610</v>
      </c>
      <c r="C58" s="250" t="s">
        <v>260</v>
      </c>
      <c r="E58" s="275">
        <v>0</v>
      </c>
      <c r="F58" s="275">
        <v>0</v>
      </c>
      <c r="G58" s="275">
        <f t="shared" si="0"/>
        <v>0</v>
      </c>
      <c r="H58" s="261"/>
      <c r="I58" s="261"/>
      <c r="J58" s="261"/>
      <c r="K58" s="272"/>
      <c r="L58" s="272"/>
      <c r="M58" s="272"/>
      <c r="N58" s="272"/>
    </row>
    <row r="59" spans="1:14" s="257" customFormat="1" ht="16.5">
      <c r="A59" s="270"/>
      <c r="B59" s="270" t="s">
        <v>32</v>
      </c>
      <c r="C59" s="273" t="s">
        <v>611</v>
      </c>
      <c r="D59" s="284" t="s">
        <v>617</v>
      </c>
      <c r="E59" s="271">
        <f>SUM(E60:E62)</f>
        <v>973630</v>
      </c>
      <c r="F59" s="271">
        <f>SUM(F60:F62)</f>
        <v>161224</v>
      </c>
      <c r="G59" s="271">
        <f t="shared" si="0"/>
        <v>1134854</v>
      </c>
      <c r="H59" s="261"/>
      <c r="I59" s="261"/>
      <c r="J59" s="261"/>
      <c r="K59" s="272"/>
      <c r="L59" s="272"/>
      <c r="M59" s="272"/>
      <c r="N59" s="272"/>
    </row>
    <row r="60" spans="1:14" ht="16.5">
      <c r="A60" s="252"/>
      <c r="B60" s="274" t="s">
        <v>268</v>
      </c>
      <c r="C60" s="250" t="s">
        <v>612</v>
      </c>
      <c r="E60" s="275">
        <v>973630</v>
      </c>
      <c r="F60" s="275">
        <v>29776</v>
      </c>
      <c r="G60" s="275">
        <f t="shared" si="0"/>
        <v>1003406</v>
      </c>
      <c r="H60" s="261"/>
      <c r="I60" s="261"/>
      <c r="J60" s="261"/>
      <c r="K60" s="272"/>
      <c r="L60" s="272"/>
      <c r="M60" s="272"/>
      <c r="N60" s="272"/>
    </row>
    <row r="61" spans="1:14" ht="16.5">
      <c r="A61" s="252"/>
      <c r="B61" s="274" t="s">
        <v>269</v>
      </c>
      <c r="C61" s="250" t="s">
        <v>613</v>
      </c>
      <c r="E61" s="275">
        <v>0</v>
      </c>
      <c r="F61" s="275">
        <v>131448</v>
      </c>
      <c r="G61" s="275">
        <f t="shared" si="0"/>
        <v>131448</v>
      </c>
      <c r="H61" s="261"/>
      <c r="I61" s="261"/>
      <c r="J61" s="261"/>
      <c r="K61" s="272"/>
      <c r="L61" s="272"/>
      <c r="M61" s="272"/>
      <c r="N61" s="272"/>
    </row>
    <row r="62" spans="1:14" ht="16.5">
      <c r="A62" s="252"/>
      <c r="B62" s="274" t="s">
        <v>614</v>
      </c>
      <c r="C62" s="250" t="s">
        <v>615</v>
      </c>
      <c r="D62" s="279"/>
      <c r="E62" s="275">
        <v>0</v>
      </c>
      <c r="F62" s="275">
        <v>0</v>
      </c>
      <c r="G62" s="275">
        <f t="shared" si="0"/>
        <v>0</v>
      </c>
      <c r="H62" s="261"/>
      <c r="I62" s="261"/>
      <c r="J62" s="261"/>
      <c r="K62" s="272"/>
      <c r="L62" s="272"/>
      <c r="M62" s="272"/>
      <c r="N62" s="272"/>
    </row>
    <row r="63" spans="1:14" s="257" customFormat="1" ht="16.5">
      <c r="A63" s="270"/>
      <c r="B63" s="273" t="s">
        <v>33</v>
      </c>
      <c r="C63" s="273" t="s">
        <v>100</v>
      </c>
      <c r="D63" s="227" t="s">
        <v>620</v>
      </c>
      <c r="E63" s="271">
        <v>3409399</v>
      </c>
      <c r="F63" s="271">
        <v>7039</v>
      </c>
      <c r="G63" s="271">
        <f t="shared" si="0"/>
        <v>3416438</v>
      </c>
      <c r="H63" s="261"/>
      <c r="I63" s="261"/>
      <c r="J63" s="261"/>
      <c r="K63" s="272"/>
      <c r="L63" s="272"/>
      <c r="M63" s="272"/>
      <c r="N63" s="272"/>
    </row>
    <row r="64" spans="1:14" s="257" customFormat="1" ht="16.5">
      <c r="A64" s="270"/>
      <c r="B64" s="270" t="s">
        <v>34</v>
      </c>
      <c r="C64" s="273" t="s">
        <v>103</v>
      </c>
      <c r="D64" s="227" t="s">
        <v>395</v>
      </c>
      <c r="E64" s="271">
        <f>SUM(E65:E66)</f>
        <v>471637</v>
      </c>
      <c r="F64" s="271">
        <f>SUM(F65:F66)</f>
        <v>13</v>
      </c>
      <c r="G64" s="271">
        <f t="shared" si="0"/>
        <v>471650</v>
      </c>
      <c r="H64" s="261"/>
      <c r="I64" s="261"/>
      <c r="J64" s="261"/>
      <c r="K64" s="272"/>
      <c r="L64" s="272"/>
      <c r="M64" s="272"/>
      <c r="N64" s="272"/>
    </row>
    <row r="65" spans="2:14" ht="15.75">
      <c r="B65" s="274" t="s">
        <v>618</v>
      </c>
      <c r="C65" s="278" t="s">
        <v>104</v>
      </c>
      <c r="E65" s="275">
        <v>0</v>
      </c>
      <c r="F65" s="275">
        <v>0</v>
      </c>
      <c r="G65" s="275">
        <f t="shared" si="0"/>
        <v>0</v>
      </c>
      <c r="H65" s="261"/>
      <c r="I65" s="261"/>
      <c r="J65" s="261"/>
      <c r="K65" s="272"/>
      <c r="L65" s="272"/>
      <c r="M65" s="272"/>
      <c r="N65" s="272"/>
    </row>
    <row r="66" spans="2:14" ht="15.75">
      <c r="B66" s="274" t="s">
        <v>619</v>
      </c>
      <c r="C66" s="278" t="s">
        <v>13</v>
      </c>
      <c r="E66" s="275">
        <v>471637</v>
      </c>
      <c r="F66" s="275">
        <v>13</v>
      </c>
      <c r="G66" s="275">
        <f t="shared" si="0"/>
        <v>471650</v>
      </c>
      <c r="H66" s="261"/>
      <c r="I66" s="261"/>
      <c r="J66" s="261"/>
      <c r="K66" s="272"/>
      <c r="L66" s="272"/>
      <c r="M66" s="272"/>
      <c r="N66" s="272"/>
    </row>
    <row r="67" spans="2:14" s="257" customFormat="1" ht="16.5">
      <c r="B67" s="270" t="s">
        <v>35</v>
      </c>
      <c r="C67" s="273" t="s">
        <v>335</v>
      </c>
      <c r="D67" s="227" t="s">
        <v>406</v>
      </c>
      <c r="E67" s="285">
        <v>0</v>
      </c>
      <c r="F67" s="285">
        <v>0</v>
      </c>
      <c r="G67" s="271">
        <f t="shared" si="0"/>
        <v>0</v>
      </c>
      <c r="H67" s="261"/>
      <c r="I67" s="261"/>
      <c r="J67" s="261"/>
      <c r="K67" s="272"/>
      <c r="L67" s="272"/>
      <c r="M67" s="272"/>
      <c r="N67" s="272"/>
    </row>
    <row r="68" spans="2:14" s="257" customFormat="1" ht="16.5">
      <c r="B68" s="270" t="s">
        <v>36</v>
      </c>
      <c r="C68" s="273" t="s">
        <v>621</v>
      </c>
      <c r="D68" s="276"/>
      <c r="E68" s="271">
        <f>SUM(E69:E70)</f>
        <v>0</v>
      </c>
      <c r="F68" s="271">
        <f>SUM(F69:F70)</f>
        <v>9075</v>
      </c>
      <c r="G68" s="271">
        <f t="shared" si="0"/>
        <v>9075</v>
      </c>
      <c r="H68" s="261"/>
      <c r="I68" s="261"/>
      <c r="J68" s="261"/>
      <c r="K68" s="272"/>
      <c r="L68" s="272"/>
      <c r="M68" s="272"/>
      <c r="N68" s="272"/>
    </row>
    <row r="69" spans="2:14" ht="15.75">
      <c r="B69" s="274" t="s">
        <v>37</v>
      </c>
      <c r="C69" s="278" t="s">
        <v>622</v>
      </c>
      <c r="E69" s="275">
        <v>0</v>
      </c>
      <c r="F69" s="275">
        <v>0</v>
      </c>
      <c r="G69" s="275">
        <f>E69+F69</f>
        <v>0</v>
      </c>
      <c r="H69" s="261"/>
      <c r="I69" s="261"/>
      <c r="J69" s="261"/>
      <c r="K69" s="272"/>
      <c r="L69" s="272"/>
      <c r="M69" s="272"/>
      <c r="N69" s="272"/>
    </row>
    <row r="70" spans="2:14" ht="16.5">
      <c r="B70" s="274" t="s">
        <v>38</v>
      </c>
      <c r="C70" s="278" t="s">
        <v>623</v>
      </c>
      <c r="D70" s="227" t="s">
        <v>786</v>
      </c>
      <c r="E70" s="275">
        <v>0</v>
      </c>
      <c r="F70" s="275">
        <v>9075</v>
      </c>
      <c r="G70" s="275">
        <f>E70+F70</f>
        <v>9075</v>
      </c>
      <c r="H70" s="261"/>
      <c r="I70" s="261"/>
      <c r="J70" s="261"/>
      <c r="K70" s="272"/>
      <c r="L70" s="272"/>
      <c r="M70" s="272"/>
      <c r="N70" s="272"/>
    </row>
    <row r="71" spans="2:14" s="257" customFormat="1" ht="16.5">
      <c r="B71" s="270" t="s">
        <v>39</v>
      </c>
      <c r="C71" s="273" t="s">
        <v>336</v>
      </c>
      <c r="D71" s="276"/>
      <c r="E71" s="285"/>
      <c r="F71" s="285"/>
      <c r="G71" s="285"/>
      <c r="H71" s="261"/>
      <c r="I71" s="261"/>
      <c r="J71" s="261"/>
      <c r="K71" s="272"/>
      <c r="L71" s="272"/>
      <c r="M71" s="272"/>
      <c r="N71" s="272"/>
    </row>
    <row r="72" spans="2:14" s="257" customFormat="1" ht="16.5">
      <c r="B72" s="270"/>
      <c r="C72" s="273" t="s">
        <v>337</v>
      </c>
      <c r="D72" s="227" t="s">
        <v>872</v>
      </c>
      <c r="E72" s="271">
        <f>+SUM(E73:E74)</f>
        <v>57520</v>
      </c>
      <c r="F72" s="271">
        <f>+SUM(F73:F74)</f>
        <v>0</v>
      </c>
      <c r="G72" s="271">
        <f>E72+F72</f>
        <v>57520</v>
      </c>
      <c r="H72" s="261"/>
      <c r="I72" s="261"/>
      <c r="J72" s="261"/>
      <c r="K72" s="272"/>
      <c r="L72" s="272"/>
      <c r="M72" s="272"/>
      <c r="N72" s="272"/>
    </row>
    <row r="73" spans="2:14" ht="15.75">
      <c r="B73" s="250" t="s">
        <v>624</v>
      </c>
      <c r="C73" s="278" t="s">
        <v>339</v>
      </c>
      <c r="D73" s="279"/>
      <c r="E73" s="275">
        <v>57520</v>
      </c>
      <c r="F73" s="275">
        <v>0</v>
      </c>
      <c r="G73" s="275">
        <f>E73+F73</f>
        <v>57520</v>
      </c>
      <c r="H73" s="261"/>
      <c r="I73" s="261"/>
      <c r="J73" s="261"/>
      <c r="K73" s="272"/>
      <c r="L73" s="272"/>
      <c r="M73" s="272"/>
      <c r="N73" s="272"/>
    </row>
    <row r="74" spans="2:14" ht="15.75">
      <c r="B74" s="250" t="s">
        <v>625</v>
      </c>
      <c r="C74" s="278" t="s">
        <v>340</v>
      </c>
      <c r="D74" s="279"/>
      <c r="E74" s="275">
        <v>0</v>
      </c>
      <c r="F74" s="275">
        <v>0</v>
      </c>
      <c r="G74" s="275">
        <f>E74+F74</f>
        <v>0</v>
      </c>
      <c r="H74" s="261"/>
      <c r="I74" s="261"/>
      <c r="J74" s="261"/>
      <c r="K74" s="272"/>
      <c r="L74" s="272"/>
      <c r="M74" s="272"/>
      <c r="N74" s="272"/>
    </row>
    <row r="75" spans="1:14" s="257" customFormat="1" ht="16.5">
      <c r="A75" s="270"/>
      <c r="B75" s="273" t="s">
        <v>338</v>
      </c>
      <c r="C75" s="273" t="s">
        <v>105</v>
      </c>
      <c r="D75" s="227" t="s">
        <v>873</v>
      </c>
      <c r="E75" s="271">
        <v>1056629</v>
      </c>
      <c r="F75" s="271">
        <v>2239499</v>
      </c>
      <c r="G75" s="271">
        <f>E75+F75</f>
        <v>3296128</v>
      </c>
      <c r="H75" s="261"/>
      <c r="I75" s="261"/>
      <c r="J75" s="261"/>
      <c r="K75" s="272"/>
      <c r="L75" s="272"/>
      <c r="M75" s="272"/>
      <c r="N75" s="272"/>
    </row>
    <row r="76" spans="3:14" ht="15.75">
      <c r="C76" s="278"/>
      <c r="E76" s="275"/>
      <c r="F76" s="275"/>
      <c r="G76" s="275"/>
      <c r="H76" s="261"/>
      <c r="I76" s="261"/>
      <c r="J76" s="261"/>
      <c r="K76" s="272"/>
      <c r="L76" s="272"/>
      <c r="M76" s="272"/>
      <c r="N76" s="272"/>
    </row>
    <row r="77" spans="2:14" s="257" customFormat="1" ht="20.25" customHeight="1">
      <c r="B77" s="287"/>
      <c r="C77" s="288" t="s">
        <v>626</v>
      </c>
      <c r="D77" s="289"/>
      <c r="E77" s="467">
        <f>E75+E64+E63+E59+E54+E49+E46+E41+E38+E37+E30+E26+E22+E21+E10+E9+E68+E72+E67</f>
        <v>184379394</v>
      </c>
      <c r="F77" s="467">
        <f>F75+F64+F63+F59+F54+F49+F46+F41+F38+F37+F30+F26+F22+F21+F10+F9+F68+F72+F67</f>
        <v>131651474</v>
      </c>
      <c r="G77" s="467">
        <f>G75+G64+G63+G59+G54+G49+G46+G41+G38+G37+G30+G26+G22+G21+G10+G9+G68+G72+G67</f>
        <v>316030868</v>
      </c>
      <c r="H77" s="261"/>
      <c r="I77" s="261"/>
      <c r="J77" s="261"/>
      <c r="K77" s="272"/>
      <c r="L77" s="272"/>
      <c r="M77" s="272"/>
      <c r="N77" s="272"/>
    </row>
    <row r="78" spans="1:13" ht="15.75" customHeight="1">
      <c r="A78" s="252"/>
      <c r="B78" s="252"/>
      <c r="C78" s="291"/>
      <c r="D78" s="292"/>
      <c r="H78" s="261"/>
      <c r="I78" s="261"/>
      <c r="J78" s="261"/>
      <c r="K78" s="272"/>
      <c r="L78" s="272"/>
      <c r="M78" s="272"/>
    </row>
    <row r="79" spans="1:10" ht="33.75" customHeight="1">
      <c r="A79" s="252"/>
      <c r="B79" s="473" t="s">
        <v>783</v>
      </c>
      <c r="C79" s="473"/>
      <c r="D79" s="473"/>
      <c r="E79" s="473"/>
      <c r="F79" s="473"/>
      <c r="G79" s="473"/>
      <c r="H79" s="261"/>
      <c r="I79" s="261"/>
      <c r="J79" s="261"/>
    </row>
    <row r="80" spans="1:9" ht="15.75" customHeight="1">
      <c r="A80" s="252"/>
      <c r="B80" s="252"/>
      <c r="C80" s="291"/>
      <c r="D80" s="292"/>
      <c r="E80" s="275"/>
      <c r="F80" s="275"/>
      <c r="G80" s="275"/>
      <c r="H80" s="261"/>
      <c r="I80" s="261"/>
    </row>
    <row r="81" spans="1:10" ht="16.5">
      <c r="A81" s="252"/>
      <c r="B81" s="252"/>
      <c r="C81" s="291"/>
      <c r="D81" s="292"/>
      <c r="J81" s="261"/>
    </row>
    <row r="82" spans="1:9" ht="16.5">
      <c r="A82" s="252"/>
      <c r="B82" s="252"/>
      <c r="C82" s="291"/>
      <c r="D82" s="292"/>
      <c r="H82" s="261"/>
      <c r="I82" s="261"/>
    </row>
    <row r="83" spans="1:4" ht="16.5">
      <c r="A83" s="252"/>
      <c r="B83" s="252"/>
      <c r="C83" s="291"/>
      <c r="D83" s="292"/>
    </row>
    <row r="84" spans="1:8" ht="15.75">
      <c r="A84" s="474" t="s">
        <v>763</v>
      </c>
      <c r="B84" s="474"/>
      <c r="C84" s="474"/>
      <c r="D84" s="474"/>
      <c r="E84" s="474"/>
      <c r="F84" s="474"/>
      <c r="G84" s="474"/>
      <c r="H84" s="474"/>
    </row>
    <row r="85" spans="1:4" ht="16.5">
      <c r="A85" s="252"/>
      <c r="B85" s="252"/>
      <c r="C85" s="291"/>
      <c r="D85" s="292"/>
    </row>
    <row r="86" spans="1:4" ht="16.5">
      <c r="A86" s="252"/>
      <c r="B86" s="252"/>
      <c r="C86" s="291"/>
      <c r="D86" s="292"/>
    </row>
    <row r="92" spans="2:7" ht="15.75">
      <c r="B92" s="293"/>
      <c r="C92" s="293"/>
      <c r="D92" s="294"/>
      <c r="E92" s="293"/>
      <c r="F92" s="293"/>
      <c r="G92" s="293"/>
    </row>
  </sheetData>
  <sheetProtection sheet="1"/>
  <mergeCells count="2">
    <mergeCell ref="A84:H84"/>
    <mergeCell ref="B79:G79"/>
  </mergeCells>
  <printOptions horizontalCentered="1"/>
  <pageMargins left="0.5905511811023623" right="0.2755905511811024" top="0.7480314960629921" bottom="0.5905511811023623" header="0.5118110236220472" footer="0.3937007874015748"/>
  <pageSetup fitToHeight="1" fitToWidth="1" horizontalDpi="600" verticalDpi="600" orientation="portrait" paperSize="9" scale="49" r:id="rId1"/>
  <headerFooter alignWithMargins="0">
    <oddFooter>&amp;C&amp;"DINPro-Medium,Regular"&amp;14 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421875" style="13" customWidth="1"/>
    <col min="2" max="2" width="7.8515625" style="13" customWidth="1"/>
    <col min="3" max="3" width="101.140625" style="13" customWidth="1"/>
    <col min="4" max="4" width="18.00390625" style="162" customWidth="1"/>
    <col min="5" max="7" width="16.7109375" style="13" customWidth="1"/>
    <col min="8" max="8" width="1.28515625" style="13" customWidth="1"/>
    <col min="9" max="11" width="22.7109375" style="13" bestFit="1" customWidth="1"/>
    <col min="12" max="16384" width="9.140625" style="13" customWidth="1"/>
  </cols>
  <sheetData>
    <row r="1" spans="1:8" ht="17.25" customHeight="1">
      <c r="A1" s="2"/>
      <c r="B1" s="2"/>
      <c r="C1" s="2"/>
      <c r="D1" s="40"/>
      <c r="E1" s="2"/>
      <c r="F1" s="11"/>
      <c r="G1" s="2"/>
      <c r="H1" s="2"/>
    </row>
    <row r="2" spans="2:8" s="38" customFormat="1" ht="17.25" customHeight="1">
      <c r="B2" s="75" t="s">
        <v>0</v>
      </c>
      <c r="C2" s="104"/>
      <c r="D2" s="105"/>
      <c r="E2" s="104"/>
      <c r="F2" s="104"/>
      <c r="G2" s="104"/>
      <c r="H2" s="104"/>
    </row>
    <row r="3" spans="2:6" s="38" customFormat="1" ht="17.25" customHeight="1">
      <c r="B3" s="78" t="s">
        <v>791</v>
      </c>
      <c r="D3" s="106"/>
      <c r="F3" s="26"/>
    </row>
    <row r="4" spans="2:8" s="27" customFormat="1" ht="17.25" customHeight="1">
      <c r="B4" s="80" t="s">
        <v>401</v>
      </c>
      <c r="C4" s="80"/>
      <c r="D4" s="81"/>
      <c r="E4" s="82"/>
      <c r="F4" s="82"/>
      <c r="G4" s="83"/>
      <c r="H4" s="83"/>
    </row>
    <row r="5" spans="1:8" ht="17.25" customHeight="1">
      <c r="A5" s="2"/>
      <c r="B5" s="2"/>
      <c r="C5" s="2"/>
      <c r="D5" s="40"/>
      <c r="E5" s="159"/>
      <c r="F5" s="159"/>
      <c r="G5" s="160"/>
      <c r="H5" s="160"/>
    </row>
    <row r="6" spans="4:8" s="26" customFormat="1" ht="15.75" customHeight="1">
      <c r="D6" s="79"/>
      <c r="E6" s="143"/>
      <c r="F6" s="163" t="s">
        <v>77</v>
      </c>
      <c r="G6" s="143"/>
      <c r="H6" s="77"/>
    </row>
    <row r="7" spans="3:8" s="26" customFormat="1" ht="15.75" customHeight="1">
      <c r="C7" s="85" t="s">
        <v>545</v>
      </c>
      <c r="D7" s="79" t="s">
        <v>1</v>
      </c>
      <c r="E7" s="143"/>
      <c r="F7" s="163" t="s">
        <v>792</v>
      </c>
      <c r="G7" s="172"/>
      <c r="H7" s="144"/>
    </row>
    <row r="8" spans="2:8" s="26" customFormat="1" ht="15.75" customHeight="1">
      <c r="B8" s="86"/>
      <c r="C8" s="87"/>
      <c r="D8" s="88" t="s">
        <v>79</v>
      </c>
      <c r="E8" s="89" t="s">
        <v>2</v>
      </c>
      <c r="F8" s="89" t="s">
        <v>3</v>
      </c>
      <c r="G8" s="89" t="s">
        <v>80</v>
      </c>
      <c r="H8" s="89"/>
    </row>
    <row r="9" spans="1:15" s="27" customFormat="1" ht="16.5">
      <c r="A9" s="90"/>
      <c r="B9" s="90" t="s">
        <v>4</v>
      </c>
      <c r="C9" s="90" t="s">
        <v>106</v>
      </c>
      <c r="D9" s="302" t="s">
        <v>107</v>
      </c>
      <c r="E9" s="91">
        <v>81460817</v>
      </c>
      <c r="F9" s="91">
        <v>106930236</v>
      </c>
      <c r="G9" s="91">
        <f>E9+F9</f>
        <v>188391053</v>
      </c>
      <c r="H9" s="91"/>
      <c r="I9" s="242"/>
      <c r="J9" s="242"/>
      <c r="K9" s="242"/>
      <c r="M9" s="97"/>
      <c r="N9" s="97"/>
      <c r="O9" s="97"/>
    </row>
    <row r="10" spans="1:15" s="27" customFormat="1" ht="16.5">
      <c r="A10" s="90"/>
      <c r="B10" s="90" t="s">
        <v>8</v>
      </c>
      <c r="C10" s="92" t="s">
        <v>109</v>
      </c>
      <c r="D10" s="302" t="s">
        <v>766</v>
      </c>
      <c r="E10" s="91">
        <v>651246</v>
      </c>
      <c r="F10" s="91">
        <v>39075919</v>
      </c>
      <c r="G10" s="91">
        <f aca="true" t="shared" si="0" ref="G10:G58">E10+F10</f>
        <v>39727165</v>
      </c>
      <c r="H10" s="91"/>
      <c r="I10" s="242"/>
      <c r="J10" s="242"/>
      <c r="K10" s="242"/>
      <c r="M10" s="97"/>
      <c r="N10" s="97"/>
      <c r="O10" s="97"/>
    </row>
    <row r="11" spans="1:15" s="27" customFormat="1" ht="16.5">
      <c r="A11" s="90"/>
      <c r="B11" s="90" t="s">
        <v>16</v>
      </c>
      <c r="C11" s="92" t="s">
        <v>270</v>
      </c>
      <c r="D11" s="146"/>
      <c r="E11" s="91">
        <v>3852509</v>
      </c>
      <c r="F11" s="91">
        <v>9209690</v>
      </c>
      <c r="G11" s="91">
        <f t="shared" si="0"/>
        <v>13062199</v>
      </c>
      <c r="H11" s="91"/>
      <c r="I11" s="242"/>
      <c r="J11" s="242"/>
      <c r="K11" s="242"/>
      <c r="M11" s="97"/>
      <c r="N11" s="97"/>
      <c r="O11" s="97"/>
    </row>
    <row r="12" spans="1:15" s="27" customFormat="1" ht="16.5">
      <c r="A12" s="90"/>
      <c r="B12" s="90" t="s">
        <v>17</v>
      </c>
      <c r="C12" s="92" t="s">
        <v>112</v>
      </c>
      <c r="D12" s="302" t="s">
        <v>767</v>
      </c>
      <c r="E12" s="91">
        <f>SUM(E13:E15)</f>
        <v>3949642</v>
      </c>
      <c r="F12" s="91">
        <f>SUM(F13:F15)</f>
        <v>8202364</v>
      </c>
      <c r="G12" s="91">
        <f t="shared" si="0"/>
        <v>12152006</v>
      </c>
      <c r="H12" s="91"/>
      <c r="I12" s="242"/>
      <c r="J12" s="242"/>
      <c r="K12" s="242"/>
      <c r="M12" s="97"/>
      <c r="N12" s="97"/>
      <c r="O12" s="97"/>
    </row>
    <row r="13" spans="2:15" s="23" customFormat="1" ht="15.75">
      <c r="B13" s="28" t="s">
        <v>18</v>
      </c>
      <c r="C13" s="23" t="s">
        <v>113</v>
      </c>
      <c r="D13" s="95"/>
      <c r="E13" s="61">
        <v>2042561</v>
      </c>
      <c r="F13" s="61">
        <v>0</v>
      </c>
      <c r="G13" s="61">
        <f t="shared" si="0"/>
        <v>2042561</v>
      </c>
      <c r="H13" s="61"/>
      <c r="I13" s="240"/>
      <c r="J13" s="240"/>
      <c r="K13" s="240"/>
      <c r="M13" s="97"/>
      <c r="N13" s="97"/>
      <c r="O13" s="97"/>
    </row>
    <row r="14" spans="2:15" s="23" customFormat="1" ht="15.75">
      <c r="B14" s="28" t="s">
        <v>19</v>
      </c>
      <c r="C14" s="23" t="s">
        <v>114</v>
      </c>
      <c r="D14" s="95"/>
      <c r="E14" s="61">
        <v>0</v>
      </c>
      <c r="F14" s="61">
        <v>0</v>
      </c>
      <c r="G14" s="61">
        <f t="shared" si="0"/>
        <v>0</v>
      </c>
      <c r="H14" s="61"/>
      <c r="I14" s="240"/>
      <c r="J14" s="240"/>
      <c r="K14" s="240"/>
      <c r="M14" s="97"/>
      <c r="N14" s="97"/>
      <c r="O14" s="97"/>
    </row>
    <row r="15" spans="2:15" s="23" customFormat="1" ht="15.75">
      <c r="B15" s="28" t="s">
        <v>89</v>
      </c>
      <c r="C15" s="23" t="s">
        <v>115</v>
      </c>
      <c r="D15" s="95"/>
      <c r="E15" s="61">
        <v>1907081</v>
      </c>
      <c r="F15" s="61">
        <v>8202364</v>
      </c>
      <c r="G15" s="61">
        <f t="shared" si="0"/>
        <v>10109445</v>
      </c>
      <c r="H15" s="61"/>
      <c r="I15" s="240"/>
      <c r="J15" s="240"/>
      <c r="K15" s="240"/>
      <c r="M15" s="97"/>
      <c r="N15" s="97"/>
      <c r="O15" s="97"/>
    </row>
    <row r="16" spans="1:15" s="27" customFormat="1" ht="16.5">
      <c r="A16" s="90"/>
      <c r="B16" s="90" t="s">
        <v>20</v>
      </c>
      <c r="C16" s="92" t="s">
        <v>116</v>
      </c>
      <c r="D16" s="146"/>
      <c r="E16" s="91">
        <f>SUM(E17:E18)</f>
        <v>0</v>
      </c>
      <c r="F16" s="91">
        <f>SUM(F17:F18)</f>
        <v>0</v>
      </c>
      <c r="G16" s="91">
        <f t="shared" si="0"/>
        <v>0</v>
      </c>
      <c r="H16" s="91"/>
      <c r="I16" s="242"/>
      <c r="J16" s="242"/>
      <c r="K16" s="242"/>
      <c r="M16" s="97"/>
      <c r="N16" s="97"/>
      <c r="O16" s="97"/>
    </row>
    <row r="17" spans="1:15" s="23" customFormat="1" ht="16.5">
      <c r="A17" s="25"/>
      <c r="B17" s="23" t="s">
        <v>21</v>
      </c>
      <c r="C17" s="30" t="s">
        <v>341</v>
      </c>
      <c r="D17" s="101"/>
      <c r="E17" s="61">
        <v>0</v>
      </c>
      <c r="F17" s="61">
        <v>0</v>
      </c>
      <c r="G17" s="61">
        <f t="shared" si="0"/>
        <v>0</v>
      </c>
      <c r="H17" s="61"/>
      <c r="I17" s="240"/>
      <c r="J17" s="240"/>
      <c r="K17" s="240"/>
      <c r="M17" s="97"/>
      <c r="N17" s="97"/>
      <c r="O17" s="97"/>
    </row>
    <row r="18" spans="1:15" s="23" customFormat="1" ht="16.5">
      <c r="A18" s="25"/>
      <c r="B18" s="23" t="s">
        <v>22</v>
      </c>
      <c r="C18" s="30" t="s">
        <v>13</v>
      </c>
      <c r="D18" s="101"/>
      <c r="E18" s="61">
        <v>0</v>
      </c>
      <c r="F18" s="61">
        <v>0</v>
      </c>
      <c r="G18" s="61">
        <f t="shared" si="0"/>
        <v>0</v>
      </c>
      <c r="H18" s="61"/>
      <c r="I18" s="240"/>
      <c r="J18" s="240"/>
      <c r="K18" s="240"/>
      <c r="M18" s="97"/>
      <c r="N18" s="97"/>
      <c r="O18" s="97"/>
    </row>
    <row r="19" spans="1:15" s="27" customFormat="1" ht="16.5">
      <c r="A19" s="23"/>
      <c r="B19" s="90" t="s">
        <v>23</v>
      </c>
      <c r="C19" s="92" t="s">
        <v>438</v>
      </c>
      <c r="D19" s="146"/>
      <c r="E19" s="91">
        <v>0</v>
      </c>
      <c r="F19" s="91">
        <v>0</v>
      </c>
      <c r="G19" s="91">
        <f t="shared" si="0"/>
        <v>0</v>
      </c>
      <c r="H19" s="91"/>
      <c r="I19" s="242"/>
      <c r="J19" s="242"/>
      <c r="K19" s="242"/>
      <c r="M19" s="97"/>
      <c r="N19" s="97"/>
      <c r="O19" s="97"/>
    </row>
    <row r="20" spans="1:15" s="27" customFormat="1" ht="33">
      <c r="A20" s="23"/>
      <c r="B20" s="90" t="s">
        <v>26</v>
      </c>
      <c r="C20" s="94" t="s">
        <v>437</v>
      </c>
      <c r="D20" s="148" t="s">
        <v>788</v>
      </c>
      <c r="E20" s="91">
        <f>+SUM(E21+E22)</f>
        <v>11333092</v>
      </c>
      <c r="F20" s="91">
        <f>+SUM(F21+F22)</f>
        <v>1623362</v>
      </c>
      <c r="G20" s="91">
        <f t="shared" si="0"/>
        <v>12956454</v>
      </c>
      <c r="H20" s="91"/>
      <c r="I20" s="242"/>
      <c r="J20" s="242"/>
      <c r="K20" s="242"/>
      <c r="M20" s="97"/>
      <c r="N20" s="97"/>
      <c r="O20" s="97"/>
    </row>
    <row r="21" spans="2:15" s="23" customFormat="1" ht="15.75">
      <c r="B21" s="28" t="s">
        <v>414</v>
      </c>
      <c r="C21" s="23" t="s">
        <v>439</v>
      </c>
      <c r="D21" s="95"/>
      <c r="E21" s="61">
        <v>10688134</v>
      </c>
      <c r="F21" s="61">
        <v>1623362</v>
      </c>
      <c r="G21" s="61">
        <f t="shared" si="0"/>
        <v>12311496</v>
      </c>
      <c r="H21" s="61"/>
      <c r="I21" s="240"/>
      <c r="J21" s="240"/>
      <c r="K21" s="240"/>
      <c r="M21" s="97"/>
      <c r="N21" s="97"/>
      <c r="O21" s="97"/>
    </row>
    <row r="22" spans="2:15" s="23" customFormat="1" ht="15.75">
      <c r="B22" s="28" t="s">
        <v>415</v>
      </c>
      <c r="C22" s="23" t="s">
        <v>440</v>
      </c>
      <c r="D22" s="95"/>
      <c r="E22" s="61">
        <v>644958</v>
      </c>
      <c r="F22" s="61">
        <v>0</v>
      </c>
      <c r="G22" s="61">
        <f t="shared" si="0"/>
        <v>644958</v>
      </c>
      <c r="H22" s="61"/>
      <c r="I22" s="240"/>
      <c r="J22" s="240"/>
      <c r="K22" s="240"/>
      <c r="M22" s="97"/>
      <c r="N22" s="97"/>
      <c r="O22" s="97"/>
    </row>
    <row r="23" spans="2:15" s="23" customFormat="1" ht="16.5">
      <c r="B23" s="90" t="s">
        <v>27</v>
      </c>
      <c r="C23" s="94" t="s">
        <v>525</v>
      </c>
      <c r="D23" s="302"/>
      <c r="E23" s="91">
        <v>0</v>
      </c>
      <c r="F23" s="91">
        <v>0</v>
      </c>
      <c r="G23" s="91">
        <v>0</v>
      </c>
      <c r="H23" s="61"/>
      <c r="I23" s="240"/>
      <c r="J23" s="240"/>
      <c r="K23" s="240"/>
      <c r="M23" s="97"/>
      <c r="N23" s="97"/>
      <c r="O23" s="97"/>
    </row>
    <row r="24" spans="1:15" s="27" customFormat="1" ht="16.5">
      <c r="A24" s="90"/>
      <c r="B24" s="90" t="s">
        <v>28</v>
      </c>
      <c r="C24" s="94" t="s">
        <v>432</v>
      </c>
      <c r="D24" s="302" t="s">
        <v>118</v>
      </c>
      <c r="E24" s="91">
        <f>SUM(E25:E27)-E28</f>
        <v>25048</v>
      </c>
      <c r="F24" s="91">
        <f>SUM(F25:F27)-F28</f>
        <v>0</v>
      </c>
      <c r="G24" s="91">
        <f t="shared" si="0"/>
        <v>25048</v>
      </c>
      <c r="H24" s="91"/>
      <c r="I24" s="242"/>
      <c r="J24" s="242"/>
      <c r="K24" s="242"/>
      <c r="M24" s="97"/>
      <c r="N24" s="97"/>
      <c r="O24" s="97"/>
    </row>
    <row r="25" spans="2:15" s="23" customFormat="1" ht="15.75">
      <c r="B25" s="28" t="s">
        <v>93</v>
      </c>
      <c r="C25" s="23" t="s">
        <v>433</v>
      </c>
      <c r="D25" s="95"/>
      <c r="E25" s="61">
        <v>29392</v>
      </c>
      <c r="F25" s="61">
        <v>0</v>
      </c>
      <c r="G25" s="61">
        <f t="shared" si="0"/>
        <v>29392</v>
      </c>
      <c r="H25" s="61"/>
      <c r="I25" s="240"/>
      <c r="J25" s="240"/>
      <c r="K25" s="240"/>
      <c r="M25" s="97"/>
      <c r="N25" s="97"/>
      <c r="O25" s="97"/>
    </row>
    <row r="26" spans="2:15" s="23" customFormat="1" ht="15.75">
      <c r="B26" s="28" t="s">
        <v>94</v>
      </c>
      <c r="C26" s="23" t="s">
        <v>434</v>
      </c>
      <c r="D26" s="95"/>
      <c r="E26" s="61">
        <v>0</v>
      </c>
      <c r="F26" s="61">
        <v>0</v>
      </c>
      <c r="G26" s="61">
        <f t="shared" si="0"/>
        <v>0</v>
      </c>
      <c r="H26" s="61"/>
      <c r="I26" s="240"/>
      <c r="J26" s="240"/>
      <c r="K26" s="240"/>
      <c r="M26" s="97"/>
      <c r="N26" s="97"/>
      <c r="O26" s="97"/>
    </row>
    <row r="27" spans="2:15" s="23" customFormat="1" ht="15.75">
      <c r="B27" s="28" t="s">
        <v>435</v>
      </c>
      <c r="C27" s="23" t="s">
        <v>13</v>
      </c>
      <c r="D27" s="95"/>
      <c r="E27" s="61">
        <v>0</v>
      </c>
      <c r="F27" s="61">
        <v>0</v>
      </c>
      <c r="G27" s="61">
        <f t="shared" si="0"/>
        <v>0</v>
      </c>
      <c r="H27" s="61"/>
      <c r="I27" s="240"/>
      <c r="J27" s="240"/>
      <c r="K27" s="240"/>
      <c r="M27" s="97"/>
      <c r="N27" s="97"/>
      <c r="O27" s="97"/>
    </row>
    <row r="28" spans="2:15" s="23" customFormat="1" ht="15.75">
      <c r="B28" s="28" t="s">
        <v>436</v>
      </c>
      <c r="C28" s="23" t="s">
        <v>374</v>
      </c>
      <c r="D28" s="95"/>
      <c r="E28" s="61">
        <v>4344</v>
      </c>
      <c r="F28" s="61">
        <v>0</v>
      </c>
      <c r="G28" s="61">
        <f t="shared" si="0"/>
        <v>4344</v>
      </c>
      <c r="H28" s="61"/>
      <c r="I28" s="240"/>
      <c r="J28" s="240"/>
      <c r="K28" s="240"/>
      <c r="M28" s="97"/>
      <c r="N28" s="97"/>
      <c r="O28" s="97"/>
    </row>
    <row r="29" spans="1:15" s="27" customFormat="1" ht="18" customHeight="1">
      <c r="A29" s="90"/>
      <c r="B29" s="90" t="s">
        <v>441</v>
      </c>
      <c r="C29" s="92" t="s">
        <v>124</v>
      </c>
      <c r="D29" s="302" t="s">
        <v>119</v>
      </c>
      <c r="E29" s="91">
        <f>SUM(E30:E33)</f>
        <v>1044801</v>
      </c>
      <c r="F29" s="91">
        <f>SUM(F30:F33)</f>
        <v>250177</v>
      </c>
      <c r="G29" s="91">
        <f t="shared" si="0"/>
        <v>1294978</v>
      </c>
      <c r="H29" s="91"/>
      <c r="I29" s="242"/>
      <c r="J29" s="242"/>
      <c r="K29" s="242"/>
      <c r="M29" s="97"/>
      <c r="N29" s="97"/>
      <c r="O29" s="97"/>
    </row>
    <row r="30" spans="2:15" s="23" customFormat="1" ht="15.75">
      <c r="B30" s="28" t="s">
        <v>96</v>
      </c>
      <c r="C30" s="30" t="s">
        <v>271</v>
      </c>
      <c r="D30" s="101"/>
      <c r="E30" s="61">
        <v>0</v>
      </c>
      <c r="F30" s="61">
        <v>0</v>
      </c>
      <c r="G30" s="61">
        <f t="shared" si="0"/>
        <v>0</v>
      </c>
      <c r="H30" s="61"/>
      <c r="I30" s="240"/>
      <c r="J30" s="240"/>
      <c r="K30" s="240"/>
      <c r="M30" s="97"/>
      <c r="N30" s="97"/>
      <c r="O30" s="97"/>
    </row>
    <row r="31" spans="2:15" s="23" customFormat="1" ht="15.75">
      <c r="B31" s="28" t="s">
        <v>97</v>
      </c>
      <c r="C31" s="23" t="s">
        <v>272</v>
      </c>
      <c r="D31" s="95"/>
      <c r="E31" s="61">
        <v>311510</v>
      </c>
      <c r="F31" s="61">
        <v>0</v>
      </c>
      <c r="G31" s="61">
        <f t="shared" si="0"/>
        <v>311510</v>
      </c>
      <c r="H31" s="61"/>
      <c r="I31" s="240"/>
      <c r="J31" s="240"/>
      <c r="K31" s="240"/>
      <c r="M31" s="97"/>
      <c r="N31" s="97"/>
      <c r="O31" s="97"/>
    </row>
    <row r="32" spans="2:15" s="23" customFormat="1" ht="15.75">
      <c r="B32" s="28" t="s">
        <v>255</v>
      </c>
      <c r="C32" s="23" t="s">
        <v>125</v>
      </c>
      <c r="D32" s="101"/>
      <c r="E32" s="61">
        <v>0</v>
      </c>
      <c r="F32" s="61">
        <v>0</v>
      </c>
      <c r="G32" s="61">
        <f t="shared" si="0"/>
        <v>0</v>
      </c>
      <c r="H32" s="61"/>
      <c r="I32" s="240"/>
      <c r="J32" s="240"/>
      <c r="K32" s="240"/>
      <c r="M32" s="97"/>
      <c r="N32" s="97"/>
      <c r="O32" s="97"/>
    </row>
    <row r="33" spans="2:15" s="23" customFormat="1" ht="15.75">
      <c r="B33" s="28" t="s">
        <v>256</v>
      </c>
      <c r="C33" s="23" t="s">
        <v>126</v>
      </c>
      <c r="D33" s="95"/>
      <c r="E33" s="61">
        <v>733291</v>
      </c>
      <c r="F33" s="61">
        <v>250177</v>
      </c>
      <c r="G33" s="61">
        <f t="shared" si="0"/>
        <v>983468</v>
      </c>
      <c r="H33" s="61"/>
      <c r="I33" s="240"/>
      <c r="J33" s="240"/>
      <c r="K33" s="240"/>
      <c r="M33" s="97"/>
      <c r="N33" s="97"/>
      <c r="O33" s="97"/>
    </row>
    <row r="34" spans="2:15" s="27" customFormat="1" ht="16.5">
      <c r="B34" s="90" t="s">
        <v>30</v>
      </c>
      <c r="C34" s="90" t="s">
        <v>442</v>
      </c>
      <c r="D34" s="302" t="s">
        <v>120</v>
      </c>
      <c r="E34" s="91">
        <v>442133</v>
      </c>
      <c r="F34" s="91">
        <v>62261</v>
      </c>
      <c r="G34" s="91">
        <f t="shared" si="0"/>
        <v>504394</v>
      </c>
      <c r="H34" s="91"/>
      <c r="I34" s="242"/>
      <c r="J34" s="242"/>
      <c r="K34" s="242"/>
      <c r="M34" s="97"/>
      <c r="N34" s="97"/>
      <c r="O34" s="97"/>
    </row>
    <row r="35" spans="2:15" s="27" customFormat="1" ht="16.5">
      <c r="B35" s="90" t="s">
        <v>31</v>
      </c>
      <c r="C35" s="90" t="s">
        <v>443</v>
      </c>
      <c r="D35" s="148"/>
      <c r="E35" s="91">
        <v>283695</v>
      </c>
      <c r="F35" s="91">
        <v>0</v>
      </c>
      <c r="G35" s="91">
        <f t="shared" si="0"/>
        <v>283695</v>
      </c>
      <c r="H35" s="91"/>
      <c r="I35" s="242"/>
      <c r="J35" s="242"/>
      <c r="K35" s="242"/>
      <c r="M35" s="97"/>
      <c r="N35" s="97"/>
      <c r="O35" s="97"/>
    </row>
    <row r="36" spans="2:15" s="27" customFormat="1" ht="15.75" customHeight="1">
      <c r="B36" s="90" t="s">
        <v>32</v>
      </c>
      <c r="C36" s="90" t="s">
        <v>342</v>
      </c>
      <c r="D36" s="146"/>
      <c r="E36" s="91"/>
      <c r="F36" s="91"/>
      <c r="G36" s="91"/>
      <c r="H36" s="91"/>
      <c r="I36" s="242"/>
      <c r="J36" s="242"/>
      <c r="K36" s="242"/>
      <c r="M36" s="97"/>
      <c r="N36" s="97"/>
      <c r="O36" s="97"/>
    </row>
    <row r="37" spans="2:15" s="27" customFormat="1" ht="15.75" customHeight="1">
      <c r="B37" s="90"/>
      <c r="C37" s="90" t="s">
        <v>343</v>
      </c>
      <c r="D37" s="146"/>
      <c r="E37" s="91">
        <f>+SUM(E38:E39)</f>
        <v>0</v>
      </c>
      <c r="F37" s="91">
        <f>+SUM(F38:F39)</f>
        <v>0</v>
      </c>
      <c r="G37" s="91">
        <f>E37+F37</f>
        <v>0</v>
      </c>
      <c r="H37" s="91"/>
      <c r="I37" s="242"/>
      <c r="J37" s="242"/>
      <c r="K37" s="242"/>
      <c r="M37" s="97"/>
      <c r="N37" s="97"/>
      <c r="O37" s="97"/>
    </row>
    <row r="38" spans="2:15" s="23" customFormat="1" ht="15.75" customHeight="1">
      <c r="B38" s="23" t="s">
        <v>268</v>
      </c>
      <c r="C38" s="23" t="s">
        <v>339</v>
      </c>
      <c r="D38" s="101"/>
      <c r="E38" s="61">
        <v>0</v>
      </c>
      <c r="F38" s="61">
        <v>0</v>
      </c>
      <c r="G38" s="61">
        <f>E38+F38</f>
        <v>0</v>
      </c>
      <c r="H38" s="61"/>
      <c r="I38" s="240"/>
      <c r="J38" s="240"/>
      <c r="K38" s="240"/>
      <c r="M38" s="97"/>
      <c r="N38" s="97"/>
      <c r="O38" s="97"/>
    </row>
    <row r="39" spans="2:15" s="23" customFormat="1" ht="15.75" customHeight="1">
      <c r="B39" s="23" t="s">
        <v>269</v>
      </c>
      <c r="C39" s="23" t="s">
        <v>340</v>
      </c>
      <c r="D39" s="101"/>
      <c r="E39" s="61">
        <v>0</v>
      </c>
      <c r="F39" s="61">
        <v>0</v>
      </c>
      <c r="G39" s="61">
        <f>E39+F39</f>
        <v>0</v>
      </c>
      <c r="H39" s="61"/>
      <c r="I39" s="240"/>
      <c r="J39" s="240"/>
      <c r="K39" s="240"/>
      <c r="M39" s="97"/>
      <c r="N39" s="97"/>
      <c r="O39" s="97"/>
    </row>
    <row r="40" spans="2:15" s="27" customFormat="1" ht="16.5">
      <c r="B40" s="90" t="s">
        <v>33</v>
      </c>
      <c r="C40" s="90" t="s">
        <v>444</v>
      </c>
      <c r="D40" s="302" t="s">
        <v>376</v>
      </c>
      <c r="E40" s="91">
        <f>+SUM(E41:E42)</f>
        <v>0</v>
      </c>
      <c r="F40" s="91">
        <f>+SUM(F41:F42)</f>
        <v>4784477</v>
      </c>
      <c r="G40" s="91">
        <f t="shared" si="0"/>
        <v>4784477</v>
      </c>
      <c r="H40" s="91"/>
      <c r="I40" s="240"/>
      <c r="J40" s="240"/>
      <c r="K40" s="240"/>
      <c r="M40" s="97"/>
      <c r="N40" s="97"/>
      <c r="O40" s="97"/>
    </row>
    <row r="41" spans="2:15" s="23" customFormat="1" ht="15.75" customHeight="1">
      <c r="B41" s="23" t="s">
        <v>344</v>
      </c>
      <c r="C41" s="23" t="s">
        <v>265</v>
      </c>
      <c r="D41" s="101"/>
      <c r="E41" s="61">
        <v>0</v>
      </c>
      <c r="F41" s="61">
        <v>0</v>
      </c>
      <c r="G41" s="61">
        <f t="shared" si="0"/>
        <v>0</v>
      </c>
      <c r="H41" s="61"/>
      <c r="I41" s="242"/>
      <c r="J41" s="242"/>
      <c r="K41" s="242"/>
      <c r="M41" s="97"/>
      <c r="N41" s="97"/>
      <c r="O41" s="97"/>
    </row>
    <row r="42" spans="2:15" s="23" customFormat="1" ht="15.75" customHeight="1">
      <c r="B42" s="23" t="s">
        <v>345</v>
      </c>
      <c r="C42" s="23" t="s">
        <v>445</v>
      </c>
      <c r="D42" s="101"/>
      <c r="E42" s="61">
        <v>0</v>
      </c>
      <c r="F42" s="61">
        <v>4784477</v>
      </c>
      <c r="G42" s="61">
        <f t="shared" si="0"/>
        <v>4784477</v>
      </c>
      <c r="H42" s="61"/>
      <c r="I42" s="240"/>
      <c r="J42" s="240"/>
      <c r="K42" s="240"/>
      <c r="M42" s="97"/>
      <c r="N42" s="97"/>
      <c r="O42" s="97"/>
    </row>
    <row r="43" spans="2:15" s="27" customFormat="1" ht="16.5">
      <c r="B43" s="90" t="s">
        <v>34</v>
      </c>
      <c r="C43" s="90" t="s">
        <v>446</v>
      </c>
      <c r="D43" s="148"/>
      <c r="E43" s="91">
        <v>7461507</v>
      </c>
      <c r="F43" s="91">
        <v>3190060</v>
      </c>
      <c r="G43" s="91">
        <f t="shared" si="0"/>
        <v>10651567</v>
      </c>
      <c r="H43" s="91"/>
      <c r="I43" s="240"/>
      <c r="J43" s="240"/>
      <c r="K43" s="240"/>
      <c r="M43" s="97"/>
      <c r="N43" s="97"/>
      <c r="O43" s="97"/>
    </row>
    <row r="44" spans="2:15" s="27" customFormat="1" ht="16.5">
      <c r="B44" s="90" t="s">
        <v>35</v>
      </c>
      <c r="C44" s="90" t="s">
        <v>325</v>
      </c>
      <c r="D44" s="302" t="s">
        <v>408</v>
      </c>
      <c r="E44" s="91">
        <f>+E45+E46+E50+E51+E52+E57</f>
        <v>42910657</v>
      </c>
      <c r="F44" s="164">
        <f>+F45+F46+F50+F51+F52+F57</f>
        <v>898432</v>
      </c>
      <c r="G44" s="91">
        <f t="shared" si="0"/>
        <v>43809089</v>
      </c>
      <c r="H44" s="91"/>
      <c r="I44" s="242"/>
      <c r="J44" s="242"/>
      <c r="K44" s="242"/>
      <c r="M44" s="97"/>
      <c r="N44" s="97"/>
      <c r="O44" s="97"/>
    </row>
    <row r="45" spans="2:15" s="23" customFormat="1" ht="15.75">
      <c r="B45" s="28" t="s">
        <v>101</v>
      </c>
      <c r="C45" s="23" t="s">
        <v>254</v>
      </c>
      <c r="D45" s="95"/>
      <c r="E45" s="165">
        <v>4000000</v>
      </c>
      <c r="F45" s="165">
        <v>0</v>
      </c>
      <c r="G45" s="61">
        <f t="shared" si="0"/>
        <v>4000000</v>
      </c>
      <c r="H45" s="61"/>
      <c r="I45" s="242"/>
      <c r="J45" s="242"/>
      <c r="K45" s="242"/>
      <c r="M45" s="97"/>
      <c r="N45" s="97"/>
      <c r="O45" s="97"/>
    </row>
    <row r="46" spans="2:15" s="23" customFormat="1" ht="15.75">
      <c r="B46" s="28" t="s">
        <v>102</v>
      </c>
      <c r="C46" s="23" t="s">
        <v>127</v>
      </c>
      <c r="D46" s="101"/>
      <c r="E46" s="61">
        <f>SUM(E47:E49)</f>
        <v>3686298</v>
      </c>
      <c r="F46" s="165">
        <f>SUM(F47:F49)</f>
        <v>0</v>
      </c>
      <c r="G46" s="61">
        <f t="shared" si="0"/>
        <v>3686298</v>
      </c>
      <c r="H46" s="61"/>
      <c r="I46" s="240"/>
      <c r="J46" s="240"/>
      <c r="K46" s="240"/>
      <c r="M46" s="97"/>
      <c r="N46" s="97"/>
      <c r="O46" s="97"/>
    </row>
    <row r="47" spans="2:15" s="23" customFormat="1" ht="15.75">
      <c r="B47" s="28" t="s">
        <v>273</v>
      </c>
      <c r="C47" s="23" t="s">
        <v>128</v>
      </c>
      <c r="D47" s="101"/>
      <c r="E47" s="165">
        <v>1700000</v>
      </c>
      <c r="F47" s="165">
        <v>0</v>
      </c>
      <c r="G47" s="61">
        <f t="shared" si="0"/>
        <v>1700000</v>
      </c>
      <c r="H47" s="61"/>
      <c r="I47" s="240"/>
      <c r="J47" s="240"/>
      <c r="K47" s="240"/>
      <c r="M47" s="97"/>
      <c r="N47" s="97"/>
      <c r="O47" s="97"/>
    </row>
    <row r="48" spans="2:15" s="23" customFormat="1" ht="15.75">
      <c r="B48" s="28" t="s">
        <v>274</v>
      </c>
      <c r="C48" s="23" t="s">
        <v>275</v>
      </c>
      <c r="D48" s="95"/>
      <c r="E48" s="165">
        <v>0</v>
      </c>
      <c r="F48" s="165">
        <v>0</v>
      </c>
      <c r="G48" s="61">
        <f t="shared" si="0"/>
        <v>0</v>
      </c>
      <c r="H48" s="61"/>
      <c r="I48" s="240"/>
      <c r="J48" s="240"/>
      <c r="K48" s="240"/>
      <c r="M48" s="97"/>
      <c r="N48" s="97"/>
      <c r="O48" s="97"/>
    </row>
    <row r="49" spans="2:15" s="23" customFormat="1" ht="15.75">
      <c r="B49" s="37" t="s">
        <v>276</v>
      </c>
      <c r="C49" s="36" t="s">
        <v>129</v>
      </c>
      <c r="D49" s="95"/>
      <c r="E49" s="165">
        <v>1986298</v>
      </c>
      <c r="F49" s="165">
        <v>0</v>
      </c>
      <c r="G49" s="61">
        <f t="shared" si="0"/>
        <v>1986298</v>
      </c>
      <c r="H49" s="61"/>
      <c r="I49" s="240"/>
      <c r="J49" s="240"/>
      <c r="K49" s="240"/>
      <c r="M49" s="97"/>
      <c r="N49" s="97"/>
      <c r="O49" s="97"/>
    </row>
    <row r="50" spans="2:15" s="23" customFormat="1" ht="15.75">
      <c r="B50" s="28" t="s">
        <v>277</v>
      </c>
      <c r="C50" s="23" t="s">
        <v>447</v>
      </c>
      <c r="D50" s="101"/>
      <c r="E50" s="61">
        <v>1328679</v>
      </c>
      <c r="F50" s="61">
        <v>2212351</v>
      </c>
      <c r="G50" s="61">
        <f t="shared" si="0"/>
        <v>3541030</v>
      </c>
      <c r="H50" s="61"/>
      <c r="I50" s="240"/>
      <c r="J50" s="240"/>
      <c r="K50" s="240"/>
      <c r="M50" s="97"/>
      <c r="N50" s="97"/>
      <c r="O50" s="97"/>
    </row>
    <row r="51" spans="2:15" s="23" customFormat="1" ht="15.75">
      <c r="B51" s="28" t="s">
        <v>280</v>
      </c>
      <c r="C51" s="23" t="s">
        <v>448</v>
      </c>
      <c r="D51" s="95"/>
      <c r="E51" s="61">
        <v>-27703</v>
      </c>
      <c r="F51" s="61">
        <v>-1313919</v>
      </c>
      <c r="G51" s="61">
        <f t="shared" si="0"/>
        <v>-1341622</v>
      </c>
      <c r="H51" s="61"/>
      <c r="I51" s="240"/>
      <c r="J51" s="240"/>
      <c r="K51" s="240"/>
      <c r="M51" s="97"/>
      <c r="N51" s="97"/>
      <c r="O51" s="97"/>
    </row>
    <row r="52" spans="2:15" s="23" customFormat="1" ht="15.75">
      <c r="B52" s="28" t="s">
        <v>449</v>
      </c>
      <c r="C52" s="23" t="s">
        <v>278</v>
      </c>
      <c r="D52" s="95"/>
      <c r="E52" s="61">
        <f>+SUM(E53:E56)</f>
        <v>28233739</v>
      </c>
      <c r="F52" s="61">
        <f>+SUM(F53:F56)</f>
        <v>0</v>
      </c>
      <c r="G52" s="61">
        <f t="shared" si="0"/>
        <v>28233739</v>
      </c>
      <c r="H52" s="61"/>
      <c r="I52" s="240"/>
      <c r="J52" s="240"/>
      <c r="K52" s="240"/>
      <c r="M52" s="97"/>
      <c r="N52" s="97"/>
      <c r="O52" s="97"/>
    </row>
    <row r="53" spans="2:15" s="23" customFormat="1" ht="15.75">
      <c r="B53" s="28" t="s">
        <v>450</v>
      </c>
      <c r="C53" s="23" t="s">
        <v>131</v>
      </c>
      <c r="D53" s="95"/>
      <c r="E53" s="61">
        <v>1532027</v>
      </c>
      <c r="F53" s="61">
        <v>0</v>
      </c>
      <c r="G53" s="61">
        <f t="shared" si="0"/>
        <v>1532027</v>
      </c>
      <c r="H53" s="61"/>
      <c r="I53" s="240"/>
      <c r="J53" s="240"/>
      <c r="K53" s="240"/>
      <c r="M53" s="97"/>
      <c r="N53" s="97"/>
      <c r="O53" s="97"/>
    </row>
    <row r="54" spans="2:15" s="23" customFormat="1" ht="15.75">
      <c r="B54" s="28" t="s">
        <v>451</v>
      </c>
      <c r="C54" s="23" t="s">
        <v>132</v>
      </c>
      <c r="D54" s="95"/>
      <c r="E54" s="61">
        <v>0</v>
      </c>
      <c r="F54" s="61">
        <v>0</v>
      </c>
      <c r="G54" s="61">
        <f t="shared" si="0"/>
        <v>0</v>
      </c>
      <c r="H54" s="61"/>
      <c r="I54" s="240"/>
      <c r="J54" s="240"/>
      <c r="K54" s="240"/>
      <c r="M54" s="97"/>
      <c r="N54" s="97"/>
      <c r="O54" s="97"/>
    </row>
    <row r="55" spans="2:15" s="23" customFormat="1" ht="15.75">
      <c r="B55" s="28" t="s">
        <v>452</v>
      </c>
      <c r="C55" s="23" t="s">
        <v>133</v>
      </c>
      <c r="D55" s="95"/>
      <c r="E55" s="61">
        <v>26439072</v>
      </c>
      <c r="F55" s="61">
        <v>0</v>
      </c>
      <c r="G55" s="61">
        <f t="shared" si="0"/>
        <v>26439072</v>
      </c>
      <c r="H55" s="61"/>
      <c r="I55" s="240"/>
      <c r="J55" s="240"/>
      <c r="K55" s="240"/>
      <c r="M55" s="97"/>
      <c r="N55" s="97"/>
      <c r="O55" s="97"/>
    </row>
    <row r="56" spans="2:15" s="23" customFormat="1" ht="15.75">
      <c r="B56" s="28" t="s">
        <v>453</v>
      </c>
      <c r="C56" s="23" t="s">
        <v>279</v>
      </c>
      <c r="D56" s="95"/>
      <c r="E56" s="61">
        <v>262640</v>
      </c>
      <c r="F56" s="61">
        <v>0</v>
      </c>
      <c r="G56" s="61">
        <f t="shared" si="0"/>
        <v>262640</v>
      </c>
      <c r="H56" s="61"/>
      <c r="I56" s="240"/>
      <c r="J56" s="240"/>
      <c r="K56" s="240"/>
      <c r="M56" s="97"/>
      <c r="N56" s="97"/>
      <c r="O56" s="97"/>
    </row>
    <row r="57" spans="2:15" s="23" customFormat="1" ht="15.75">
      <c r="B57" s="28" t="s">
        <v>454</v>
      </c>
      <c r="C57" s="23" t="s">
        <v>281</v>
      </c>
      <c r="D57" s="95"/>
      <c r="E57" s="61">
        <f>+SUM(E58:E59)</f>
        <v>5689644</v>
      </c>
      <c r="F57" s="61">
        <f>+SUM(F58:F59)</f>
        <v>0</v>
      </c>
      <c r="G57" s="61">
        <f t="shared" si="0"/>
        <v>5689644</v>
      </c>
      <c r="H57" s="61"/>
      <c r="I57" s="240"/>
      <c r="J57" s="240"/>
      <c r="K57" s="240"/>
      <c r="M57" s="97"/>
      <c r="N57" s="97"/>
      <c r="O57" s="97"/>
    </row>
    <row r="58" spans="2:15" s="23" customFormat="1" ht="15.75">
      <c r="B58" s="28" t="s">
        <v>458</v>
      </c>
      <c r="C58" s="30" t="s">
        <v>455</v>
      </c>
      <c r="D58" s="101"/>
      <c r="E58" s="165">
        <v>0</v>
      </c>
      <c r="F58" s="165">
        <v>0</v>
      </c>
      <c r="G58" s="61">
        <f t="shared" si="0"/>
        <v>0</v>
      </c>
      <c r="H58" s="61"/>
      <c r="I58" s="240"/>
      <c r="J58" s="240"/>
      <c r="K58" s="240"/>
      <c r="M58" s="97"/>
      <c r="N58" s="97"/>
      <c r="O58" s="97"/>
    </row>
    <row r="59" spans="2:15" s="23" customFormat="1" ht="15.75">
      <c r="B59" s="28" t="s">
        <v>457</v>
      </c>
      <c r="C59" s="30" t="s">
        <v>456</v>
      </c>
      <c r="D59" s="101"/>
      <c r="E59" s="165">
        <v>5689644</v>
      </c>
      <c r="F59" s="165">
        <v>0</v>
      </c>
      <c r="G59" s="61">
        <f>E59+F59</f>
        <v>5689644</v>
      </c>
      <c r="H59" s="61"/>
      <c r="I59" s="240"/>
      <c r="J59" s="240"/>
      <c r="K59" s="240"/>
      <c r="M59" s="97"/>
      <c r="N59" s="97"/>
      <c r="O59" s="97"/>
    </row>
    <row r="60" spans="1:15" ht="15.75">
      <c r="A60" s="2"/>
      <c r="B60" s="2"/>
      <c r="C60" s="12"/>
      <c r="D60" s="107"/>
      <c r="E60" s="165"/>
      <c r="F60" s="165"/>
      <c r="G60" s="73"/>
      <c r="H60" s="73"/>
      <c r="I60" s="462"/>
      <c r="J60" s="462"/>
      <c r="K60" s="462"/>
      <c r="M60" s="97"/>
      <c r="N60" s="97"/>
      <c r="O60" s="97"/>
    </row>
    <row r="61" spans="2:15" s="27" customFormat="1" ht="16.5">
      <c r="B61" s="98"/>
      <c r="C61" s="99" t="s">
        <v>544</v>
      </c>
      <c r="D61" s="161"/>
      <c r="E61" s="466">
        <f>E44+E43+E40+E35+E29+E23+E24+E20+E19+E16+E12+E11+E9+E10+E34+E37</f>
        <v>153415147</v>
      </c>
      <c r="F61" s="466">
        <f>F44+F43+F40+F35+F29+F23+F24+F20+F19+F16+F12+F11+F9+F10+F34+F37</f>
        <v>174226978</v>
      </c>
      <c r="G61" s="466">
        <f>+E61+F61</f>
        <v>327642125</v>
      </c>
      <c r="H61" s="73"/>
      <c r="I61" s="242"/>
      <c r="J61" s="242"/>
      <c r="K61" s="242"/>
      <c r="M61" s="97"/>
      <c r="N61" s="97"/>
      <c r="O61" s="97"/>
    </row>
    <row r="62" spans="1:8" ht="15.75">
      <c r="A62" s="14"/>
      <c r="B62" s="14"/>
      <c r="C62" s="15"/>
      <c r="D62" s="41"/>
      <c r="H62" s="73"/>
    </row>
    <row r="63" spans="1:7" ht="33.75" customHeight="1">
      <c r="A63" s="14"/>
      <c r="B63" s="473" t="s">
        <v>783</v>
      </c>
      <c r="C63" s="473"/>
      <c r="D63" s="473"/>
      <c r="E63" s="473"/>
      <c r="F63" s="473"/>
      <c r="G63" s="473"/>
    </row>
    <row r="64" spans="1:4" ht="12.75">
      <c r="A64" s="14"/>
      <c r="B64" s="14"/>
      <c r="C64" s="15"/>
      <c r="D64" s="41"/>
    </row>
    <row r="65" spans="1:4" ht="12.75">
      <c r="A65" s="14"/>
      <c r="B65" s="14"/>
      <c r="C65" s="15"/>
      <c r="D65" s="41"/>
    </row>
    <row r="66" spans="1:4" ht="12.75">
      <c r="A66" s="14"/>
      <c r="B66" s="14"/>
      <c r="C66" s="15"/>
      <c r="D66" s="41"/>
    </row>
    <row r="67" spans="1:4" ht="12.75">
      <c r="A67" s="14"/>
      <c r="B67" s="14"/>
      <c r="C67" s="15"/>
      <c r="D67" s="41"/>
    </row>
    <row r="68" spans="1:4" ht="12.75">
      <c r="A68" s="14"/>
      <c r="B68" s="14"/>
      <c r="C68" s="15"/>
      <c r="D68" s="41"/>
    </row>
    <row r="69" spans="1:4" ht="12.75">
      <c r="A69" s="14"/>
      <c r="B69" s="14"/>
      <c r="C69" s="15"/>
      <c r="D69" s="41"/>
    </row>
    <row r="70" spans="1:4" ht="12.75">
      <c r="A70" s="14"/>
      <c r="B70" s="14"/>
      <c r="C70" s="15"/>
      <c r="D70" s="41"/>
    </row>
    <row r="71" spans="1:8" s="20" customFormat="1" ht="15.75">
      <c r="A71" s="474" t="s">
        <v>763</v>
      </c>
      <c r="B71" s="474"/>
      <c r="C71" s="474"/>
      <c r="D71" s="474"/>
      <c r="E71" s="474"/>
      <c r="F71" s="474"/>
      <c r="G71" s="474"/>
      <c r="H71" s="474"/>
    </row>
    <row r="72" spans="1:4" ht="12.75">
      <c r="A72" s="14"/>
      <c r="B72" s="14"/>
      <c r="C72" s="15"/>
      <c r="D72" s="41"/>
    </row>
    <row r="73" spans="1:4" ht="12.75">
      <c r="A73" s="14"/>
      <c r="B73" s="14"/>
      <c r="C73" s="15"/>
      <c r="D73" s="41"/>
    </row>
    <row r="74" spans="1:4" ht="13.5" customHeight="1">
      <c r="A74" s="14"/>
      <c r="B74" s="14"/>
      <c r="C74" s="15"/>
      <c r="D74" s="41"/>
    </row>
    <row r="75" spans="1:4" ht="13.5" customHeight="1">
      <c r="A75" s="14"/>
      <c r="B75" s="14"/>
      <c r="C75" s="15"/>
      <c r="D75" s="41"/>
    </row>
    <row r="76" spans="1:4" ht="13.5" customHeight="1">
      <c r="A76" s="14"/>
      <c r="B76" s="14"/>
      <c r="C76" s="15"/>
      <c r="D76" s="41"/>
    </row>
    <row r="77" spans="1:4" ht="13.5" customHeight="1">
      <c r="A77" s="14"/>
      <c r="B77" s="14"/>
      <c r="C77" s="15"/>
      <c r="D77" s="41"/>
    </row>
    <row r="78" spans="1:4" ht="13.5" customHeight="1">
      <c r="A78" s="14"/>
      <c r="B78" s="14"/>
      <c r="C78" s="15"/>
      <c r="D78" s="41"/>
    </row>
    <row r="79" spans="1:4" ht="13.5" customHeight="1">
      <c r="A79" s="14"/>
      <c r="B79" s="14"/>
      <c r="C79" s="15"/>
      <c r="D79" s="41"/>
    </row>
    <row r="80" spans="1:4" ht="13.5" customHeight="1">
      <c r="A80" s="14"/>
      <c r="B80" s="14"/>
      <c r="C80" s="15"/>
      <c r="D80" s="41"/>
    </row>
    <row r="81" spans="1:4" ht="13.5" customHeight="1">
      <c r="A81" s="14"/>
      <c r="B81" s="14"/>
      <c r="C81" s="15"/>
      <c r="D81" s="41"/>
    </row>
    <row r="82" spans="1:4" ht="13.5" customHeight="1">
      <c r="A82" s="14"/>
      <c r="B82" s="14"/>
      <c r="C82" s="15"/>
      <c r="D82" s="41"/>
    </row>
    <row r="83" spans="1:4" ht="13.5" customHeight="1">
      <c r="A83" s="14"/>
      <c r="B83" s="14"/>
      <c r="C83" s="15"/>
      <c r="D83" s="41"/>
    </row>
    <row r="84" spans="1:4" ht="13.5" customHeight="1">
      <c r="A84" s="14"/>
      <c r="B84" s="14"/>
      <c r="C84" s="15"/>
      <c r="D84" s="41"/>
    </row>
    <row r="85" spans="1:4" ht="13.5" customHeight="1">
      <c r="A85" s="14"/>
      <c r="B85" s="14"/>
      <c r="C85" s="15"/>
      <c r="D85" s="41"/>
    </row>
    <row r="86" spans="1:8" ht="13.5" customHeight="1">
      <c r="A86" s="14"/>
      <c r="B86" s="65"/>
      <c r="C86" s="66"/>
      <c r="D86" s="67"/>
      <c r="E86" s="3"/>
      <c r="F86" s="3"/>
      <c r="G86" s="3"/>
      <c r="H86" s="3"/>
    </row>
    <row r="87" ht="13.5" customHeight="1"/>
  </sheetData>
  <sheetProtection sheet="1"/>
  <mergeCells count="2">
    <mergeCell ref="A71:H71"/>
    <mergeCell ref="B63:G63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53" r:id="rId1"/>
  <headerFooter alignWithMargins="0">
    <oddFooter>&amp;C&amp;"DINPro-Medium,Regular"&amp;14 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9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421875" style="212" customWidth="1"/>
    <col min="2" max="2" width="7.8515625" style="212" customWidth="1"/>
    <col min="3" max="3" width="82.421875" style="212" customWidth="1"/>
    <col min="4" max="4" width="16.7109375" style="318" customWidth="1"/>
    <col min="5" max="7" width="16.7109375" style="212" customWidth="1"/>
    <col min="8" max="8" width="1.28515625" style="212" customWidth="1"/>
    <col min="9" max="10" width="21.28125" style="295" bestFit="1" customWidth="1"/>
    <col min="11" max="11" width="15.57421875" style="212" bestFit="1" customWidth="1"/>
    <col min="12" max="12" width="15.00390625" style="212" bestFit="1" customWidth="1"/>
    <col min="13" max="13" width="13.7109375" style="212" bestFit="1" customWidth="1"/>
    <col min="14" max="14" width="15.00390625" style="212" bestFit="1" customWidth="1"/>
    <col min="15" max="15" width="12.140625" style="212" bestFit="1" customWidth="1"/>
    <col min="16" max="16384" width="9.140625" style="212" customWidth="1"/>
  </cols>
  <sheetData>
    <row r="1" spans="1:8" ht="17.25" customHeight="1">
      <c r="A1" s="207"/>
      <c r="B1" s="207"/>
      <c r="C1" s="207"/>
      <c r="D1" s="210"/>
      <c r="E1" s="207"/>
      <c r="F1" s="211"/>
      <c r="G1" s="207"/>
      <c r="H1" s="207"/>
    </row>
    <row r="2" spans="2:10" s="213" customFormat="1" ht="17.25" customHeight="1">
      <c r="B2" s="214" t="s">
        <v>0</v>
      </c>
      <c r="C2" s="215"/>
      <c r="D2" s="216"/>
      <c r="E2" s="215"/>
      <c r="F2" s="215"/>
      <c r="G2" s="215"/>
      <c r="H2" s="215"/>
      <c r="I2" s="296"/>
      <c r="J2" s="296"/>
    </row>
    <row r="3" spans="2:10" s="213" customFormat="1" ht="17.25" customHeight="1">
      <c r="B3" s="217" t="s">
        <v>564</v>
      </c>
      <c r="D3" s="218"/>
      <c r="I3" s="296"/>
      <c r="J3" s="296"/>
    </row>
    <row r="4" spans="2:10" s="257" customFormat="1" ht="17.25" customHeight="1">
      <c r="B4" s="219" t="s">
        <v>401</v>
      </c>
      <c r="C4" s="219"/>
      <c r="D4" s="258"/>
      <c r="E4" s="259"/>
      <c r="F4" s="259"/>
      <c r="G4" s="260"/>
      <c r="H4" s="260"/>
      <c r="I4" s="261"/>
      <c r="J4" s="261"/>
    </row>
    <row r="5" spans="1:8" ht="17.25" customHeight="1">
      <c r="A5" s="207"/>
      <c r="B5" s="207"/>
      <c r="C5" s="207"/>
      <c r="D5" s="210"/>
      <c r="E5" s="297"/>
      <c r="F5" s="297"/>
      <c r="G5" s="298"/>
      <c r="H5" s="298"/>
    </row>
    <row r="6" spans="4:10" s="209" customFormat="1" ht="15.75" customHeight="1">
      <c r="D6" s="222"/>
      <c r="E6" s="299"/>
      <c r="F6" s="264" t="s">
        <v>78</v>
      </c>
      <c r="G6" s="299"/>
      <c r="H6" s="255"/>
      <c r="I6" s="256"/>
      <c r="J6" s="256"/>
    </row>
    <row r="7" spans="3:10" s="209" customFormat="1" ht="15.75" customHeight="1">
      <c r="C7" s="265" t="s">
        <v>627</v>
      </c>
      <c r="D7" s="222" t="s">
        <v>1</v>
      </c>
      <c r="E7" s="299"/>
      <c r="F7" s="264" t="s">
        <v>407</v>
      </c>
      <c r="G7" s="300"/>
      <c r="H7" s="301"/>
      <c r="I7" s="256"/>
      <c r="J7" s="256"/>
    </row>
    <row r="8" spans="2:10" s="209" customFormat="1" ht="15.75" customHeight="1">
      <c r="B8" s="267"/>
      <c r="C8" s="268"/>
      <c r="D8" s="225" t="s">
        <v>79</v>
      </c>
      <c r="E8" s="269" t="s">
        <v>2</v>
      </c>
      <c r="F8" s="269" t="s">
        <v>3</v>
      </c>
      <c r="G8" s="269" t="s">
        <v>80</v>
      </c>
      <c r="H8" s="269"/>
      <c r="I8" s="256"/>
      <c r="J8" s="256"/>
    </row>
    <row r="9" spans="1:15" s="257" customFormat="1" ht="16.5">
      <c r="A9" s="270"/>
      <c r="B9" s="270" t="s">
        <v>4</v>
      </c>
      <c r="C9" s="270" t="s">
        <v>106</v>
      </c>
      <c r="D9" s="302" t="s">
        <v>107</v>
      </c>
      <c r="E9" s="271">
        <f>SUM(E10:E11)</f>
        <v>92793964</v>
      </c>
      <c r="F9" s="271">
        <f>SUM(F10:F11)</f>
        <v>92110485</v>
      </c>
      <c r="G9" s="271">
        <f>E9+F9</f>
        <v>184904449</v>
      </c>
      <c r="H9" s="271"/>
      <c r="I9" s="261"/>
      <c r="J9" s="261"/>
      <c r="K9" s="285"/>
      <c r="L9" s="285"/>
      <c r="M9" s="285"/>
      <c r="N9" s="285"/>
      <c r="O9" s="272"/>
    </row>
    <row r="10" spans="1:15" s="250" customFormat="1" ht="16.5">
      <c r="A10" s="252"/>
      <c r="B10" s="250" t="s">
        <v>5</v>
      </c>
      <c r="C10" s="250" t="s">
        <v>628</v>
      </c>
      <c r="D10" s="302" t="s">
        <v>583</v>
      </c>
      <c r="E10" s="275">
        <v>2731503</v>
      </c>
      <c r="F10" s="275">
        <v>3491122</v>
      </c>
      <c r="G10" s="275">
        <f>E10+F10</f>
        <v>6222625</v>
      </c>
      <c r="H10" s="286"/>
      <c r="I10" s="261"/>
      <c r="J10" s="261"/>
      <c r="K10" s="285"/>
      <c r="L10" s="285"/>
      <c r="M10" s="285"/>
      <c r="N10" s="285"/>
      <c r="O10" s="272"/>
    </row>
    <row r="11" spans="1:15" s="250" customFormat="1" ht="16.5">
      <c r="A11" s="252"/>
      <c r="B11" s="250" t="s">
        <v>6</v>
      </c>
      <c r="C11" s="250" t="s">
        <v>13</v>
      </c>
      <c r="D11" s="292"/>
      <c r="E11" s="275">
        <v>90062461</v>
      </c>
      <c r="F11" s="275">
        <v>88619363</v>
      </c>
      <c r="G11" s="275">
        <f>E11+F11</f>
        <v>178681824</v>
      </c>
      <c r="H11" s="286"/>
      <c r="I11" s="261"/>
      <c r="J11" s="261"/>
      <c r="K11" s="285"/>
      <c r="L11" s="285"/>
      <c r="M11" s="285"/>
      <c r="N11" s="285"/>
      <c r="O11" s="272"/>
    </row>
    <row r="12" spans="1:15" s="257" customFormat="1" ht="16.5">
      <c r="A12" s="270"/>
      <c r="B12" s="270" t="s">
        <v>8</v>
      </c>
      <c r="C12" s="273" t="s">
        <v>629</v>
      </c>
      <c r="D12" s="302" t="s">
        <v>630</v>
      </c>
      <c r="E12" s="271">
        <v>4177354</v>
      </c>
      <c r="F12" s="271">
        <v>1342899</v>
      </c>
      <c r="G12" s="271">
        <f aca="true" t="shared" si="0" ref="G12:G71">E12+F12</f>
        <v>5520253</v>
      </c>
      <c r="H12" s="271"/>
      <c r="I12" s="261"/>
      <c r="J12" s="261"/>
      <c r="K12" s="285"/>
      <c r="L12" s="285"/>
      <c r="M12" s="285"/>
      <c r="N12" s="285"/>
      <c r="O12" s="272"/>
    </row>
    <row r="13" spans="1:15" s="257" customFormat="1" ht="16.5">
      <c r="A13" s="270"/>
      <c r="B13" s="270" t="s">
        <v>16</v>
      </c>
      <c r="C13" s="273" t="s">
        <v>109</v>
      </c>
      <c r="D13" s="302" t="s">
        <v>326</v>
      </c>
      <c r="E13" s="271">
        <v>235654</v>
      </c>
      <c r="F13" s="271">
        <v>29436126</v>
      </c>
      <c r="G13" s="271">
        <f t="shared" si="0"/>
        <v>29671780</v>
      </c>
      <c r="H13" s="271"/>
      <c r="I13" s="261"/>
      <c r="J13" s="261"/>
      <c r="K13" s="285"/>
      <c r="L13" s="285"/>
      <c r="M13" s="285"/>
      <c r="N13" s="285"/>
      <c r="O13" s="272"/>
    </row>
    <row r="14" spans="1:15" s="257" customFormat="1" ht="16.5">
      <c r="A14" s="270"/>
      <c r="B14" s="270" t="s">
        <v>17</v>
      </c>
      <c r="C14" s="273" t="s">
        <v>270</v>
      </c>
      <c r="D14" s="303"/>
      <c r="E14" s="271">
        <f>SUM(E15:E17)</f>
        <v>4009373</v>
      </c>
      <c r="F14" s="271">
        <f>SUM(F15:F17)</f>
        <v>23273667</v>
      </c>
      <c r="G14" s="271">
        <f t="shared" si="0"/>
        <v>27283040</v>
      </c>
      <c r="H14" s="271"/>
      <c r="I14" s="261"/>
      <c r="J14" s="261"/>
      <c r="K14" s="285"/>
      <c r="L14" s="285"/>
      <c r="M14" s="285"/>
      <c r="N14" s="285"/>
      <c r="O14" s="272"/>
    </row>
    <row r="15" spans="1:15" s="250" customFormat="1" ht="16.5">
      <c r="A15" s="252"/>
      <c r="B15" s="274" t="s">
        <v>18</v>
      </c>
      <c r="C15" s="278" t="s">
        <v>631</v>
      </c>
      <c r="D15" s="292"/>
      <c r="E15" s="275">
        <v>0</v>
      </c>
      <c r="F15" s="275">
        <v>0</v>
      </c>
      <c r="G15" s="275">
        <f t="shared" si="0"/>
        <v>0</v>
      </c>
      <c r="H15" s="275"/>
      <c r="I15" s="261"/>
      <c r="J15" s="261"/>
      <c r="K15" s="285"/>
      <c r="L15" s="285"/>
      <c r="M15" s="285"/>
      <c r="N15" s="285"/>
      <c r="O15" s="272"/>
    </row>
    <row r="16" spans="1:15" s="250" customFormat="1" ht="16.5">
      <c r="A16" s="252"/>
      <c r="B16" s="274" t="s">
        <v>19</v>
      </c>
      <c r="C16" s="278" t="s">
        <v>632</v>
      </c>
      <c r="D16" s="292"/>
      <c r="E16" s="275">
        <v>0</v>
      </c>
      <c r="F16" s="275">
        <v>0</v>
      </c>
      <c r="G16" s="275">
        <f t="shared" si="0"/>
        <v>0</v>
      </c>
      <c r="H16" s="275"/>
      <c r="I16" s="261"/>
      <c r="J16" s="261"/>
      <c r="K16" s="285"/>
      <c r="L16" s="285"/>
      <c r="M16" s="285"/>
      <c r="N16" s="285"/>
      <c r="O16" s="272"/>
    </row>
    <row r="17" spans="1:15" s="250" customFormat="1" ht="16.5">
      <c r="A17" s="252"/>
      <c r="B17" s="274" t="s">
        <v>89</v>
      </c>
      <c r="C17" s="278" t="s">
        <v>633</v>
      </c>
      <c r="D17" s="292"/>
      <c r="E17" s="275">
        <v>4009373</v>
      </c>
      <c r="F17" s="275">
        <v>23273667</v>
      </c>
      <c r="G17" s="275">
        <f t="shared" si="0"/>
        <v>27283040</v>
      </c>
      <c r="H17" s="275"/>
      <c r="I17" s="261"/>
      <c r="J17" s="261"/>
      <c r="K17" s="285"/>
      <c r="L17" s="285"/>
      <c r="M17" s="285"/>
      <c r="N17" s="285"/>
      <c r="O17" s="272"/>
    </row>
    <row r="18" spans="1:15" s="257" customFormat="1" ht="16.5">
      <c r="A18" s="270"/>
      <c r="B18" s="270" t="s">
        <v>20</v>
      </c>
      <c r="C18" s="273" t="s">
        <v>112</v>
      </c>
      <c r="D18" s="302" t="s">
        <v>405</v>
      </c>
      <c r="E18" s="271">
        <f>SUM(E19:E21)</f>
        <v>6112509</v>
      </c>
      <c r="F18" s="271">
        <f>SUM(F19:F21)</f>
        <v>7740640</v>
      </c>
      <c r="G18" s="271">
        <f t="shared" si="0"/>
        <v>13853149</v>
      </c>
      <c r="H18" s="271"/>
      <c r="I18" s="261"/>
      <c r="J18" s="261"/>
      <c r="K18" s="285"/>
      <c r="L18" s="285"/>
      <c r="M18" s="285"/>
      <c r="N18" s="285"/>
      <c r="O18" s="272"/>
    </row>
    <row r="19" spans="2:15" s="250" customFormat="1" ht="15.75">
      <c r="B19" s="274" t="s">
        <v>21</v>
      </c>
      <c r="C19" s="250" t="s">
        <v>113</v>
      </c>
      <c r="D19" s="283"/>
      <c r="E19" s="275">
        <v>3783736</v>
      </c>
      <c r="F19" s="275">
        <v>0</v>
      </c>
      <c r="G19" s="275">
        <f t="shared" si="0"/>
        <v>3783736</v>
      </c>
      <c r="H19" s="275"/>
      <c r="I19" s="261"/>
      <c r="J19" s="261"/>
      <c r="K19" s="285"/>
      <c r="L19" s="285"/>
      <c r="M19" s="285"/>
      <c r="N19" s="285"/>
      <c r="O19" s="272"/>
    </row>
    <row r="20" spans="2:15" s="250" customFormat="1" ht="15.75">
      <c r="B20" s="274" t="s">
        <v>22</v>
      </c>
      <c r="C20" s="250" t="s">
        <v>114</v>
      </c>
      <c r="D20" s="283"/>
      <c r="E20" s="275">
        <v>0</v>
      </c>
      <c r="F20" s="275">
        <v>0</v>
      </c>
      <c r="G20" s="275">
        <f t="shared" si="0"/>
        <v>0</v>
      </c>
      <c r="H20" s="275"/>
      <c r="I20" s="261"/>
      <c r="J20" s="261"/>
      <c r="K20" s="285"/>
      <c r="L20" s="285"/>
      <c r="M20" s="285"/>
      <c r="N20" s="285"/>
      <c r="O20" s="272"/>
    </row>
    <row r="21" spans="2:15" s="250" customFormat="1" ht="15.75">
      <c r="B21" s="274" t="s">
        <v>214</v>
      </c>
      <c r="C21" s="250" t="s">
        <v>115</v>
      </c>
      <c r="D21" s="283"/>
      <c r="E21" s="275">
        <v>2328773</v>
      </c>
      <c r="F21" s="275">
        <v>7740640</v>
      </c>
      <c r="G21" s="275">
        <f t="shared" si="0"/>
        <v>10069413</v>
      </c>
      <c r="H21" s="275"/>
      <c r="I21" s="261"/>
      <c r="J21" s="261"/>
      <c r="K21" s="285"/>
      <c r="L21" s="285"/>
      <c r="M21" s="285"/>
      <c r="N21" s="285"/>
      <c r="O21" s="272"/>
    </row>
    <row r="22" spans="1:15" s="257" customFormat="1" ht="16.5">
      <c r="A22" s="270"/>
      <c r="B22" s="270" t="s">
        <v>23</v>
      </c>
      <c r="C22" s="273" t="s">
        <v>116</v>
      </c>
      <c r="D22" s="303"/>
      <c r="E22" s="271">
        <f>SUM(E23:E24)</f>
        <v>0</v>
      </c>
      <c r="F22" s="271">
        <f>SUM(F23:F24)</f>
        <v>0</v>
      </c>
      <c r="G22" s="271">
        <f t="shared" si="0"/>
        <v>0</v>
      </c>
      <c r="H22" s="271"/>
      <c r="I22" s="261"/>
      <c r="J22" s="261"/>
      <c r="K22" s="285"/>
      <c r="L22" s="285"/>
      <c r="M22" s="285"/>
      <c r="N22" s="285"/>
      <c r="O22" s="272"/>
    </row>
    <row r="23" spans="1:15" s="250" customFormat="1" ht="16.5">
      <c r="A23" s="252"/>
      <c r="B23" s="250" t="s">
        <v>24</v>
      </c>
      <c r="C23" s="278" t="s">
        <v>341</v>
      </c>
      <c r="D23" s="292"/>
      <c r="E23" s="275">
        <v>0</v>
      </c>
      <c r="F23" s="275">
        <v>0</v>
      </c>
      <c r="G23" s="275">
        <f t="shared" si="0"/>
        <v>0</v>
      </c>
      <c r="H23" s="275"/>
      <c r="I23" s="261"/>
      <c r="J23" s="261"/>
      <c r="K23" s="285"/>
      <c r="L23" s="285"/>
      <c r="M23" s="285"/>
      <c r="N23" s="285"/>
      <c r="O23" s="272"/>
    </row>
    <row r="24" spans="1:15" s="250" customFormat="1" ht="16.5">
      <c r="A24" s="252"/>
      <c r="B24" s="250" t="s">
        <v>25</v>
      </c>
      <c r="C24" s="278" t="s">
        <v>13</v>
      </c>
      <c r="D24" s="292"/>
      <c r="E24" s="275">
        <v>0</v>
      </c>
      <c r="F24" s="275">
        <v>0</v>
      </c>
      <c r="G24" s="275">
        <f t="shared" si="0"/>
        <v>0</v>
      </c>
      <c r="H24" s="275"/>
      <c r="I24" s="261"/>
      <c r="J24" s="261"/>
      <c r="K24" s="285"/>
      <c r="L24" s="285"/>
      <c r="M24" s="285"/>
      <c r="N24" s="285"/>
      <c r="O24" s="272"/>
    </row>
    <row r="25" spans="1:15" s="257" customFormat="1" ht="16.5">
      <c r="A25" s="270"/>
      <c r="B25" s="270" t="s">
        <v>26</v>
      </c>
      <c r="C25" s="273" t="s">
        <v>634</v>
      </c>
      <c r="D25" s="303"/>
      <c r="E25" s="271">
        <v>4376386</v>
      </c>
      <c r="F25" s="271">
        <v>1540811</v>
      </c>
      <c r="G25" s="271">
        <f t="shared" si="0"/>
        <v>5917197</v>
      </c>
      <c r="H25" s="271"/>
      <c r="I25" s="261"/>
      <c r="J25" s="261"/>
      <c r="K25" s="285"/>
      <c r="L25" s="285"/>
      <c r="M25" s="285"/>
      <c r="N25" s="285"/>
      <c r="O25" s="272"/>
    </row>
    <row r="26" spans="1:15" s="257" customFormat="1" ht="16.5">
      <c r="A26" s="270"/>
      <c r="B26" s="270" t="s">
        <v>27</v>
      </c>
      <c r="C26" s="282" t="s">
        <v>635</v>
      </c>
      <c r="D26" s="302" t="s">
        <v>117</v>
      </c>
      <c r="E26" s="271">
        <v>916386</v>
      </c>
      <c r="F26" s="271">
        <v>185251</v>
      </c>
      <c r="G26" s="271">
        <f t="shared" si="0"/>
        <v>1101637</v>
      </c>
      <c r="H26" s="271"/>
      <c r="I26" s="261"/>
      <c r="J26" s="261"/>
      <c r="K26" s="285"/>
      <c r="L26" s="285"/>
      <c r="M26" s="285"/>
      <c r="N26" s="285"/>
      <c r="O26" s="272"/>
    </row>
    <row r="27" spans="1:15" s="257" customFormat="1" ht="16.5">
      <c r="A27" s="270"/>
      <c r="B27" s="270" t="s">
        <v>28</v>
      </c>
      <c r="C27" s="273" t="s">
        <v>636</v>
      </c>
      <c r="D27" s="303"/>
      <c r="E27" s="271">
        <v>0</v>
      </c>
      <c r="F27" s="271">
        <v>0</v>
      </c>
      <c r="G27" s="271">
        <f t="shared" si="0"/>
        <v>0</v>
      </c>
      <c r="H27" s="271"/>
      <c r="I27" s="261"/>
      <c r="J27" s="261"/>
      <c r="K27" s="285"/>
      <c r="L27" s="285"/>
      <c r="M27" s="285"/>
      <c r="N27" s="285"/>
      <c r="O27" s="272"/>
    </row>
    <row r="28" spans="1:15" s="257" customFormat="1" ht="16.5">
      <c r="A28" s="270"/>
      <c r="B28" s="270" t="s">
        <v>29</v>
      </c>
      <c r="C28" s="282" t="s">
        <v>637</v>
      </c>
      <c r="D28" s="302" t="s">
        <v>118</v>
      </c>
      <c r="E28" s="271">
        <f>SUM(E29:E31)-E32</f>
        <v>5899</v>
      </c>
      <c r="F28" s="271">
        <f>SUM(F29:F31)-F32</f>
        <v>0</v>
      </c>
      <c r="G28" s="271">
        <f t="shared" si="0"/>
        <v>5899</v>
      </c>
      <c r="H28" s="271"/>
      <c r="I28" s="261"/>
      <c r="J28" s="261"/>
      <c r="K28" s="285"/>
      <c r="L28" s="285"/>
      <c r="M28" s="285"/>
      <c r="N28" s="285"/>
      <c r="O28" s="272"/>
    </row>
    <row r="29" spans="2:15" s="250" customFormat="1" ht="15.75">
      <c r="B29" s="274" t="s">
        <v>96</v>
      </c>
      <c r="C29" s="250" t="s">
        <v>638</v>
      </c>
      <c r="D29" s="283"/>
      <c r="E29" s="275">
        <v>7504</v>
      </c>
      <c r="F29" s="275">
        <v>0</v>
      </c>
      <c r="G29" s="275">
        <f t="shared" si="0"/>
        <v>7504</v>
      </c>
      <c r="H29" s="275"/>
      <c r="I29" s="261"/>
      <c r="J29" s="261"/>
      <c r="K29" s="285"/>
      <c r="L29" s="285"/>
      <c r="M29" s="285"/>
      <c r="N29" s="285"/>
      <c r="O29" s="272"/>
    </row>
    <row r="30" spans="2:15" s="250" customFormat="1" ht="15.75">
      <c r="B30" s="274" t="s">
        <v>97</v>
      </c>
      <c r="C30" s="250" t="s">
        <v>639</v>
      </c>
      <c r="D30" s="283"/>
      <c r="E30" s="275">
        <v>0</v>
      </c>
      <c r="F30" s="275">
        <v>0</v>
      </c>
      <c r="G30" s="275">
        <f t="shared" si="0"/>
        <v>0</v>
      </c>
      <c r="H30" s="275"/>
      <c r="I30" s="261"/>
      <c r="J30" s="261"/>
      <c r="K30" s="285"/>
      <c r="L30" s="285"/>
      <c r="M30" s="285"/>
      <c r="N30" s="285"/>
      <c r="O30" s="272"/>
    </row>
    <row r="31" spans="2:15" s="250" customFormat="1" ht="15.75">
      <c r="B31" s="274" t="s">
        <v>255</v>
      </c>
      <c r="C31" s="250" t="s">
        <v>13</v>
      </c>
      <c r="D31" s="283"/>
      <c r="E31" s="275">
        <v>0</v>
      </c>
      <c r="F31" s="275">
        <v>0</v>
      </c>
      <c r="G31" s="275">
        <f t="shared" si="0"/>
        <v>0</v>
      </c>
      <c r="H31" s="275"/>
      <c r="I31" s="261"/>
      <c r="J31" s="261"/>
      <c r="K31" s="285"/>
      <c r="L31" s="285"/>
      <c r="M31" s="285"/>
      <c r="N31" s="285"/>
      <c r="O31" s="272"/>
    </row>
    <row r="32" spans="2:15" s="250" customFormat="1" ht="15.75">
      <c r="B32" s="274" t="s">
        <v>256</v>
      </c>
      <c r="C32" s="250" t="s">
        <v>374</v>
      </c>
      <c r="D32" s="283"/>
      <c r="E32" s="275">
        <v>1605</v>
      </c>
      <c r="F32" s="275">
        <v>0</v>
      </c>
      <c r="G32" s="275">
        <f t="shared" si="0"/>
        <v>1605</v>
      </c>
      <c r="H32" s="275"/>
      <c r="I32" s="261"/>
      <c r="J32" s="261"/>
      <c r="K32" s="285"/>
      <c r="L32" s="285"/>
      <c r="M32" s="285"/>
      <c r="N32" s="285"/>
      <c r="O32" s="272"/>
    </row>
    <row r="33" spans="1:15" s="257" customFormat="1" ht="16.5">
      <c r="A33" s="270"/>
      <c r="B33" s="270" t="s">
        <v>640</v>
      </c>
      <c r="C33" s="282" t="s">
        <v>641</v>
      </c>
      <c r="D33" s="227" t="s">
        <v>642</v>
      </c>
      <c r="E33" s="271">
        <f>SUM(E34:E36)</f>
        <v>0</v>
      </c>
      <c r="F33" s="271">
        <f>SUM(F34:F36)</f>
        <v>74911</v>
      </c>
      <c r="G33" s="271">
        <f t="shared" si="0"/>
        <v>74911</v>
      </c>
      <c r="H33" s="271"/>
      <c r="I33" s="261"/>
      <c r="J33" s="261"/>
      <c r="K33" s="285"/>
      <c r="L33" s="285"/>
      <c r="M33" s="285"/>
      <c r="N33" s="285"/>
      <c r="O33" s="272"/>
    </row>
    <row r="34" spans="2:15" s="250" customFormat="1" ht="15.75">
      <c r="B34" s="274" t="s">
        <v>121</v>
      </c>
      <c r="C34" s="250" t="s">
        <v>612</v>
      </c>
      <c r="D34" s="283"/>
      <c r="E34" s="275">
        <v>0</v>
      </c>
      <c r="F34" s="275">
        <v>74911</v>
      </c>
      <c r="G34" s="275">
        <f t="shared" si="0"/>
        <v>74911</v>
      </c>
      <c r="H34" s="275"/>
      <c r="I34" s="261"/>
      <c r="J34" s="261"/>
      <c r="K34" s="285"/>
      <c r="L34" s="285"/>
      <c r="M34" s="285"/>
      <c r="N34" s="285"/>
      <c r="O34" s="272"/>
    </row>
    <row r="35" spans="2:15" s="250" customFormat="1" ht="15.75">
      <c r="B35" s="274" t="s">
        <v>122</v>
      </c>
      <c r="C35" s="250" t="s">
        <v>613</v>
      </c>
      <c r="D35" s="283"/>
      <c r="E35" s="275">
        <v>0</v>
      </c>
      <c r="F35" s="275">
        <v>0</v>
      </c>
      <c r="G35" s="275">
        <f t="shared" si="0"/>
        <v>0</v>
      </c>
      <c r="H35" s="275"/>
      <c r="I35" s="261"/>
      <c r="J35" s="261"/>
      <c r="K35" s="285"/>
      <c r="L35" s="285"/>
      <c r="M35" s="285"/>
      <c r="N35" s="285"/>
      <c r="O35" s="272"/>
    </row>
    <row r="36" spans="2:15" s="250" customFormat="1" ht="15.75">
      <c r="B36" s="274" t="s">
        <v>123</v>
      </c>
      <c r="C36" s="250" t="s">
        <v>615</v>
      </c>
      <c r="D36" s="283"/>
      <c r="E36" s="275">
        <v>0</v>
      </c>
      <c r="F36" s="275">
        <v>0</v>
      </c>
      <c r="G36" s="275">
        <f t="shared" si="0"/>
        <v>0</v>
      </c>
      <c r="H36" s="275"/>
      <c r="I36" s="261"/>
      <c r="J36" s="261"/>
      <c r="K36" s="285"/>
      <c r="L36" s="285"/>
      <c r="M36" s="285"/>
      <c r="N36" s="285"/>
      <c r="O36" s="272"/>
    </row>
    <row r="37" spans="1:15" s="257" customFormat="1" ht="18" customHeight="1">
      <c r="A37" s="270"/>
      <c r="B37" s="270" t="s">
        <v>643</v>
      </c>
      <c r="C37" s="273" t="s">
        <v>124</v>
      </c>
      <c r="D37" s="302" t="s">
        <v>119</v>
      </c>
      <c r="E37" s="271">
        <f>SUM(E38:E42)</f>
        <v>2804045</v>
      </c>
      <c r="F37" s="271">
        <f>SUM(F38:F42)</f>
        <v>987236</v>
      </c>
      <c r="G37" s="271">
        <f t="shared" si="0"/>
        <v>3791281</v>
      </c>
      <c r="H37" s="271"/>
      <c r="I37" s="261"/>
      <c r="J37" s="261"/>
      <c r="K37" s="285"/>
      <c r="L37" s="285"/>
      <c r="M37" s="285"/>
      <c r="N37" s="285"/>
      <c r="O37" s="272"/>
    </row>
    <row r="38" spans="2:15" s="250" customFormat="1" ht="15.75">
      <c r="B38" s="274" t="s">
        <v>607</v>
      </c>
      <c r="C38" s="278" t="s">
        <v>644</v>
      </c>
      <c r="D38" s="292"/>
      <c r="E38" s="275">
        <v>1671841</v>
      </c>
      <c r="F38" s="275">
        <v>982170</v>
      </c>
      <c r="G38" s="275">
        <f t="shared" si="0"/>
        <v>2654011</v>
      </c>
      <c r="H38" s="275"/>
      <c r="I38" s="261"/>
      <c r="J38" s="261"/>
      <c r="K38" s="285"/>
      <c r="L38" s="285"/>
      <c r="M38" s="285"/>
      <c r="N38" s="285"/>
      <c r="O38" s="272"/>
    </row>
    <row r="39" spans="2:15" s="250" customFormat="1" ht="15.75">
      <c r="B39" s="274" t="s">
        <v>608</v>
      </c>
      <c r="C39" s="250" t="s">
        <v>271</v>
      </c>
      <c r="D39" s="283"/>
      <c r="E39" s="275">
        <v>0</v>
      </c>
      <c r="F39" s="275">
        <v>0</v>
      </c>
      <c r="G39" s="275">
        <f t="shared" si="0"/>
        <v>0</v>
      </c>
      <c r="H39" s="275"/>
      <c r="I39" s="261"/>
      <c r="J39" s="261"/>
      <c r="K39" s="285"/>
      <c r="L39" s="285"/>
      <c r="M39" s="285"/>
      <c r="N39" s="285"/>
      <c r="O39" s="272"/>
    </row>
    <row r="40" spans="2:15" s="250" customFormat="1" ht="15.75">
      <c r="B40" s="274" t="s">
        <v>609</v>
      </c>
      <c r="C40" s="250" t="s">
        <v>272</v>
      </c>
      <c r="D40" s="292"/>
      <c r="E40" s="275">
        <v>290127</v>
      </c>
      <c r="F40" s="275">
        <v>0</v>
      </c>
      <c r="G40" s="275">
        <f t="shared" si="0"/>
        <v>290127</v>
      </c>
      <c r="H40" s="275"/>
      <c r="I40" s="261"/>
      <c r="J40" s="261"/>
      <c r="K40" s="285"/>
      <c r="L40" s="285"/>
      <c r="M40" s="285"/>
      <c r="N40" s="285"/>
      <c r="O40" s="272"/>
    </row>
    <row r="41" spans="2:15" s="250" customFormat="1" ht="15.75">
      <c r="B41" s="274" t="s">
        <v>610</v>
      </c>
      <c r="C41" s="250" t="s">
        <v>125</v>
      </c>
      <c r="D41" s="283"/>
      <c r="E41" s="275">
        <v>0</v>
      </c>
      <c r="F41" s="275">
        <v>0</v>
      </c>
      <c r="G41" s="275">
        <f t="shared" si="0"/>
        <v>0</v>
      </c>
      <c r="H41" s="275"/>
      <c r="I41" s="261"/>
      <c r="J41" s="261"/>
      <c r="K41" s="285"/>
      <c r="L41" s="285"/>
      <c r="M41" s="285"/>
      <c r="N41" s="285"/>
      <c r="O41" s="272"/>
    </row>
    <row r="42" spans="2:15" s="250" customFormat="1" ht="15.75">
      <c r="B42" s="274" t="s">
        <v>645</v>
      </c>
      <c r="C42" s="250" t="s">
        <v>126</v>
      </c>
      <c r="D42" s="283"/>
      <c r="E42" s="275">
        <v>842077</v>
      </c>
      <c r="F42" s="275">
        <v>5066</v>
      </c>
      <c r="G42" s="275">
        <f t="shared" si="0"/>
        <v>847143</v>
      </c>
      <c r="H42" s="275"/>
      <c r="I42" s="261"/>
      <c r="J42" s="261"/>
      <c r="K42" s="285"/>
      <c r="L42" s="285"/>
      <c r="M42" s="285"/>
      <c r="N42" s="285"/>
      <c r="O42" s="272"/>
    </row>
    <row r="43" spans="2:15" s="257" customFormat="1" ht="16.5">
      <c r="B43" s="270" t="s">
        <v>32</v>
      </c>
      <c r="C43" s="270" t="s">
        <v>646</v>
      </c>
      <c r="D43" s="302" t="s">
        <v>120</v>
      </c>
      <c r="E43" s="271">
        <f>+E44+E45</f>
        <v>1542106</v>
      </c>
      <c r="F43" s="271">
        <f>+F44+F45</f>
        <v>39661</v>
      </c>
      <c r="G43" s="271">
        <f t="shared" si="0"/>
        <v>1581767</v>
      </c>
      <c r="H43" s="271"/>
      <c r="I43" s="261"/>
      <c r="J43" s="261"/>
      <c r="K43" s="285"/>
      <c r="L43" s="285"/>
      <c r="M43" s="285"/>
      <c r="N43" s="285"/>
      <c r="O43" s="272"/>
    </row>
    <row r="44" spans="2:15" s="250" customFormat="1" ht="15.75">
      <c r="B44" s="274" t="s">
        <v>268</v>
      </c>
      <c r="C44" s="250" t="s">
        <v>647</v>
      </c>
      <c r="D44" s="283"/>
      <c r="E44" s="275">
        <v>1149942</v>
      </c>
      <c r="F44" s="275">
        <v>39661</v>
      </c>
      <c r="G44" s="275">
        <f t="shared" si="0"/>
        <v>1189603</v>
      </c>
      <c r="H44" s="275"/>
      <c r="I44" s="261"/>
      <c r="J44" s="261"/>
      <c r="K44" s="285"/>
      <c r="L44" s="285"/>
      <c r="M44" s="285"/>
      <c r="N44" s="285"/>
      <c r="O44" s="272"/>
    </row>
    <row r="45" spans="2:15" s="250" customFormat="1" ht="15.75">
      <c r="B45" s="274" t="s">
        <v>269</v>
      </c>
      <c r="C45" s="250" t="s">
        <v>648</v>
      </c>
      <c r="D45" s="283"/>
      <c r="E45" s="275">
        <v>392164</v>
      </c>
      <c r="F45" s="275">
        <v>0</v>
      </c>
      <c r="G45" s="275">
        <f t="shared" si="0"/>
        <v>392164</v>
      </c>
      <c r="H45" s="275"/>
      <c r="I45" s="261"/>
      <c r="J45" s="261"/>
      <c r="K45" s="285"/>
      <c r="L45" s="285"/>
      <c r="M45" s="285"/>
      <c r="N45" s="285"/>
      <c r="O45" s="272"/>
    </row>
    <row r="46" spans="2:15" s="257" customFormat="1" ht="15.75" customHeight="1">
      <c r="B46" s="270" t="s">
        <v>33</v>
      </c>
      <c r="C46" s="270" t="s">
        <v>342</v>
      </c>
      <c r="D46" s="303"/>
      <c r="E46" s="271"/>
      <c r="F46" s="271"/>
      <c r="G46" s="271"/>
      <c r="H46" s="271"/>
      <c r="I46" s="261"/>
      <c r="J46" s="261"/>
      <c r="K46" s="285"/>
      <c r="L46" s="285"/>
      <c r="M46" s="285"/>
      <c r="N46" s="285"/>
      <c r="O46" s="272"/>
    </row>
    <row r="47" spans="2:15" s="257" customFormat="1" ht="15.75" customHeight="1">
      <c r="B47" s="270"/>
      <c r="C47" s="270" t="s">
        <v>343</v>
      </c>
      <c r="D47" s="303"/>
      <c r="E47" s="271">
        <f>+SUM(E48:E49)</f>
        <v>0</v>
      </c>
      <c r="F47" s="271">
        <f>+SUM(F48:F49)</f>
        <v>0</v>
      </c>
      <c r="G47" s="271">
        <f>E47+F47</f>
        <v>0</v>
      </c>
      <c r="H47" s="271"/>
      <c r="I47" s="261"/>
      <c r="J47" s="261"/>
      <c r="K47" s="285"/>
      <c r="L47" s="285"/>
      <c r="M47" s="285"/>
      <c r="N47" s="285"/>
      <c r="O47" s="272"/>
    </row>
    <row r="48" spans="2:15" s="250" customFormat="1" ht="15.75" customHeight="1">
      <c r="B48" s="250" t="s">
        <v>344</v>
      </c>
      <c r="C48" s="250" t="s">
        <v>339</v>
      </c>
      <c r="D48" s="292"/>
      <c r="E48" s="275">
        <v>0</v>
      </c>
      <c r="F48" s="275">
        <v>0</v>
      </c>
      <c r="G48" s="275">
        <f>E48+F48</f>
        <v>0</v>
      </c>
      <c r="H48" s="275"/>
      <c r="I48" s="261"/>
      <c r="J48" s="261"/>
      <c r="K48" s="285"/>
      <c r="L48" s="285"/>
      <c r="M48" s="285"/>
      <c r="N48" s="285"/>
      <c r="O48" s="272"/>
    </row>
    <row r="49" spans="2:15" s="250" customFormat="1" ht="15.75" customHeight="1">
      <c r="B49" s="250" t="s">
        <v>345</v>
      </c>
      <c r="C49" s="250" t="s">
        <v>340</v>
      </c>
      <c r="D49" s="292"/>
      <c r="E49" s="275">
        <v>0</v>
      </c>
      <c r="F49" s="275">
        <v>0</v>
      </c>
      <c r="G49" s="275">
        <f>E49+F49</f>
        <v>0</v>
      </c>
      <c r="H49" s="275"/>
      <c r="I49" s="261"/>
      <c r="J49" s="261"/>
      <c r="K49" s="285"/>
      <c r="L49" s="285"/>
      <c r="M49" s="285"/>
      <c r="N49" s="285"/>
      <c r="O49" s="272"/>
    </row>
    <row r="50" spans="2:15" s="257" customFormat="1" ht="16.5">
      <c r="B50" s="270" t="s">
        <v>649</v>
      </c>
      <c r="C50" s="270" t="s">
        <v>650</v>
      </c>
      <c r="D50" s="302" t="s">
        <v>376</v>
      </c>
      <c r="E50" s="271">
        <v>0</v>
      </c>
      <c r="F50" s="271">
        <v>1900999</v>
      </c>
      <c r="G50" s="271">
        <f t="shared" si="0"/>
        <v>1900999</v>
      </c>
      <c r="H50" s="271"/>
      <c r="I50" s="261"/>
      <c r="J50" s="261"/>
      <c r="K50" s="285"/>
      <c r="L50" s="285"/>
      <c r="M50" s="285"/>
      <c r="N50" s="285"/>
      <c r="O50" s="272"/>
    </row>
    <row r="51" spans="2:15" s="257" customFormat="1" ht="16.5">
      <c r="B51" s="270" t="s">
        <v>35</v>
      </c>
      <c r="C51" s="270" t="s">
        <v>325</v>
      </c>
      <c r="D51" s="302" t="s">
        <v>408</v>
      </c>
      <c r="E51" s="271">
        <f>E52+E53+E65+E70</f>
        <v>39258454</v>
      </c>
      <c r="F51" s="304">
        <f>F52+F53+F65+F70</f>
        <v>1166052</v>
      </c>
      <c r="G51" s="271">
        <f t="shared" si="0"/>
        <v>40424506</v>
      </c>
      <c r="H51" s="271"/>
      <c r="I51" s="261"/>
      <c r="J51" s="261"/>
      <c r="K51" s="285"/>
      <c r="L51" s="285"/>
      <c r="M51" s="285"/>
      <c r="N51" s="285"/>
      <c r="O51" s="272"/>
    </row>
    <row r="52" spans="2:15" s="250" customFormat="1" ht="15.75">
      <c r="B52" s="274" t="s">
        <v>101</v>
      </c>
      <c r="C52" s="250" t="s">
        <v>254</v>
      </c>
      <c r="D52" s="283"/>
      <c r="E52" s="305">
        <v>4000000</v>
      </c>
      <c r="F52" s="305">
        <v>0</v>
      </c>
      <c r="G52" s="275">
        <f t="shared" si="0"/>
        <v>4000000</v>
      </c>
      <c r="H52" s="275"/>
      <c r="I52" s="261"/>
      <c r="J52" s="261"/>
      <c r="K52" s="285"/>
      <c r="L52" s="285"/>
      <c r="M52" s="285"/>
      <c r="N52" s="285"/>
      <c r="O52" s="272"/>
    </row>
    <row r="53" spans="2:15" s="250" customFormat="1" ht="15.75">
      <c r="B53" s="274" t="s">
        <v>102</v>
      </c>
      <c r="C53" s="250" t="s">
        <v>127</v>
      </c>
      <c r="D53" s="292"/>
      <c r="E53" s="275">
        <f>SUM(E54:E64)</f>
        <v>5429322</v>
      </c>
      <c r="F53" s="305">
        <f>SUM(F54:F64)</f>
        <v>1166052</v>
      </c>
      <c r="G53" s="275">
        <f t="shared" si="0"/>
        <v>6595374</v>
      </c>
      <c r="H53" s="275"/>
      <c r="I53" s="261"/>
      <c r="J53" s="261"/>
      <c r="K53" s="285"/>
      <c r="L53" s="285"/>
      <c r="M53" s="285"/>
      <c r="N53" s="285"/>
      <c r="O53" s="272"/>
    </row>
    <row r="54" spans="2:15" s="250" customFormat="1" ht="15.75">
      <c r="B54" s="274" t="s">
        <v>273</v>
      </c>
      <c r="C54" s="250" t="s">
        <v>128</v>
      </c>
      <c r="D54" s="292"/>
      <c r="E54" s="305">
        <v>1700000</v>
      </c>
      <c r="F54" s="305">
        <v>0</v>
      </c>
      <c r="G54" s="275">
        <f t="shared" si="0"/>
        <v>1700000</v>
      </c>
      <c r="H54" s="275"/>
      <c r="I54" s="261"/>
      <c r="J54" s="261"/>
      <c r="K54" s="285"/>
      <c r="L54" s="285"/>
      <c r="M54" s="285"/>
      <c r="N54" s="285"/>
      <c r="O54" s="272"/>
    </row>
    <row r="55" spans="2:15" s="250" customFormat="1" ht="15.75">
      <c r="B55" s="274" t="s">
        <v>274</v>
      </c>
      <c r="C55" s="250" t="s">
        <v>275</v>
      </c>
      <c r="D55" s="283"/>
      <c r="E55" s="305">
        <v>0</v>
      </c>
      <c r="F55" s="305">
        <v>0</v>
      </c>
      <c r="G55" s="275">
        <f t="shared" si="0"/>
        <v>0</v>
      </c>
      <c r="H55" s="275"/>
      <c r="I55" s="261"/>
      <c r="J55" s="261"/>
      <c r="K55" s="285"/>
      <c r="L55" s="285"/>
      <c r="M55" s="285"/>
      <c r="N55" s="285"/>
      <c r="O55" s="272"/>
    </row>
    <row r="56" spans="2:15" s="250" customFormat="1" ht="16.5">
      <c r="B56" s="274" t="s">
        <v>276</v>
      </c>
      <c r="C56" s="250" t="s">
        <v>651</v>
      </c>
      <c r="D56" s="227"/>
      <c r="E56" s="305">
        <v>93155</v>
      </c>
      <c r="F56" s="305">
        <v>1071594</v>
      </c>
      <c r="G56" s="275">
        <f t="shared" si="0"/>
        <v>1164749</v>
      </c>
      <c r="H56" s="275"/>
      <c r="I56" s="261"/>
      <c r="J56" s="261"/>
      <c r="K56" s="285"/>
      <c r="L56" s="285"/>
      <c r="M56" s="285"/>
      <c r="N56" s="285"/>
      <c r="O56" s="272"/>
    </row>
    <row r="57" spans="2:15" s="250" customFormat="1" ht="16.5">
      <c r="B57" s="274" t="s">
        <v>652</v>
      </c>
      <c r="C57" s="250" t="s">
        <v>653</v>
      </c>
      <c r="D57" s="227"/>
      <c r="E57" s="305">
        <v>2343606</v>
      </c>
      <c r="F57" s="305">
        <v>5356</v>
      </c>
      <c r="G57" s="275">
        <f t="shared" si="0"/>
        <v>2348962</v>
      </c>
      <c r="H57" s="275"/>
      <c r="I57" s="261"/>
      <c r="J57" s="261"/>
      <c r="K57" s="285"/>
      <c r="L57" s="285"/>
      <c r="M57" s="285"/>
      <c r="N57" s="285"/>
      <c r="O57" s="272"/>
    </row>
    <row r="58" spans="2:15" s="250" customFormat="1" ht="15.75">
      <c r="B58" s="274" t="s">
        <v>654</v>
      </c>
      <c r="C58" s="250" t="s">
        <v>655</v>
      </c>
      <c r="D58" s="292"/>
      <c r="E58" s="305">
        <v>0</v>
      </c>
      <c r="F58" s="305">
        <v>0</v>
      </c>
      <c r="G58" s="275">
        <f t="shared" si="0"/>
        <v>0</v>
      </c>
      <c r="H58" s="275"/>
      <c r="I58" s="261"/>
      <c r="J58" s="261"/>
      <c r="K58" s="285"/>
      <c r="L58" s="285"/>
      <c r="M58" s="285"/>
      <c r="N58" s="285"/>
      <c r="O58" s="272"/>
    </row>
    <row r="59" spans="2:15" s="250" customFormat="1" ht="15.75">
      <c r="B59" s="274" t="s">
        <v>656</v>
      </c>
      <c r="C59" s="250" t="s">
        <v>657</v>
      </c>
      <c r="D59" s="292"/>
      <c r="E59" s="305">
        <v>0</v>
      </c>
      <c r="F59" s="305">
        <v>0</v>
      </c>
      <c r="G59" s="275">
        <f t="shared" si="0"/>
        <v>0</v>
      </c>
      <c r="H59" s="275"/>
      <c r="I59" s="261"/>
      <c r="J59" s="261"/>
      <c r="K59" s="285"/>
      <c r="L59" s="285"/>
      <c r="M59" s="285"/>
      <c r="N59" s="285"/>
      <c r="O59" s="272"/>
    </row>
    <row r="60" spans="2:15" s="250" customFormat="1" ht="15.75" customHeight="1">
      <c r="B60" s="274" t="s">
        <v>658</v>
      </c>
      <c r="C60" s="306" t="s">
        <v>659</v>
      </c>
      <c r="D60" s="292"/>
      <c r="E60" s="305">
        <v>6440</v>
      </c>
      <c r="F60" s="305">
        <v>0</v>
      </c>
      <c r="G60" s="275">
        <f t="shared" si="0"/>
        <v>6440</v>
      </c>
      <c r="H60" s="275"/>
      <c r="I60" s="261"/>
      <c r="J60" s="261"/>
      <c r="K60" s="285"/>
      <c r="L60" s="285"/>
      <c r="M60" s="285"/>
      <c r="N60" s="285"/>
      <c r="O60" s="272"/>
    </row>
    <row r="61" spans="2:15" s="250" customFormat="1" ht="15.75">
      <c r="B61" s="307" t="s">
        <v>660</v>
      </c>
      <c r="C61" s="306" t="s">
        <v>661</v>
      </c>
      <c r="D61" s="292"/>
      <c r="E61" s="305">
        <v>-5729</v>
      </c>
      <c r="F61" s="305">
        <v>89102</v>
      </c>
      <c r="G61" s="275">
        <f t="shared" si="0"/>
        <v>83373</v>
      </c>
      <c r="H61" s="275"/>
      <c r="I61" s="261"/>
      <c r="J61" s="261"/>
      <c r="K61" s="285"/>
      <c r="L61" s="285"/>
      <c r="M61" s="285"/>
      <c r="N61" s="285"/>
      <c r="O61" s="272"/>
    </row>
    <row r="62" spans="2:15" s="250" customFormat="1" ht="31.5">
      <c r="B62" s="307" t="s">
        <v>662</v>
      </c>
      <c r="C62" s="306" t="s">
        <v>663</v>
      </c>
      <c r="D62" s="292"/>
      <c r="E62" s="275"/>
      <c r="F62" s="275"/>
      <c r="G62" s="275"/>
      <c r="H62" s="275"/>
      <c r="I62" s="261"/>
      <c r="J62" s="261"/>
      <c r="K62" s="285"/>
      <c r="L62" s="285"/>
      <c r="M62" s="285"/>
      <c r="N62" s="285"/>
      <c r="O62" s="272"/>
    </row>
    <row r="63" spans="3:15" s="250" customFormat="1" ht="15.75">
      <c r="C63" s="306" t="s">
        <v>664</v>
      </c>
      <c r="D63" s="292"/>
      <c r="E63" s="305">
        <v>0</v>
      </c>
      <c r="F63" s="305">
        <v>0</v>
      </c>
      <c r="G63" s="275">
        <f t="shared" si="0"/>
        <v>0</v>
      </c>
      <c r="H63" s="275"/>
      <c r="I63" s="261"/>
      <c r="J63" s="261"/>
      <c r="K63" s="285"/>
      <c r="L63" s="285"/>
      <c r="M63" s="285"/>
      <c r="N63" s="285"/>
      <c r="O63" s="272"/>
    </row>
    <row r="64" spans="2:15" s="250" customFormat="1" ht="15.75">
      <c r="B64" s="307" t="s">
        <v>665</v>
      </c>
      <c r="C64" s="306" t="s">
        <v>129</v>
      </c>
      <c r="D64" s="283"/>
      <c r="E64" s="305">
        <v>1291850</v>
      </c>
      <c r="F64" s="305">
        <v>0</v>
      </c>
      <c r="G64" s="275">
        <f t="shared" si="0"/>
        <v>1291850</v>
      </c>
      <c r="H64" s="275"/>
      <c r="I64" s="261"/>
      <c r="J64" s="261"/>
      <c r="K64" s="285"/>
      <c r="L64" s="285"/>
      <c r="M64" s="285"/>
      <c r="N64" s="285"/>
      <c r="O64" s="272"/>
    </row>
    <row r="65" spans="2:15" s="250" customFormat="1" ht="15.75">
      <c r="B65" s="274" t="s">
        <v>277</v>
      </c>
      <c r="C65" s="250" t="s">
        <v>278</v>
      </c>
      <c r="D65" s="292"/>
      <c r="E65" s="275">
        <f>SUM(E66:E69)</f>
        <v>23790063</v>
      </c>
      <c r="F65" s="275">
        <f>SUM(F66:F69)</f>
        <v>0</v>
      </c>
      <c r="G65" s="275">
        <f t="shared" si="0"/>
        <v>23790063</v>
      </c>
      <c r="H65" s="275"/>
      <c r="I65" s="261"/>
      <c r="J65" s="261"/>
      <c r="K65" s="285"/>
      <c r="L65" s="285"/>
      <c r="M65" s="285"/>
      <c r="N65" s="285"/>
      <c r="O65" s="272"/>
    </row>
    <row r="66" spans="2:15" s="250" customFormat="1" ht="15.75">
      <c r="B66" s="274" t="s">
        <v>666</v>
      </c>
      <c r="C66" s="250" t="s">
        <v>131</v>
      </c>
      <c r="D66" s="292"/>
      <c r="E66" s="305">
        <v>1392027</v>
      </c>
      <c r="F66" s="305">
        <v>0</v>
      </c>
      <c r="G66" s="275">
        <f t="shared" si="0"/>
        <v>1392027</v>
      </c>
      <c r="H66" s="275"/>
      <c r="I66" s="261"/>
      <c r="J66" s="261"/>
      <c r="K66" s="285"/>
      <c r="L66" s="285"/>
      <c r="M66" s="285"/>
      <c r="N66" s="285"/>
      <c r="O66" s="272"/>
    </row>
    <row r="67" spans="2:15" s="250" customFormat="1" ht="15.75">
      <c r="B67" s="274" t="s">
        <v>667</v>
      </c>
      <c r="C67" s="250" t="s">
        <v>132</v>
      </c>
      <c r="D67" s="283"/>
      <c r="E67" s="305">
        <v>0</v>
      </c>
      <c r="F67" s="305">
        <v>0</v>
      </c>
      <c r="G67" s="275">
        <f t="shared" si="0"/>
        <v>0</v>
      </c>
      <c r="H67" s="275"/>
      <c r="I67" s="261"/>
      <c r="J67" s="261"/>
      <c r="K67" s="285"/>
      <c r="L67" s="285"/>
      <c r="M67" s="285"/>
      <c r="N67" s="285"/>
      <c r="O67" s="272"/>
    </row>
    <row r="68" spans="2:15" s="250" customFormat="1" ht="15.75">
      <c r="B68" s="274" t="s">
        <v>668</v>
      </c>
      <c r="C68" s="250" t="s">
        <v>133</v>
      </c>
      <c r="D68" s="292"/>
      <c r="E68" s="305">
        <v>22137126</v>
      </c>
      <c r="F68" s="305">
        <v>0</v>
      </c>
      <c r="G68" s="275">
        <f t="shared" si="0"/>
        <v>22137126</v>
      </c>
      <c r="H68" s="275"/>
      <c r="I68" s="261"/>
      <c r="J68" s="261"/>
      <c r="K68" s="285"/>
      <c r="L68" s="285"/>
      <c r="M68" s="285"/>
      <c r="N68" s="285"/>
      <c r="O68" s="272"/>
    </row>
    <row r="69" spans="2:15" s="250" customFormat="1" ht="16.5">
      <c r="B69" s="274" t="s">
        <v>669</v>
      </c>
      <c r="C69" s="250" t="s">
        <v>279</v>
      </c>
      <c r="D69" s="308"/>
      <c r="E69" s="305">
        <v>260910</v>
      </c>
      <c r="F69" s="305">
        <v>0</v>
      </c>
      <c r="G69" s="305">
        <f t="shared" si="0"/>
        <v>260910</v>
      </c>
      <c r="H69" s="275"/>
      <c r="I69" s="261"/>
      <c r="J69" s="261"/>
      <c r="K69" s="285"/>
      <c r="L69" s="285"/>
      <c r="M69" s="285"/>
      <c r="N69" s="285"/>
      <c r="O69" s="272"/>
    </row>
    <row r="70" spans="2:15" s="250" customFormat="1" ht="15.75">
      <c r="B70" s="274" t="s">
        <v>280</v>
      </c>
      <c r="C70" s="250" t="s">
        <v>281</v>
      </c>
      <c r="D70" s="283"/>
      <c r="E70" s="275">
        <f>SUM(E71:E72)</f>
        <v>6039069</v>
      </c>
      <c r="F70" s="275">
        <f>SUM(F71:F72)</f>
        <v>0</v>
      </c>
      <c r="G70" s="275">
        <f t="shared" si="0"/>
        <v>6039069</v>
      </c>
      <c r="H70" s="275"/>
      <c r="I70" s="261"/>
      <c r="J70" s="261"/>
      <c r="K70" s="285"/>
      <c r="L70" s="285"/>
      <c r="M70" s="285"/>
      <c r="N70" s="285"/>
      <c r="O70" s="272"/>
    </row>
    <row r="71" spans="2:15" s="250" customFormat="1" ht="15.75">
      <c r="B71" s="274" t="s">
        <v>670</v>
      </c>
      <c r="C71" s="278" t="s">
        <v>671</v>
      </c>
      <c r="D71" s="292"/>
      <c r="E71" s="305">
        <v>0</v>
      </c>
      <c r="F71" s="305">
        <v>0</v>
      </c>
      <c r="G71" s="275">
        <f t="shared" si="0"/>
        <v>0</v>
      </c>
      <c r="H71" s="275"/>
      <c r="I71" s="261"/>
      <c r="J71" s="261"/>
      <c r="K71" s="285"/>
      <c r="L71" s="285"/>
      <c r="M71" s="285"/>
      <c r="N71" s="285"/>
      <c r="O71" s="272"/>
    </row>
    <row r="72" spans="2:15" s="250" customFormat="1" ht="15.75">
      <c r="B72" s="274" t="s">
        <v>672</v>
      </c>
      <c r="C72" s="278" t="s">
        <v>673</v>
      </c>
      <c r="D72" s="292"/>
      <c r="E72" s="305">
        <v>6039069</v>
      </c>
      <c r="F72" s="305">
        <v>0</v>
      </c>
      <c r="G72" s="275">
        <f>E72+F72</f>
        <v>6039069</v>
      </c>
      <c r="H72" s="275"/>
      <c r="I72" s="261"/>
      <c r="J72" s="261"/>
      <c r="K72" s="285"/>
      <c r="L72" s="285"/>
      <c r="M72" s="285"/>
      <c r="N72" s="285"/>
      <c r="O72" s="272"/>
    </row>
    <row r="73" spans="1:15" ht="15.75">
      <c r="A73" s="207"/>
      <c r="B73" s="207"/>
      <c r="C73" s="309"/>
      <c r="D73" s="220"/>
      <c r="E73" s="305"/>
      <c r="F73" s="305"/>
      <c r="G73" s="310"/>
      <c r="H73" s="310"/>
      <c r="I73" s="261"/>
      <c r="J73" s="261"/>
      <c r="K73" s="285"/>
      <c r="L73" s="285"/>
      <c r="M73" s="285"/>
      <c r="N73" s="285"/>
      <c r="O73" s="272"/>
    </row>
    <row r="74" spans="2:15" s="257" customFormat="1" ht="16.5">
      <c r="B74" s="287"/>
      <c r="C74" s="288" t="s">
        <v>674</v>
      </c>
      <c r="D74" s="311"/>
      <c r="E74" s="467">
        <f>E51+E50+E37+E33+E28+E27+E26+E25+E22+E18+E14+E9+E12+E13+E43+E47</f>
        <v>156232130</v>
      </c>
      <c r="F74" s="467">
        <f>F51+F50+F37+F33+F28+F27+F26+F25+F22+F18+F14+F9+F12+F13+F43+F47</f>
        <v>159798738</v>
      </c>
      <c r="G74" s="467">
        <f>G51+G50+G37+G33+G28+G27+G26+G25+G22+G18+G14+G9+G12+G13+G43+G47</f>
        <v>316030868</v>
      </c>
      <c r="H74" s="290"/>
      <c r="I74" s="261"/>
      <c r="J74" s="261"/>
      <c r="K74" s="285"/>
      <c r="L74" s="285"/>
      <c r="M74" s="285"/>
      <c r="N74" s="285"/>
      <c r="O74" s="272"/>
    </row>
    <row r="75" spans="1:15" ht="15.75">
      <c r="A75" s="232"/>
      <c r="B75" s="232"/>
      <c r="C75" s="312"/>
      <c r="D75" s="313"/>
      <c r="I75" s="253"/>
      <c r="J75" s="253"/>
      <c r="K75" s="285"/>
      <c r="L75" s="285"/>
      <c r="M75" s="285"/>
      <c r="N75" s="285"/>
      <c r="O75" s="272"/>
    </row>
    <row r="76" spans="1:15" ht="33.75" customHeight="1">
      <c r="A76" s="232"/>
      <c r="B76" s="473" t="s">
        <v>783</v>
      </c>
      <c r="C76" s="473"/>
      <c r="D76" s="473"/>
      <c r="E76" s="473"/>
      <c r="F76" s="473"/>
      <c r="G76" s="473"/>
      <c r="I76" s="253"/>
      <c r="J76" s="253"/>
      <c r="K76" s="257"/>
      <c r="M76" s="272"/>
      <c r="N76" s="272"/>
      <c r="O76" s="272"/>
    </row>
    <row r="77" spans="1:15" ht="15.75">
      <c r="A77" s="232"/>
      <c r="B77" s="232"/>
      <c r="C77" s="312"/>
      <c r="D77" s="313"/>
      <c r="M77" s="272"/>
      <c r="N77" s="272"/>
      <c r="O77" s="272"/>
    </row>
    <row r="78" spans="1:10" ht="15.75">
      <c r="A78" s="232"/>
      <c r="B78" s="232"/>
      <c r="C78" s="312"/>
      <c r="D78" s="313"/>
      <c r="I78" s="261"/>
      <c r="J78" s="261"/>
    </row>
    <row r="79" spans="1:4" ht="12.75">
      <c r="A79" s="232"/>
      <c r="B79" s="232"/>
      <c r="C79" s="312"/>
      <c r="D79" s="313"/>
    </row>
    <row r="80" spans="1:4" ht="12.75">
      <c r="A80" s="232"/>
      <c r="B80" s="232"/>
      <c r="C80" s="312"/>
      <c r="D80" s="313"/>
    </row>
    <row r="81" spans="1:4" ht="12.75">
      <c r="A81" s="232"/>
      <c r="B81" s="232"/>
      <c r="C81" s="312"/>
      <c r="D81" s="313"/>
    </row>
    <row r="82" spans="1:4" ht="12.75">
      <c r="A82" s="232"/>
      <c r="B82" s="232"/>
      <c r="C82" s="312"/>
      <c r="D82" s="313"/>
    </row>
    <row r="83" spans="1:4" ht="12.75">
      <c r="A83" s="232"/>
      <c r="B83" s="232"/>
      <c r="C83" s="312"/>
      <c r="D83" s="313"/>
    </row>
    <row r="84" spans="1:11" s="208" customFormat="1" ht="15.75">
      <c r="A84" s="474" t="s">
        <v>763</v>
      </c>
      <c r="B84" s="474"/>
      <c r="C84" s="474"/>
      <c r="D84" s="474"/>
      <c r="E84" s="474"/>
      <c r="F84" s="474"/>
      <c r="G84" s="474"/>
      <c r="H84" s="474"/>
      <c r="I84" s="295"/>
      <c r="J84" s="295"/>
      <c r="K84" s="212"/>
    </row>
    <row r="85" spans="1:4" ht="12.75">
      <c r="A85" s="232"/>
      <c r="B85" s="232"/>
      <c r="C85" s="312"/>
      <c r="D85" s="313"/>
    </row>
    <row r="86" spans="1:11" ht="13.5">
      <c r="A86" s="232"/>
      <c r="B86" s="232"/>
      <c r="C86" s="312"/>
      <c r="D86" s="313"/>
      <c r="K86" s="208"/>
    </row>
    <row r="87" spans="1:4" ht="13.5" customHeight="1">
      <c r="A87" s="232"/>
      <c r="B87" s="232"/>
      <c r="C87" s="312"/>
      <c r="D87" s="313"/>
    </row>
    <row r="88" spans="1:10" ht="13.5" customHeight="1">
      <c r="A88" s="232"/>
      <c r="B88" s="232"/>
      <c r="C88" s="312"/>
      <c r="D88" s="313"/>
      <c r="I88" s="314"/>
      <c r="J88" s="314"/>
    </row>
    <row r="89" spans="1:4" ht="13.5" customHeight="1">
      <c r="A89" s="232"/>
      <c r="B89" s="232"/>
      <c r="C89" s="312"/>
      <c r="D89" s="313"/>
    </row>
    <row r="90" spans="1:4" ht="13.5" customHeight="1">
      <c r="A90" s="232"/>
      <c r="B90" s="232"/>
      <c r="C90" s="312"/>
      <c r="D90" s="313"/>
    </row>
    <row r="91" spans="1:4" ht="13.5" customHeight="1">
      <c r="A91" s="232"/>
      <c r="B91" s="232"/>
      <c r="C91" s="312"/>
      <c r="D91" s="313"/>
    </row>
    <row r="92" spans="1:4" ht="13.5" customHeight="1">
      <c r="A92" s="232"/>
      <c r="B92" s="232"/>
      <c r="C92" s="312"/>
      <c r="D92" s="313"/>
    </row>
    <row r="93" spans="1:4" ht="13.5" customHeight="1">
      <c r="A93" s="232"/>
      <c r="B93" s="232"/>
      <c r="C93" s="312"/>
      <c r="D93" s="313"/>
    </row>
    <row r="94" spans="1:4" ht="13.5" customHeight="1">
      <c r="A94" s="232"/>
      <c r="B94" s="232"/>
      <c r="C94" s="312"/>
      <c r="D94" s="313"/>
    </row>
    <row r="95" spans="1:4" ht="13.5" customHeight="1">
      <c r="A95" s="232"/>
      <c r="B95" s="232"/>
      <c r="C95" s="312"/>
      <c r="D95" s="313"/>
    </row>
    <row r="96" spans="1:4" ht="13.5" customHeight="1">
      <c r="A96" s="232"/>
      <c r="B96" s="232"/>
      <c r="C96" s="312"/>
      <c r="D96" s="313"/>
    </row>
    <row r="97" spans="1:4" s="212" customFormat="1" ht="13.5" customHeight="1">
      <c r="A97" s="232"/>
      <c r="B97" s="232"/>
      <c r="C97" s="312"/>
      <c r="D97" s="313"/>
    </row>
    <row r="98" spans="1:8" s="212" customFormat="1" ht="13.5" customHeight="1">
      <c r="A98" s="232"/>
      <c r="B98" s="315"/>
      <c r="C98" s="316"/>
      <c r="D98" s="317"/>
      <c r="E98" s="231"/>
      <c r="F98" s="231"/>
      <c r="G98" s="231"/>
      <c r="H98" s="231"/>
    </row>
    <row r="99" s="212" customFormat="1" ht="13.5" customHeight="1">
      <c r="D99" s="318"/>
    </row>
  </sheetData>
  <sheetProtection sheet="1"/>
  <mergeCells count="2">
    <mergeCell ref="A84:H84"/>
    <mergeCell ref="B76:G76"/>
  </mergeCells>
  <printOptions horizontalCentered="1"/>
  <pageMargins left="0.5905511811023623" right="0.31496062992125984" top="0.9055118110236221" bottom="0.5905511811023623" header="0.3937007874015748" footer="0.5905511811023623"/>
  <pageSetup fitToHeight="1" fitToWidth="1" horizontalDpi="600" verticalDpi="600" orientation="portrait" paperSize="9" scale="48" r:id="rId1"/>
  <headerFooter alignWithMargins="0">
    <oddFooter>&amp;C&amp;"DINPro-Medium,Regular"&amp;14 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5"/>
  <sheetViews>
    <sheetView view="pageBreakPreview" zoomScale="75" zoomScaleNormal="85" zoomScaleSheetLayoutView="75" workbookViewId="0" topLeftCell="A1">
      <selection activeCell="A1" sqref="A1"/>
    </sheetView>
  </sheetViews>
  <sheetFormatPr defaultColWidth="9.140625" defaultRowHeight="12.75"/>
  <cols>
    <col min="1" max="1" width="1.28515625" style="13" customWidth="1"/>
    <col min="2" max="2" width="9.140625" style="13" customWidth="1"/>
    <col min="3" max="3" width="71.8515625" style="13" customWidth="1"/>
    <col min="4" max="4" width="16.28125" style="48" bestFit="1" customWidth="1"/>
    <col min="5" max="7" width="17.8515625" style="13" customWidth="1"/>
    <col min="8" max="8" width="2.8515625" style="13" customWidth="1"/>
    <col min="9" max="9" width="22.7109375" style="13" bestFit="1" customWidth="1"/>
    <col min="10" max="10" width="24.57421875" style="13" bestFit="1" customWidth="1"/>
    <col min="11" max="11" width="21.28125" style="13" bestFit="1" customWidth="1"/>
    <col min="12" max="12" width="18.140625" style="13" bestFit="1" customWidth="1"/>
    <col min="13" max="13" width="10.00390625" style="13" bestFit="1" customWidth="1"/>
    <col min="14" max="15" width="14.8515625" style="13" bestFit="1" customWidth="1"/>
    <col min="16" max="16384" width="9.140625" style="13" customWidth="1"/>
  </cols>
  <sheetData>
    <row r="1" spans="1:8" ht="18" customHeight="1">
      <c r="A1" s="2"/>
      <c r="B1" s="2"/>
      <c r="C1" s="2"/>
      <c r="D1" s="40"/>
      <c r="E1" s="2"/>
      <c r="F1" s="11"/>
      <c r="G1" s="2"/>
      <c r="H1" s="2"/>
    </row>
    <row r="2" spans="2:8" s="38" customFormat="1" ht="17.25" customHeight="1">
      <c r="B2" s="411" t="s">
        <v>0</v>
      </c>
      <c r="C2" s="104"/>
      <c r="D2" s="105"/>
      <c r="E2" s="104"/>
      <c r="F2" s="104"/>
      <c r="G2" s="104"/>
      <c r="H2" s="104"/>
    </row>
    <row r="3" spans="2:4" s="38" customFormat="1" ht="17.25" customHeight="1">
      <c r="B3" s="78" t="s">
        <v>793</v>
      </c>
      <c r="D3" s="106"/>
    </row>
    <row r="4" spans="2:4" s="27" customFormat="1" ht="17.25" customHeight="1">
      <c r="B4" s="80" t="s">
        <v>401</v>
      </c>
      <c r="D4" s="81"/>
    </row>
    <row r="5" spans="4:8" s="140" customFormat="1" ht="17.25" customHeight="1">
      <c r="D5" s="141"/>
      <c r="E5" s="142"/>
      <c r="F5" s="142"/>
      <c r="G5" s="142"/>
      <c r="H5" s="142"/>
    </row>
    <row r="6" spans="5:8" s="79" customFormat="1" ht="15.75" customHeight="1">
      <c r="E6" s="143"/>
      <c r="F6" s="143" t="s">
        <v>44</v>
      </c>
      <c r="G6" s="143"/>
      <c r="H6" s="77"/>
    </row>
    <row r="7" spans="3:8" s="79" customFormat="1" ht="15.75" customHeight="1">
      <c r="C7" s="143"/>
      <c r="D7" s="79" t="s">
        <v>1</v>
      </c>
      <c r="E7" s="143"/>
      <c r="F7" s="143" t="s">
        <v>792</v>
      </c>
      <c r="G7" s="172"/>
      <c r="H7" s="144"/>
    </row>
    <row r="8" spans="2:8" s="79" customFormat="1" ht="15.75" customHeight="1">
      <c r="B8" s="88"/>
      <c r="C8" s="108"/>
      <c r="D8" s="88" t="s">
        <v>79</v>
      </c>
      <c r="E8" s="89" t="s">
        <v>2</v>
      </c>
      <c r="F8" s="89" t="s">
        <v>3</v>
      </c>
      <c r="G8" s="89" t="s">
        <v>134</v>
      </c>
      <c r="H8" s="77"/>
    </row>
    <row r="9" spans="2:16" s="27" customFormat="1" ht="16.5">
      <c r="B9" s="90" t="s">
        <v>135</v>
      </c>
      <c r="C9" s="145"/>
      <c r="D9" s="146"/>
      <c r="E9" s="147">
        <f>E10+E29+E47</f>
        <v>216635098</v>
      </c>
      <c r="F9" s="147">
        <f>F10+F29+F47</f>
        <v>509765510</v>
      </c>
      <c r="G9" s="147">
        <f>E9+F9</f>
        <v>726400608</v>
      </c>
      <c r="H9" s="147"/>
      <c r="I9" s="242"/>
      <c r="J9" s="242"/>
      <c r="K9" s="243"/>
      <c r="L9" s="243"/>
      <c r="M9" s="243"/>
      <c r="N9" s="243"/>
      <c r="O9" s="243"/>
      <c r="P9" s="243"/>
    </row>
    <row r="10" spans="1:15" s="27" customFormat="1" ht="33">
      <c r="A10" s="90"/>
      <c r="B10" s="90" t="s">
        <v>4</v>
      </c>
      <c r="C10" s="90" t="s">
        <v>136</v>
      </c>
      <c r="D10" s="148" t="s">
        <v>874</v>
      </c>
      <c r="E10" s="147">
        <f>E11+E15+E18+E21+E22+E25+E27+E28+E26</f>
        <v>22150509</v>
      </c>
      <c r="F10" s="147">
        <f>F11+F15+F18+F21+F22+F25+F27+F28+F26</f>
        <v>31187047</v>
      </c>
      <c r="G10" s="147">
        <f aca="true" t="shared" si="0" ref="G10:G73">E10+F10</f>
        <v>53337556</v>
      </c>
      <c r="H10" s="147"/>
      <c r="I10" s="242"/>
      <c r="J10" s="242"/>
      <c r="K10" s="243"/>
      <c r="L10" s="243"/>
      <c r="M10" s="243"/>
      <c r="N10" s="243"/>
      <c r="O10" s="243"/>
    </row>
    <row r="11" spans="2:15" s="23" customFormat="1" ht="15.75">
      <c r="B11" s="30">
        <v>1.1</v>
      </c>
      <c r="C11" s="23" t="s">
        <v>137</v>
      </c>
      <c r="D11" s="24"/>
      <c r="E11" s="44">
        <f>SUM(E12:E14)</f>
        <v>19272359</v>
      </c>
      <c r="F11" s="44">
        <f>SUM(F12:F14)</f>
        <v>15784791</v>
      </c>
      <c r="G11" s="44">
        <f t="shared" si="0"/>
        <v>35057150</v>
      </c>
      <c r="H11" s="44"/>
      <c r="I11" s="242"/>
      <c r="J11" s="240"/>
      <c r="K11" s="243"/>
      <c r="L11" s="243"/>
      <c r="M11" s="243"/>
      <c r="N11" s="243"/>
      <c r="O11" s="243"/>
    </row>
    <row r="12" spans="2:15" s="23" customFormat="1" ht="15.75">
      <c r="B12" s="45" t="s">
        <v>48</v>
      </c>
      <c r="C12" s="23" t="s">
        <v>138</v>
      </c>
      <c r="D12" s="24"/>
      <c r="E12" s="44">
        <v>404937</v>
      </c>
      <c r="F12" s="44">
        <v>2056174</v>
      </c>
      <c r="G12" s="44">
        <f t="shared" si="0"/>
        <v>2461111</v>
      </c>
      <c r="H12" s="44"/>
      <c r="I12" s="242"/>
      <c r="J12" s="240"/>
      <c r="K12" s="243"/>
      <c r="L12" s="243"/>
      <c r="M12" s="243"/>
      <c r="N12" s="243"/>
      <c r="O12" s="243"/>
    </row>
    <row r="13" spans="2:15" s="23" customFormat="1" ht="15.75">
      <c r="B13" s="45" t="s">
        <v>49</v>
      </c>
      <c r="C13" s="23" t="s">
        <v>139</v>
      </c>
      <c r="D13" s="24"/>
      <c r="E13" s="44">
        <v>0</v>
      </c>
      <c r="F13" s="44">
        <v>2835700</v>
      </c>
      <c r="G13" s="44">
        <f t="shared" si="0"/>
        <v>2835700</v>
      </c>
      <c r="H13" s="44"/>
      <c r="I13" s="242"/>
      <c r="J13" s="240"/>
      <c r="K13" s="243"/>
      <c r="L13" s="243"/>
      <c r="M13" s="243"/>
      <c r="N13" s="243"/>
      <c r="O13" s="243"/>
    </row>
    <row r="14" spans="2:15" s="23" customFormat="1" ht="15.75">
      <c r="B14" s="45" t="s">
        <v>50</v>
      </c>
      <c r="C14" s="23" t="s">
        <v>140</v>
      </c>
      <c r="D14" s="24"/>
      <c r="E14" s="44">
        <v>18867422</v>
      </c>
      <c r="F14" s="44">
        <v>10892917</v>
      </c>
      <c r="G14" s="44">
        <f t="shared" si="0"/>
        <v>29760339</v>
      </c>
      <c r="H14" s="44"/>
      <c r="I14" s="242"/>
      <c r="J14" s="240"/>
      <c r="K14" s="243"/>
      <c r="L14" s="243"/>
      <c r="M14" s="243"/>
      <c r="N14" s="243"/>
      <c r="O14" s="243"/>
    </row>
    <row r="15" spans="2:15" s="23" customFormat="1" ht="15.75">
      <c r="B15" s="45" t="s">
        <v>6</v>
      </c>
      <c r="C15" s="23" t="s">
        <v>141</v>
      </c>
      <c r="D15" s="24"/>
      <c r="E15" s="44">
        <f>E16+E17</f>
        <v>0</v>
      </c>
      <c r="F15" s="44">
        <f>F16+F17</f>
        <v>2740341</v>
      </c>
      <c r="G15" s="44">
        <f t="shared" si="0"/>
        <v>2740341</v>
      </c>
      <c r="H15" s="44"/>
      <c r="I15" s="242"/>
      <c r="J15" s="240"/>
      <c r="K15" s="243"/>
      <c r="L15" s="243"/>
      <c r="M15" s="243"/>
      <c r="N15" s="243"/>
      <c r="O15" s="243"/>
    </row>
    <row r="16" spans="2:15" s="23" customFormat="1" ht="15.75">
      <c r="B16" s="45" t="s">
        <v>229</v>
      </c>
      <c r="C16" s="23" t="s">
        <v>142</v>
      </c>
      <c r="D16" s="24"/>
      <c r="E16" s="44">
        <v>0</v>
      </c>
      <c r="F16" s="44">
        <v>2740341</v>
      </c>
      <c r="G16" s="44">
        <f t="shared" si="0"/>
        <v>2740341</v>
      </c>
      <c r="H16" s="44"/>
      <c r="I16" s="242"/>
      <c r="J16" s="240"/>
      <c r="K16" s="243"/>
      <c r="L16" s="243"/>
      <c r="M16" s="243"/>
      <c r="N16" s="243"/>
      <c r="O16" s="243"/>
    </row>
    <row r="17" spans="2:15" s="23" customFormat="1" ht="15.75">
      <c r="B17" s="45" t="s">
        <v>230</v>
      </c>
      <c r="C17" s="23" t="s">
        <v>143</v>
      </c>
      <c r="D17" s="24"/>
      <c r="E17" s="44">
        <v>0</v>
      </c>
      <c r="F17" s="44">
        <v>0</v>
      </c>
      <c r="G17" s="44">
        <f t="shared" si="0"/>
        <v>0</v>
      </c>
      <c r="H17" s="44"/>
      <c r="I17" s="242"/>
      <c r="J17" s="240"/>
      <c r="K17" s="243"/>
      <c r="L17" s="243"/>
      <c r="M17" s="243"/>
      <c r="N17" s="243"/>
      <c r="O17" s="243"/>
    </row>
    <row r="18" spans="2:15" s="23" customFormat="1" ht="15.75">
      <c r="B18" s="45" t="s">
        <v>7</v>
      </c>
      <c r="C18" s="23" t="s">
        <v>144</v>
      </c>
      <c r="D18" s="24"/>
      <c r="E18" s="44">
        <f>E19+E20</f>
        <v>47035</v>
      </c>
      <c r="F18" s="44">
        <f>F19+F20</f>
        <v>6515924</v>
      </c>
      <c r="G18" s="44">
        <f t="shared" si="0"/>
        <v>6562959</v>
      </c>
      <c r="H18" s="44"/>
      <c r="I18" s="242"/>
      <c r="J18" s="240"/>
      <c r="K18" s="243"/>
      <c r="L18" s="243"/>
      <c r="M18" s="243"/>
      <c r="N18" s="243"/>
      <c r="O18" s="243"/>
    </row>
    <row r="19" spans="2:15" s="23" customFormat="1" ht="15.75">
      <c r="B19" s="45" t="s">
        <v>377</v>
      </c>
      <c r="C19" s="23" t="s">
        <v>145</v>
      </c>
      <c r="D19" s="24"/>
      <c r="E19" s="44">
        <v>47035</v>
      </c>
      <c r="F19" s="44">
        <v>5817762</v>
      </c>
      <c r="G19" s="44">
        <f t="shared" si="0"/>
        <v>5864797</v>
      </c>
      <c r="H19" s="44"/>
      <c r="I19" s="242"/>
      <c r="J19" s="240"/>
      <c r="K19" s="243"/>
      <c r="L19" s="243"/>
      <c r="M19" s="243"/>
      <c r="N19" s="243"/>
      <c r="O19" s="243"/>
    </row>
    <row r="20" spans="2:15" s="23" customFormat="1" ht="15.75">
      <c r="B20" s="45" t="s">
        <v>378</v>
      </c>
      <c r="C20" s="23" t="s">
        <v>146</v>
      </c>
      <c r="D20" s="24"/>
      <c r="E20" s="44">
        <v>0</v>
      </c>
      <c r="F20" s="44">
        <v>698162</v>
      </c>
      <c r="G20" s="44">
        <f t="shared" si="0"/>
        <v>698162</v>
      </c>
      <c r="H20" s="44"/>
      <c r="I20" s="242"/>
      <c r="J20" s="240"/>
      <c r="K20" s="243"/>
      <c r="L20" s="243"/>
      <c r="M20" s="243"/>
      <c r="N20" s="243"/>
      <c r="O20" s="243"/>
    </row>
    <row r="21" spans="2:15" s="23" customFormat="1" ht="15.75">
      <c r="B21" s="45" t="s">
        <v>40</v>
      </c>
      <c r="C21" s="23" t="s">
        <v>147</v>
      </c>
      <c r="D21" s="24"/>
      <c r="E21" s="44">
        <v>0</v>
      </c>
      <c r="F21" s="44">
        <v>0</v>
      </c>
      <c r="G21" s="44">
        <f t="shared" si="0"/>
        <v>0</v>
      </c>
      <c r="H21" s="44"/>
      <c r="I21" s="242"/>
      <c r="J21" s="240"/>
      <c r="K21" s="243"/>
      <c r="L21" s="243"/>
      <c r="M21" s="243"/>
      <c r="N21" s="243"/>
      <c r="O21" s="243"/>
    </row>
    <row r="22" spans="2:15" s="23" customFormat="1" ht="15.75">
      <c r="B22" s="45" t="s">
        <v>41</v>
      </c>
      <c r="C22" s="23" t="s">
        <v>148</v>
      </c>
      <c r="D22" s="24"/>
      <c r="E22" s="44">
        <f>E23+E24</f>
        <v>0</v>
      </c>
      <c r="F22" s="44">
        <f>F23+F24</f>
        <v>0</v>
      </c>
      <c r="G22" s="44">
        <f t="shared" si="0"/>
        <v>0</v>
      </c>
      <c r="H22" s="44"/>
      <c r="I22" s="242"/>
      <c r="J22" s="240"/>
      <c r="K22" s="243"/>
      <c r="L22" s="243"/>
      <c r="M22" s="243"/>
      <c r="N22" s="243"/>
      <c r="O22" s="243"/>
    </row>
    <row r="23" spans="2:15" s="23" customFormat="1" ht="15.75">
      <c r="B23" s="45" t="s">
        <v>56</v>
      </c>
      <c r="C23" s="23" t="s">
        <v>149</v>
      </c>
      <c r="D23" s="24"/>
      <c r="E23" s="44">
        <v>0</v>
      </c>
      <c r="F23" s="44">
        <v>0</v>
      </c>
      <c r="G23" s="44">
        <f t="shared" si="0"/>
        <v>0</v>
      </c>
      <c r="H23" s="44"/>
      <c r="I23" s="242"/>
      <c r="J23" s="240"/>
      <c r="K23" s="243"/>
      <c r="L23" s="243"/>
      <c r="M23" s="243"/>
      <c r="N23" s="243"/>
      <c r="O23" s="243"/>
    </row>
    <row r="24" spans="2:15" s="23" customFormat="1" ht="15.75">
      <c r="B24" s="45" t="s">
        <v>57</v>
      </c>
      <c r="C24" s="23" t="s">
        <v>150</v>
      </c>
      <c r="D24" s="24"/>
      <c r="E24" s="44">
        <v>0</v>
      </c>
      <c r="F24" s="44">
        <v>0</v>
      </c>
      <c r="G24" s="44">
        <f t="shared" si="0"/>
        <v>0</v>
      </c>
      <c r="H24" s="44"/>
      <c r="I24" s="242"/>
      <c r="J24" s="240"/>
      <c r="K24" s="243"/>
      <c r="L24" s="243"/>
      <c r="M24" s="243"/>
      <c r="N24" s="243"/>
      <c r="O24" s="243"/>
    </row>
    <row r="25" spans="2:15" s="23" customFormat="1" ht="15.75">
      <c r="B25" s="45" t="s">
        <v>42</v>
      </c>
      <c r="C25" s="23" t="s">
        <v>151</v>
      </c>
      <c r="D25" s="24"/>
      <c r="E25" s="44">
        <v>0</v>
      </c>
      <c r="F25" s="44">
        <v>0</v>
      </c>
      <c r="G25" s="44">
        <f t="shared" si="0"/>
        <v>0</v>
      </c>
      <c r="H25" s="44"/>
      <c r="I25" s="242"/>
      <c r="J25" s="240"/>
      <c r="K25" s="243"/>
      <c r="L25" s="243"/>
      <c r="M25" s="243"/>
      <c r="N25" s="243"/>
      <c r="O25" s="243"/>
    </row>
    <row r="26" spans="2:15" s="23" customFormat="1" ht="15.75">
      <c r="B26" s="45" t="s">
        <v>108</v>
      </c>
      <c r="C26" s="23" t="s">
        <v>291</v>
      </c>
      <c r="D26" s="24"/>
      <c r="E26" s="44">
        <v>0</v>
      </c>
      <c r="F26" s="44">
        <v>24353</v>
      </c>
      <c r="G26" s="44">
        <f t="shared" si="0"/>
        <v>24353</v>
      </c>
      <c r="H26" s="44"/>
      <c r="I26" s="242"/>
      <c r="J26" s="240"/>
      <c r="K26" s="243"/>
      <c r="L26" s="243"/>
      <c r="M26" s="243"/>
      <c r="N26" s="243"/>
      <c r="O26" s="243"/>
    </row>
    <row r="27" spans="2:15" s="23" customFormat="1" ht="15.75">
      <c r="B27" s="45" t="s">
        <v>379</v>
      </c>
      <c r="C27" s="23" t="s">
        <v>152</v>
      </c>
      <c r="D27" s="24"/>
      <c r="E27" s="44">
        <v>32845</v>
      </c>
      <c r="F27" s="44">
        <v>6113927</v>
      </c>
      <c r="G27" s="44">
        <f t="shared" si="0"/>
        <v>6146772</v>
      </c>
      <c r="H27" s="44"/>
      <c r="I27" s="242"/>
      <c r="J27" s="240"/>
      <c r="K27" s="243"/>
      <c r="L27" s="243"/>
      <c r="M27" s="243"/>
      <c r="N27" s="243"/>
      <c r="O27" s="243"/>
    </row>
    <row r="28" spans="2:15" s="23" customFormat="1" ht="15.75">
      <c r="B28" s="45" t="s">
        <v>380</v>
      </c>
      <c r="C28" s="23" t="s">
        <v>153</v>
      </c>
      <c r="D28" s="24"/>
      <c r="E28" s="44">
        <v>2798270</v>
      </c>
      <c r="F28" s="44">
        <v>7711</v>
      </c>
      <c r="G28" s="44">
        <f t="shared" si="0"/>
        <v>2805981</v>
      </c>
      <c r="H28" s="44"/>
      <c r="I28" s="242"/>
      <c r="J28" s="240"/>
      <c r="K28" s="243"/>
      <c r="L28" s="243"/>
      <c r="M28" s="243"/>
      <c r="N28" s="243"/>
      <c r="O28" s="243"/>
    </row>
    <row r="29" spans="1:15" s="27" customFormat="1" ht="16.5">
      <c r="A29" s="90"/>
      <c r="B29" s="90" t="s">
        <v>8</v>
      </c>
      <c r="C29" s="90" t="s">
        <v>154</v>
      </c>
      <c r="D29" s="148" t="s">
        <v>875</v>
      </c>
      <c r="E29" s="167">
        <f>E30+E44</f>
        <v>42241467</v>
      </c>
      <c r="F29" s="167">
        <f>F30+F44</f>
        <v>22317747</v>
      </c>
      <c r="G29" s="147">
        <f t="shared" si="0"/>
        <v>64559214</v>
      </c>
      <c r="H29" s="147"/>
      <c r="I29" s="242"/>
      <c r="J29" s="242"/>
      <c r="K29" s="243"/>
      <c r="L29" s="243"/>
      <c r="M29" s="243"/>
      <c r="N29" s="243"/>
      <c r="O29" s="243"/>
    </row>
    <row r="30" spans="2:15" s="23" customFormat="1" ht="15.75">
      <c r="B30" s="45" t="s">
        <v>9</v>
      </c>
      <c r="C30" s="23" t="s">
        <v>155</v>
      </c>
      <c r="D30" s="24"/>
      <c r="E30" s="44">
        <f>SUM(E31:E43)</f>
        <v>41404186</v>
      </c>
      <c r="F30" s="44">
        <f>SUM(F31:F43)</f>
        <v>22317747</v>
      </c>
      <c r="G30" s="44">
        <f t="shared" si="0"/>
        <v>63721933</v>
      </c>
      <c r="H30" s="44"/>
      <c r="I30" s="242"/>
      <c r="J30" s="240"/>
      <c r="K30" s="243"/>
      <c r="L30" s="243"/>
      <c r="M30" s="243"/>
      <c r="N30" s="243"/>
      <c r="O30" s="243"/>
    </row>
    <row r="31" spans="2:15" s="23" customFormat="1" ht="15.75">
      <c r="B31" s="45" t="s">
        <v>10</v>
      </c>
      <c r="C31" s="23" t="s">
        <v>363</v>
      </c>
      <c r="D31" s="24"/>
      <c r="E31" s="44">
        <v>6589831</v>
      </c>
      <c r="F31" s="44">
        <v>8568468</v>
      </c>
      <c r="G31" s="44">
        <f t="shared" si="0"/>
        <v>15158299</v>
      </c>
      <c r="H31" s="44"/>
      <c r="I31" s="242"/>
      <c r="J31" s="240"/>
      <c r="K31" s="243"/>
      <c r="L31" s="243"/>
      <c r="M31" s="243"/>
      <c r="N31" s="243"/>
      <c r="O31" s="243"/>
    </row>
    <row r="32" spans="2:15" s="23" customFormat="1" ht="15.75">
      <c r="B32" s="45" t="s">
        <v>11</v>
      </c>
      <c r="C32" s="23" t="s">
        <v>364</v>
      </c>
      <c r="D32" s="24"/>
      <c r="E32" s="44">
        <v>0</v>
      </c>
      <c r="F32" s="44">
        <v>0</v>
      </c>
      <c r="G32" s="44">
        <f t="shared" si="0"/>
        <v>0</v>
      </c>
      <c r="H32" s="44"/>
      <c r="I32" s="242"/>
      <c r="J32" s="240"/>
      <c r="K32" s="243"/>
      <c r="L32" s="243"/>
      <c r="M32" s="243"/>
      <c r="N32" s="243"/>
      <c r="O32" s="243"/>
    </row>
    <row r="33" spans="2:15" s="23" customFormat="1" ht="15.75">
      <c r="B33" s="45" t="s">
        <v>12</v>
      </c>
      <c r="C33" s="23" t="s">
        <v>156</v>
      </c>
      <c r="D33" s="24"/>
      <c r="E33" s="44">
        <v>0</v>
      </c>
      <c r="F33" s="44">
        <v>0</v>
      </c>
      <c r="G33" s="44">
        <f t="shared" si="0"/>
        <v>0</v>
      </c>
      <c r="H33" s="44"/>
      <c r="I33" s="242"/>
      <c r="J33" s="240"/>
      <c r="K33" s="243"/>
      <c r="L33" s="243"/>
      <c r="M33" s="243"/>
      <c r="N33" s="243"/>
      <c r="O33" s="243"/>
    </row>
    <row r="34" spans="2:15" s="23" customFormat="1" ht="15.75">
      <c r="B34" s="45" t="s">
        <v>381</v>
      </c>
      <c r="C34" s="23" t="s">
        <v>157</v>
      </c>
      <c r="D34" s="24"/>
      <c r="E34" s="44">
        <v>8203743</v>
      </c>
      <c r="F34" s="44">
        <v>3133344</v>
      </c>
      <c r="G34" s="44">
        <f t="shared" si="0"/>
        <v>11337087</v>
      </c>
      <c r="H34" s="44"/>
      <c r="I34" s="242"/>
      <c r="J34" s="240"/>
      <c r="K34" s="243"/>
      <c r="L34" s="243"/>
      <c r="M34" s="243"/>
      <c r="N34" s="243"/>
      <c r="O34" s="243"/>
    </row>
    <row r="35" spans="2:15" s="23" customFormat="1" ht="15.75">
      <c r="B35" s="45" t="s">
        <v>382</v>
      </c>
      <c r="C35" s="23" t="s">
        <v>158</v>
      </c>
      <c r="D35" s="24"/>
      <c r="E35" s="44">
        <v>0</v>
      </c>
      <c r="F35" s="44">
        <v>0</v>
      </c>
      <c r="G35" s="44">
        <f t="shared" si="0"/>
        <v>0</v>
      </c>
      <c r="H35" s="44"/>
      <c r="I35" s="242"/>
      <c r="J35" s="240"/>
      <c r="K35" s="243"/>
      <c r="L35" s="243"/>
      <c r="M35" s="243"/>
      <c r="N35" s="243"/>
      <c r="O35" s="243"/>
    </row>
    <row r="36" spans="2:15" s="23" customFormat="1" ht="15.75">
      <c r="B36" s="45" t="s">
        <v>383</v>
      </c>
      <c r="C36" s="23" t="s">
        <v>159</v>
      </c>
      <c r="D36" s="24"/>
      <c r="E36" s="44">
        <v>0</v>
      </c>
      <c r="F36" s="44">
        <v>0</v>
      </c>
      <c r="G36" s="44">
        <f t="shared" si="0"/>
        <v>0</v>
      </c>
      <c r="H36" s="44"/>
      <c r="I36" s="242"/>
      <c r="J36" s="240"/>
      <c r="K36" s="243"/>
      <c r="L36" s="243"/>
      <c r="M36" s="243"/>
      <c r="N36" s="243"/>
      <c r="O36" s="243"/>
    </row>
    <row r="37" spans="2:15" s="23" customFormat="1" ht="15.75">
      <c r="B37" s="45" t="s">
        <v>384</v>
      </c>
      <c r="C37" s="23" t="s">
        <v>373</v>
      </c>
      <c r="D37" s="24"/>
      <c r="E37" s="44">
        <v>2514769</v>
      </c>
      <c r="F37" s="44">
        <v>0</v>
      </c>
      <c r="G37" s="44">
        <f t="shared" si="0"/>
        <v>2514769</v>
      </c>
      <c r="H37" s="44"/>
      <c r="I37" s="242"/>
      <c r="J37" s="240"/>
      <c r="K37" s="243"/>
      <c r="L37" s="243"/>
      <c r="M37" s="243"/>
      <c r="N37" s="243"/>
      <c r="O37" s="243"/>
    </row>
    <row r="38" spans="2:15" s="23" customFormat="1" ht="15.75">
      <c r="B38" s="45" t="s">
        <v>385</v>
      </c>
      <c r="C38" s="23" t="s">
        <v>160</v>
      </c>
      <c r="D38" s="24"/>
      <c r="E38" s="44">
        <v>3693</v>
      </c>
      <c r="F38" s="44">
        <v>0</v>
      </c>
      <c r="G38" s="44">
        <f t="shared" si="0"/>
        <v>3693</v>
      </c>
      <c r="H38" s="44"/>
      <c r="I38" s="242"/>
      <c r="J38" s="240"/>
      <c r="K38" s="243"/>
      <c r="L38" s="243"/>
      <c r="M38" s="243"/>
      <c r="N38" s="243"/>
      <c r="O38" s="243"/>
    </row>
    <row r="39" spans="2:15" s="23" customFormat="1" ht="15.75">
      <c r="B39" s="45" t="s">
        <v>386</v>
      </c>
      <c r="C39" s="23" t="s">
        <v>161</v>
      </c>
      <c r="D39" s="24"/>
      <c r="E39" s="44">
        <v>19788847</v>
      </c>
      <c r="F39" s="44">
        <v>0</v>
      </c>
      <c r="G39" s="44">
        <f t="shared" si="0"/>
        <v>19788847</v>
      </c>
      <c r="H39" s="44"/>
      <c r="I39" s="242"/>
      <c r="J39" s="240"/>
      <c r="K39" s="243"/>
      <c r="L39" s="243"/>
      <c r="M39" s="243"/>
      <c r="N39" s="243"/>
      <c r="O39" s="243"/>
    </row>
    <row r="40" spans="2:15" s="23" customFormat="1" ht="15.75">
      <c r="B40" s="45" t="s">
        <v>387</v>
      </c>
      <c r="C40" s="23" t="s">
        <v>365</v>
      </c>
      <c r="D40" s="24"/>
      <c r="E40" s="44">
        <v>82378</v>
      </c>
      <c r="F40" s="44">
        <v>0</v>
      </c>
      <c r="G40" s="44">
        <f t="shared" si="0"/>
        <v>82378</v>
      </c>
      <c r="H40" s="44"/>
      <c r="I40" s="242"/>
      <c r="J40" s="240"/>
      <c r="K40" s="243"/>
      <c r="L40" s="243"/>
      <c r="M40" s="243"/>
      <c r="N40" s="243"/>
      <c r="O40" s="243"/>
    </row>
    <row r="41" spans="2:15" s="23" customFormat="1" ht="15.75">
      <c r="B41" s="45" t="s">
        <v>388</v>
      </c>
      <c r="C41" s="23" t="s">
        <v>162</v>
      </c>
      <c r="D41" s="24"/>
      <c r="E41" s="44">
        <v>0</v>
      </c>
      <c r="F41" s="44">
        <v>0</v>
      </c>
      <c r="G41" s="44">
        <f t="shared" si="0"/>
        <v>0</v>
      </c>
      <c r="H41" s="44"/>
      <c r="I41" s="242"/>
      <c r="J41" s="240"/>
      <c r="K41" s="243"/>
      <c r="L41" s="243"/>
      <c r="M41" s="243"/>
      <c r="N41" s="243"/>
      <c r="O41" s="243"/>
    </row>
    <row r="42" spans="2:15" s="23" customFormat="1" ht="15.75">
      <c r="B42" s="45" t="s">
        <v>389</v>
      </c>
      <c r="C42" s="23" t="s">
        <v>163</v>
      </c>
      <c r="D42" s="24"/>
      <c r="E42" s="44">
        <v>0</v>
      </c>
      <c r="F42" s="44">
        <v>0</v>
      </c>
      <c r="G42" s="44">
        <f t="shared" si="0"/>
        <v>0</v>
      </c>
      <c r="H42" s="44"/>
      <c r="I42" s="242"/>
      <c r="J42" s="240"/>
      <c r="K42" s="243"/>
      <c r="L42" s="243"/>
      <c r="M42" s="243"/>
      <c r="N42" s="243"/>
      <c r="O42" s="243"/>
    </row>
    <row r="43" spans="2:15" s="23" customFormat="1" ht="15.75">
      <c r="B43" s="45" t="s">
        <v>390</v>
      </c>
      <c r="C43" s="23" t="s">
        <v>164</v>
      </c>
      <c r="D43" s="24"/>
      <c r="E43" s="44">
        <v>4220925</v>
      </c>
      <c r="F43" s="44">
        <v>10615935</v>
      </c>
      <c r="G43" s="44">
        <f t="shared" si="0"/>
        <v>14836860</v>
      </c>
      <c r="H43" s="44"/>
      <c r="I43" s="242"/>
      <c r="J43" s="240"/>
      <c r="K43" s="243"/>
      <c r="L43" s="243"/>
      <c r="M43" s="243"/>
      <c r="N43" s="243"/>
      <c r="O43" s="243"/>
    </row>
    <row r="44" spans="2:15" s="23" customFormat="1" ht="15.75">
      <c r="B44" s="45" t="s">
        <v>14</v>
      </c>
      <c r="C44" s="23" t="s">
        <v>165</v>
      </c>
      <c r="D44" s="24"/>
      <c r="E44" s="44">
        <f>E45+E46</f>
        <v>837281</v>
      </c>
      <c r="F44" s="44">
        <f>F45+F46</f>
        <v>0</v>
      </c>
      <c r="G44" s="44">
        <f t="shared" si="0"/>
        <v>837281</v>
      </c>
      <c r="H44" s="44"/>
      <c r="I44" s="242"/>
      <c r="J44" s="240"/>
      <c r="K44" s="243"/>
      <c r="L44" s="243"/>
      <c r="M44" s="243"/>
      <c r="N44" s="243"/>
      <c r="O44" s="243"/>
    </row>
    <row r="45" spans="2:15" s="23" customFormat="1" ht="15.75">
      <c r="B45" s="45" t="s">
        <v>262</v>
      </c>
      <c r="C45" s="23" t="s">
        <v>166</v>
      </c>
      <c r="D45" s="24"/>
      <c r="E45" s="44">
        <v>837281</v>
      </c>
      <c r="F45" s="44">
        <v>0</v>
      </c>
      <c r="G45" s="44">
        <f t="shared" si="0"/>
        <v>837281</v>
      </c>
      <c r="H45" s="44"/>
      <c r="I45" s="242"/>
      <c r="J45" s="240"/>
      <c r="K45" s="243"/>
      <c r="L45" s="243"/>
      <c r="M45" s="243"/>
      <c r="N45" s="243"/>
      <c r="O45" s="243"/>
    </row>
    <row r="46" spans="2:15" s="23" customFormat="1" ht="15.75">
      <c r="B46" s="45" t="s">
        <v>263</v>
      </c>
      <c r="C46" s="23" t="s">
        <v>167</v>
      </c>
      <c r="D46" s="24"/>
      <c r="E46" s="44">
        <v>0</v>
      </c>
      <c r="F46" s="44">
        <v>0</v>
      </c>
      <c r="G46" s="44">
        <f t="shared" si="0"/>
        <v>0</v>
      </c>
      <c r="H46" s="44"/>
      <c r="I46" s="242"/>
      <c r="J46" s="240"/>
      <c r="K46" s="243"/>
      <c r="L46" s="243"/>
      <c r="M46" s="243"/>
      <c r="N46" s="243"/>
      <c r="O46" s="243"/>
    </row>
    <row r="47" spans="1:15" s="27" customFormat="1" ht="16.5">
      <c r="A47" s="90"/>
      <c r="B47" s="90" t="s">
        <v>16</v>
      </c>
      <c r="C47" s="90" t="s">
        <v>168</v>
      </c>
      <c r="D47" s="148" t="s">
        <v>876</v>
      </c>
      <c r="E47" s="167">
        <f>E48+E52</f>
        <v>152243122</v>
      </c>
      <c r="F47" s="167">
        <f>F48+F52</f>
        <v>456260716</v>
      </c>
      <c r="G47" s="147">
        <f t="shared" si="0"/>
        <v>608503838</v>
      </c>
      <c r="H47" s="147"/>
      <c r="I47" s="242"/>
      <c r="J47" s="242"/>
      <c r="K47" s="243"/>
      <c r="L47" s="243"/>
      <c r="M47" s="243"/>
      <c r="N47" s="243"/>
      <c r="O47" s="243"/>
    </row>
    <row r="48" spans="2:15" s="23" customFormat="1" ht="15.75">
      <c r="B48" s="23" t="s">
        <v>84</v>
      </c>
      <c r="C48" s="23" t="s">
        <v>292</v>
      </c>
      <c r="D48" s="24"/>
      <c r="E48" s="44">
        <f>SUM(E49:E51)</f>
        <v>16237238</v>
      </c>
      <c r="F48" s="44">
        <f>SUM(F49:F51)</f>
        <v>45826317</v>
      </c>
      <c r="G48" s="44">
        <f t="shared" si="0"/>
        <v>62063555</v>
      </c>
      <c r="H48" s="44"/>
      <c r="I48" s="242"/>
      <c r="J48" s="240"/>
      <c r="K48" s="243"/>
      <c r="L48" s="243"/>
      <c r="M48" s="243"/>
      <c r="N48" s="243"/>
      <c r="O48" s="243"/>
    </row>
    <row r="49" spans="2:15" s="23" customFormat="1" ht="15.75">
      <c r="B49" s="23" t="s">
        <v>85</v>
      </c>
      <c r="C49" s="23" t="s">
        <v>293</v>
      </c>
      <c r="D49" s="24"/>
      <c r="E49" s="44">
        <v>4768063</v>
      </c>
      <c r="F49" s="44">
        <v>16399974</v>
      </c>
      <c r="G49" s="44">
        <f t="shared" si="0"/>
        <v>21168037</v>
      </c>
      <c r="H49" s="44"/>
      <c r="I49" s="242"/>
      <c r="J49" s="240"/>
      <c r="K49" s="243"/>
      <c r="L49" s="243"/>
      <c r="M49" s="243"/>
      <c r="N49" s="243"/>
      <c r="O49" s="243"/>
    </row>
    <row r="50" spans="2:15" s="23" customFormat="1" ht="15.75">
      <c r="B50" s="23" t="s">
        <v>86</v>
      </c>
      <c r="C50" s="23" t="s">
        <v>294</v>
      </c>
      <c r="D50" s="24"/>
      <c r="E50" s="44">
        <v>11469175</v>
      </c>
      <c r="F50" s="44">
        <v>29426343</v>
      </c>
      <c r="G50" s="44">
        <f t="shared" si="0"/>
        <v>40895518</v>
      </c>
      <c r="H50" s="44"/>
      <c r="I50" s="242"/>
      <c r="J50" s="240"/>
      <c r="K50" s="243"/>
      <c r="L50" s="243"/>
      <c r="M50" s="243"/>
      <c r="N50" s="243"/>
      <c r="O50" s="243"/>
    </row>
    <row r="51" spans="2:15" s="23" customFormat="1" ht="15.75">
      <c r="B51" s="23" t="s">
        <v>87</v>
      </c>
      <c r="C51" s="23" t="s">
        <v>295</v>
      </c>
      <c r="D51" s="24"/>
      <c r="E51" s="44">
        <v>0</v>
      </c>
      <c r="F51" s="44">
        <v>0</v>
      </c>
      <c r="G51" s="44">
        <f t="shared" si="0"/>
        <v>0</v>
      </c>
      <c r="H51" s="44"/>
      <c r="I51" s="242"/>
      <c r="J51" s="240"/>
      <c r="K51" s="243"/>
      <c r="L51" s="243"/>
      <c r="M51" s="243"/>
      <c r="N51" s="243"/>
      <c r="O51" s="243"/>
    </row>
    <row r="52" spans="2:15" s="23" customFormat="1" ht="15.75">
      <c r="B52" s="23" t="s">
        <v>88</v>
      </c>
      <c r="C52" s="23" t="s">
        <v>296</v>
      </c>
      <c r="D52" s="24"/>
      <c r="E52" s="44">
        <f>E53+E56+E61+E68+E71+E74</f>
        <v>136005884</v>
      </c>
      <c r="F52" s="44">
        <f>F53+F56+F61+F68+F71+F74</f>
        <v>410434399</v>
      </c>
      <c r="G52" s="44">
        <f t="shared" si="0"/>
        <v>546440283</v>
      </c>
      <c r="H52" s="44"/>
      <c r="I52" s="242"/>
      <c r="J52" s="240"/>
      <c r="K52" s="243"/>
      <c r="L52" s="243"/>
      <c r="M52" s="243"/>
      <c r="N52" s="243"/>
      <c r="O52" s="243"/>
    </row>
    <row r="53" spans="2:15" s="23" customFormat="1" ht="15.75">
      <c r="B53" s="23" t="s">
        <v>110</v>
      </c>
      <c r="C53" s="23" t="s">
        <v>169</v>
      </c>
      <c r="D53" s="24"/>
      <c r="E53" s="44">
        <f>E54+E55</f>
        <v>10443845</v>
      </c>
      <c r="F53" s="44">
        <f>F54+F55</f>
        <v>17807630</v>
      </c>
      <c r="G53" s="44">
        <f t="shared" si="0"/>
        <v>28251475</v>
      </c>
      <c r="H53" s="44"/>
      <c r="I53" s="242"/>
      <c r="J53" s="240"/>
      <c r="K53" s="243"/>
      <c r="L53" s="243"/>
      <c r="M53" s="243"/>
      <c r="N53" s="243"/>
      <c r="O53" s="243"/>
    </row>
    <row r="54" spans="2:15" s="23" customFormat="1" ht="15.75">
      <c r="B54" s="23" t="s">
        <v>297</v>
      </c>
      <c r="C54" s="23" t="s">
        <v>170</v>
      </c>
      <c r="D54" s="24"/>
      <c r="E54" s="44">
        <v>6988529</v>
      </c>
      <c r="F54" s="44">
        <v>7632814</v>
      </c>
      <c r="G54" s="44">
        <f t="shared" si="0"/>
        <v>14621343</v>
      </c>
      <c r="H54" s="44"/>
      <c r="I54" s="242"/>
      <c r="J54" s="240"/>
      <c r="K54" s="243"/>
      <c r="L54" s="243"/>
      <c r="M54" s="243"/>
      <c r="N54" s="243"/>
      <c r="O54" s="243"/>
    </row>
    <row r="55" spans="2:15" s="23" customFormat="1" ht="15.75">
      <c r="B55" s="23" t="s">
        <v>298</v>
      </c>
      <c r="C55" s="23" t="s">
        <v>171</v>
      </c>
      <c r="D55" s="24"/>
      <c r="E55" s="44">
        <v>3455316</v>
      </c>
      <c r="F55" s="44">
        <v>10174816</v>
      </c>
      <c r="G55" s="44">
        <f t="shared" si="0"/>
        <v>13630132</v>
      </c>
      <c r="H55" s="44"/>
      <c r="I55" s="242"/>
      <c r="J55" s="240"/>
      <c r="K55" s="243"/>
      <c r="L55" s="243"/>
      <c r="M55" s="243"/>
      <c r="N55" s="243"/>
      <c r="O55" s="243"/>
    </row>
    <row r="56" spans="2:15" s="23" customFormat="1" ht="15.75">
      <c r="B56" s="23" t="s">
        <v>111</v>
      </c>
      <c r="C56" s="23" t="s">
        <v>172</v>
      </c>
      <c r="D56" s="24"/>
      <c r="E56" s="44">
        <f>SUM(E57:E60)</f>
        <v>97935885</v>
      </c>
      <c r="F56" s="44">
        <f>SUM(F57:F60)</f>
        <v>319716819</v>
      </c>
      <c r="G56" s="44">
        <f t="shared" si="0"/>
        <v>417652704</v>
      </c>
      <c r="H56" s="44"/>
      <c r="I56" s="242"/>
      <c r="J56" s="240"/>
      <c r="K56" s="243"/>
      <c r="L56" s="243"/>
      <c r="M56" s="243"/>
      <c r="N56" s="243"/>
      <c r="O56" s="243"/>
    </row>
    <row r="57" spans="2:15" s="23" customFormat="1" ht="15.75">
      <c r="B57" s="23" t="s">
        <v>299</v>
      </c>
      <c r="C57" s="23" t="s">
        <v>173</v>
      </c>
      <c r="D57" s="24"/>
      <c r="E57" s="44">
        <v>37673866</v>
      </c>
      <c r="F57" s="44">
        <v>102692502</v>
      </c>
      <c r="G57" s="44">
        <f t="shared" si="0"/>
        <v>140366368</v>
      </c>
      <c r="H57" s="44"/>
      <c r="I57" s="242"/>
      <c r="J57" s="240"/>
      <c r="K57" s="243"/>
      <c r="L57" s="243"/>
      <c r="M57" s="243"/>
      <c r="N57" s="243"/>
      <c r="O57" s="243"/>
    </row>
    <row r="58" spans="2:15" s="23" customFormat="1" ht="15.75">
      <c r="B58" s="23" t="s">
        <v>300</v>
      </c>
      <c r="C58" s="23" t="s">
        <v>174</v>
      </c>
      <c r="D58" s="24"/>
      <c r="E58" s="44">
        <v>57508699</v>
      </c>
      <c r="F58" s="44">
        <v>82085637</v>
      </c>
      <c r="G58" s="44">
        <f t="shared" si="0"/>
        <v>139594336</v>
      </c>
      <c r="H58" s="44"/>
      <c r="I58" s="242"/>
      <c r="J58" s="240"/>
      <c r="K58" s="243"/>
      <c r="L58" s="243"/>
      <c r="M58" s="243"/>
      <c r="N58" s="243"/>
      <c r="O58" s="243"/>
    </row>
    <row r="59" spans="2:15" s="23" customFormat="1" ht="15.75">
      <c r="B59" s="23" t="s">
        <v>301</v>
      </c>
      <c r="C59" s="23" t="s">
        <v>175</v>
      </c>
      <c r="D59" s="24"/>
      <c r="E59" s="44">
        <v>1376660</v>
      </c>
      <c r="F59" s="44">
        <v>67469340</v>
      </c>
      <c r="G59" s="44">
        <f t="shared" si="0"/>
        <v>68846000</v>
      </c>
      <c r="H59" s="44"/>
      <c r="I59" s="242"/>
      <c r="J59" s="240"/>
      <c r="K59" s="243"/>
      <c r="L59" s="243"/>
      <c r="M59" s="243"/>
      <c r="N59" s="243"/>
      <c r="O59" s="243"/>
    </row>
    <row r="60" spans="2:15" s="23" customFormat="1" ht="15.75">
      <c r="B60" s="23" t="s">
        <v>302</v>
      </c>
      <c r="C60" s="23" t="s">
        <v>176</v>
      </c>
      <c r="D60" s="24"/>
      <c r="E60" s="44">
        <v>1376660</v>
      </c>
      <c r="F60" s="44">
        <v>67469340</v>
      </c>
      <c r="G60" s="44">
        <f t="shared" si="0"/>
        <v>68846000</v>
      </c>
      <c r="H60" s="44"/>
      <c r="I60" s="242"/>
      <c r="J60" s="240"/>
      <c r="K60" s="243"/>
      <c r="L60" s="243"/>
      <c r="M60" s="243"/>
      <c r="N60" s="243"/>
      <c r="O60" s="243"/>
    </row>
    <row r="61" spans="2:15" s="23" customFormat="1" ht="15.75">
      <c r="B61" s="23" t="s">
        <v>303</v>
      </c>
      <c r="C61" s="23" t="s">
        <v>177</v>
      </c>
      <c r="D61" s="24"/>
      <c r="E61" s="44">
        <f>SUM(E62:E67)</f>
        <v>27559961</v>
      </c>
      <c r="F61" s="44">
        <f>SUM(F62:F67)</f>
        <v>47939566</v>
      </c>
      <c r="G61" s="44">
        <f t="shared" si="0"/>
        <v>75499527</v>
      </c>
      <c r="H61" s="44"/>
      <c r="I61" s="242"/>
      <c r="J61" s="240"/>
      <c r="K61" s="243"/>
      <c r="L61" s="243"/>
      <c r="M61" s="243"/>
      <c r="N61" s="243"/>
      <c r="O61" s="243"/>
    </row>
    <row r="62" spans="2:15" s="23" customFormat="1" ht="15.75">
      <c r="B62" s="23" t="s">
        <v>304</v>
      </c>
      <c r="C62" s="23" t="s">
        <v>178</v>
      </c>
      <c r="D62" s="24"/>
      <c r="E62" s="44">
        <v>12676191</v>
      </c>
      <c r="F62" s="44">
        <v>15377034</v>
      </c>
      <c r="G62" s="44">
        <f t="shared" si="0"/>
        <v>28053225</v>
      </c>
      <c r="H62" s="44"/>
      <c r="I62" s="242"/>
      <c r="J62" s="240"/>
      <c r="K62" s="243"/>
      <c r="L62" s="243"/>
      <c r="M62" s="243"/>
      <c r="N62" s="243"/>
      <c r="O62" s="243"/>
    </row>
    <row r="63" spans="2:15" s="23" customFormat="1" ht="15.75">
      <c r="B63" s="23" t="s">
        <v>305</v>
      </c>
      <c r="C63" s="23" t="s">
        <v>179</v>
      </c>
      <c r="D63" s="24"/>
      <c r="E63" s="44">
        <v>14883770</v>
      </c>
      <c r="F63" s="44">
        <v>13150254</v>
      </c>
      <c r="G63" s="44">
        <f t="shared" si="0"/>
        <v>28034024</v>
      </c>
      <c r="H63" s="44"/>
      <c r="I63" s="242"/>
      <c r="J63" s="240"/>
      <c r="K63" s="243"/>
      <c r="L63" s="243"/>
      <c r="M63" s="243"/>
      <c r="N63" s="243"/>
      <c r="O63" s="243"/>
    </row>
    <row r="64" spans="2:15" s="23" customFormat="1" ht="15.75">
      <c r="B64" s="23" t="s">
        <v>306</v>
      </c>
      <c r="C64" s="23" t="s">
        <v>180</v>
      </c>
      <c r="D64" s="24"/>
      <c r="E64" s="44">
        <v>0</v>
      </c>
      <c r="F64" s="44">
        <v>9706139</v>
      </c>
      <c r="G64" s="44">
        <f t="shared" si="0"/>
        <v>9706139</v>
      </c>
      <c r="H64" s="44"/>
      <c r="I64" s="242"/>
      <c r="J64" s="240"/>
      <c r="K64" s="243"/>
      <c r="L64" s="243"/>
      <c r="M64" s="243"/>
      <c r="N64" s="243"/>
      <c r="O64" s="243"/>
    </row>
    <row r="65" spans="2:15" s="23" customFormat="1" ht="15.75">
      <c r="B65" s="23" t="s">
        <v>307</v>
      </c>
      <c r="C65" s="23" t="s">
        <v>181</v>
      </c>
      <c r="D65" s="24"/>
      <c r="E65" s="44">
        <v>0</v>
      </c>
      <c r="F65" s="44">
        <v>9706139</v>
      </c>
      <c r="G65" s="44">
        <f t="shared" si="0"/>
        <v>9706139</v>
      </c>
      <c r="H65" s="44"/>
      <c r="I65" s="242"/>
      <c r="J65" s="240"/>
      <c r="K65" s="243"/>
      <c r="L65" s="243"/>
      <c r="M65" s="243"/>
      <c r="N65" s="243"/>
      <c r="O65" s="243"/>
    </row>
    <row r="66" spans="2:15" s="23" customFormat="1" ht="15.75">
      <c r="B66" s="23" t="s">
        <v>308</v>
      </c>
      <c r="C66" s="23" t="s">
        <v>182</v>
      </c>
      <c r="D66" s="24"/>
      <c r="E66" s="44">
        <v>0</v>
      </c>
      <c r="F66" s="44">
        <v>0</v>
      </c>
      <c r="G66" s="44">
        <f t="shared" si="0"/>
        <v>0</v>
      </c>
      <c r="H66" s="44"/>
      <c r="I66" s="242"/>
      <c r="J66" s="240"/>
      <c r="K66" s="243"/>
      <c r="L66" s="243"/>
      <c r="M66" s="243"/>
      <c r="N66" s="243"/>
      <c r="O66" s="243"/>
    </row>
    <row r="67" spans="2:15" s="23" customFormat="1" ht="15.75">
      <c r="B67" s="23" t="s">
        <v>309</v>
      </c>
      <c r="C67" s="23" t="s">
        <v>183</v>
      </c>
      <c r="D67" s="24"/>
      <c r="E67" s="44">
        <v>0</v>
      </c>
      <c r="F67" s="44">
        <v>0</v>
      </c>
      <c r="G67" s="44">
        <f t="shared" si="0"/>
        <v>0</v>
      </c>
      <c r="H67" s="44"/>
      <c r="I67" s="242"/>
      <c r="J67" s="240"/>
      <c r="K67" s="243"/>
      <c r="L67" s="243"/>
      <c r="M67" s="243"/>
      <c r="N67" s="243"/>
      <c r="O67" s="243"/>
    </row>
    <row r="68" spans="2:15" s="23" customFormat="1" ht="15.75">
      <c r="B68" s="23" t="s">
        <v>310</v>
      </c>
      <c r="C68" s="23" t="s">
        <v>184</v>
      </c>
      <c r="D68" s="24"/>
      <c r="E68" s="44">
        <f>SUM(E69:E70)</f>
        <v>0</v>
      </c>
      <c r="F68" s="44">
        <f>SUM(F69:F70)</f>
        <v>0</v>
      </c>
      <c r="G68" s="44">
        <f t="shared" si="0"/>
        <v>0</v>
      </c>
      <c r="H68" s="44"/>
      <c r="I68" s="242"/>
      <c r="J68" s="240"/>
      <c r="K68" s="243"/>
      <c r="L68" s="243"/>
      <c r="M68" s="243"/>
      <c r="N68" s="243"/>
      <c r="O68" s="243"/>
    </row>
    <row r="69" spans="2:15" s="23" customFormat="1" ht="15.75">
      <c r="B69" s="23" t="s">
        <v>311</v>
      </c>
      <c r="C69" s="23" t="s">
        <v>185</v>
      </c>
      <c r="D69" s="24"/>
      <c r="E69" s="44">
        <v>0</v>
      </c>
      <c r="F69" s="44">
        <v>0</v>
      </c>
      <c r="G69" s="44">
        <f t="shared" si="0"/>
        <v>0</v>
      </c>
      <c r="H69" s="44"/>
      <c r="I69" s="242"/>
      <c r="J69" s="240"/>
      <c r="K69" s="243"/>
      <c r="L69" s="243"/>
      <c r="M69" s="243"/>
      <c r="N69" s="243"/>
      <c r="O69" s="243"/>
    </row>
    <row r="70" spans="2:15" s="23" customFormat="1" ht="15.75">
      <c r="B70" s="23" t="s">
        <v>312</v>
      </c>
      <c r="C70" s="23" t="s">
        <v>186</v>
      </c>
      <c r="D70" s="24"/>
      <c r="E70" s="44">
        <v>0</v>
      </c>
      <c r="F70" s="44">
        <v>0</v>
      </c>
      <c r="G70" s="44">
        <f t="shared" si="0"/>
        <v>0</v>
      </c>
      <c r="H70" s="44"/>
      <c r="I70" s="242"/>
      <c r="J70" s="240"/>
      <c r="K70" s="243"/>
      <c r="L70" s="243"/>
      <c r="M70" s="243"/>
      <c r="N70" s="243"/>
      <c r="O70" s="243"/>
    </row>
    <row r="71" spans="2:15" s="23" customFormat="1" ht="15.75">
      <c r="B71" s="23" t="s">
        <v>313</v>
      </c>
      <c r="C71" s="23" t="s">
        <v>187</v>
      </c>
      <c r="D71" s="24"/>
      <c r="E71" s="44">
        <f>E72+E73</f>
        <v>0</v>
      </c>
      <c r="F71" s="44">
        <f>F72+F73</f>
        <v>0</v>
      </c>
      <c r="G71" s="44">
        <f t="shared" si="0"/>
        <v>0</v>
      </c>
      <c r="H71" s="44"/>
      <c r="I71" s="242"/>
      <c r="J71" s="240"/>
      <c r="K71" s="243"/>
      <c r="L71" s="243"/>
      <c r="M71" s="243"/>
      <c r="N71" s="243"/>
      <c r="O71" s="243"/>
    </row>
    <row r="72" spans="2:15" s="23" customFormat="1" ht="15.75">
      <c r="B72" s="23" t="s">
        <v>314</v>
      </c>
      <c r="C72" s="23" t="s">
        <v>188</v>
      </c>
      <c r="D72" s="24"/>
      <c r="E72" s="44">
        <v>0</v>
      </c>
      <c r="F72" s="44">
        <v>0</v>
      </c>
      <c r="G72" s="44">
        <f t="shared" si="0"/>
        <v>0</v>
      </c>
      <c r="H72" s="44"/>
      <c r="I72" s="242"/>
      <c r="J72" s="240"/>
      <c r="K72" s="243"/>
      <c r="L72" s="243"/>
      <c r="M72" s="243"/>
      <c r="N72" s="243"/>
      <c r="O72" s="243"/>
    </row>
    <row r="73" spans="2:15" s="23" customFormat="1" ht="15.75">
      <c r="B73" s="23" t="s">
        <v>315</v>
      </c>
      <c r="C73" s="23" t="s">
        <v>189</v>
      </c>
      <c r="D73" s="24"/>
      <c r="E73" s="44">
        <v>0</v>
      </c>
      <c r="F73" s="44">
        <v>0</v>
      </c>
      <c r="G73" s="44">
        <f t="shared" si="0"/>
        <v>0</v>
      </c>
      <c r="H73" s="44"/>
      <c r="I73" s="242"/>
      <c r="J73" s="240"/>
      <c r="K73" s="243"/>
      <c r="L73" s="243"/>
      <c r="M73" s="243"/>
      <c r="N73" s="243"/>
      <c r="O73" s="243"/>
    </row>
    <row r="74" spans="2:15" s="23" customFormat="1" ht="15.75">
      <c r="B74" s="23" t="s">
        <v>316</v>
      </c>
      <c r="C74" s="23" t="s">
        <v>13</v>
      </c>
      <c r="D74" s="24"/>
      <c r="E74" s="44">
        <v>66193</v>
      </c>
      <c r="F74" s="44">
        <v>24970384</v>
      </c>
      <c r="G74" s="44">
        <f aca="true" t="shared" si="1" ref="G74:G93">E74+F74</f>
        <v>25036577</v>
      </c>
      <c r="H74" s="44"/>
      <c r="I74" s="242"/>
      <c r="J74" s="240"/>
      <c r="K74" s="243"/>
      <c r="L74" s="243"/>
      <c r="M74" s="243"/>
      <c r="N74" s="243"/>
      <c r="O74" s="243"/>
    </row>
    <row r="75" spans="1:15" s="27" customFormat="1" ht="16.5">
      <c r="A75" s="90"/>
      <c r="B75" s="90" t="s">
        <v>190</v>
      </c>
      <c r="C75" s="90"/>
      <c r="D75" s="81"/>
      <c r="E75" s="147">
        <f>E76+E85+E93</f>
        <v>816015391</v>
      </c>
      <c r="F75" s="147">
        <f>F76+F85+F93</f>
        <v>301573528</v>
      </c>
      <c r="G75" s="147">
        <f t="shared" si="1"/>
        <v>1117588919</v>
      </c>
      <c r="H75" s="147"/>
      <c r="I75" s="242"/>
      <c r="J75" s="242"/>
      <c r="K75" s="243"/>
      <c r="L75" s="243"/>
      <c r="M75" s="243"/>
      <c r="N75" s="243"/>
      <c r="O75" s="243"/>
    </row>
    <row r="76" spans="1:15" s="27" customFormat="1" ht="16.5">
      <c r="A76" s="90"/>
      <c r="B76" s="90" t="s">
        <v>17</v>
      </c>
      <c r="C76" s="90" t="s">
        <v>191</v>
      </c>
      <c r="D76" s="81"/>
      <c r="E76" s="147">
        <f>SUM(E77:E84)</f>
        <v>39434419</v>
      </c>
      <c r="F76" s="147">
        <f>SUM(F77:F84)</f>
        <v>19655922</v>
      </c>
      <c r="G76" s="147">
        <f t="shared" si="1"/>
        <v>59090341</v>
      </c>
      <c r="H76" s="147"/>
      <c r="I76" s="242"/>
      <c r="J76" s="242"/>
      <c r="K76" s="243"/>
      <c r="L76" s="243"/>
      <c r="M76" s="243"/>
      <c r="N76" s="243"/>
      <c r="O76" s="243"/>
    </row>
    <row r="77" spans="2:15" s="23" customFormat="1" ht="15.75">
      <c r="B77" s="46" t="s">
        <v>18</v>
      </c>
      <c r="C77" s="23" t="s">
        <v>192</v>
      </c>
      <c r="D77" s="24"/>
      <c r="E77" s="44">
        <v>3954484</v>
      </c>
      <c r="F77" s="44">
        <v>0</v>
      </c>
      <c r="G77" s="44">
        <f t="shared" si="1"/>
        <v>3954484</v>
      </c>
      <c r="H77" s="44"/>
      <c r="I77" s="242"/>
      <c r="J77" s="240"/>
      <c r="K77" s="243"/>
      <c r="L77" s="243"/>
      <c r="M77" s="243"/>
      <c r="N77" s="243"/>
      <c r="O77" s="243"/>
    </row>
    <row r="78" spans="2:15" s="23" customFormat="1" ht="15.75">
      <c r="B78" s="46" t="s">
        <v>19</v>
      </c>
      <c r="C78" s="23" t="s">
        <v>193</v>
      </c>
      <c r="D78" s="24"/>
      <c r="E78" s="44">
        <v>2682104</v>
      </c>
      <c r="F78" s="44">
        <v>2062528</v>
      </c>
      <c r="G78" s="44">
        <f t="shared" si="1"/>
        <v>4744632</v>
      </c>
      <c r="H78" s="44"/>
      <c r="I78" s="242"/>
      <c r="J78" s="240"/>
      <c r="K78" s="243"/>
      <c r="L78" s="243"/>
      <c r="M78" s="243"/>
      <c r="N78" s="243"/>
      <c r="O78" s="243"/>
    </row>
    <row r="79" spans="2:15" s="23" customFormat="1" ht="15.75">
      <c r="B79" s="46" t="s">
        <v>89</v>
      </c>
      <c r="C79" s="23" t="s">
        <v>194</v>
      </c>
      <c r="D79" s="24"/>
      <c r="E79" s="44">
        <v>26095801</v>
      </c>
      <c r="F79" s="44">
        <v>2704389</v>
      </c>
      <c r="G79" s="44">
        <f t="shared" si="1"/>
        <v>28800190</v>
      </c>
      <c r="H79" s="44"/>
      <c r="I79" s="242"/>
      <c r="J79" s="240"/>
      <c r="K79" s="243"/>
      <c r="L79" s="243"/>
      <c r="M79" s="243"/>
      <c r="N79" s="243"/>
      <c r="O79" s="243"/>
    </row>
    <row r="80" spans="2:15" s="23" customFormat="1" ht="15.75">
      <c r="B80" s="46" t="s">
        <v>396</v>
      </c>
      <c r="C80" s="23" t="s">
        <v>195</v>
      </c>
      <c r="D80" s="24"/>
      <c r="E80" s="44">
        <v>6151125</v>
      </c>
      <c r="F80" s="44">
        <v>3550546</v>
      </c>
      <c r="G80" s="44">
        <f t="shared" si="1"/>
        <v>9701671</v>
      </c>
      <c r="H80" s="44"/>
      <c r="I80" s="242"/>
      <c r="J80" s="240"/>
      <c r="K80" s="243"/>
      <c r="L80" s="243"/>
      <c r="M80" s="243"/>
      <c r="N80" s="243"/>
      <c r="O80" s="243"/>
    </row>
    <row r="81" spans="2:15" s="23" customFormat="1" ht="15.75">
      <c r="B81" s="46" t="s">
        <v>397</v>
      </c>
      <c r="C81" s="23" t="s">
        <v>196</v>
      </c>
      <c r="D81" s="24"/>
      <c r="E81" s="44">
        <v>0</v>
      </c>
      <c r="F81" s="44">
        <v>0</v>
      </c>
      <c r="G81" s="44">
        <f t="shared" si="1"/>
        <v>0</v>
      </c>
      <c r="H81" s="44"/>
      <c r="I81" s="242"/>
      <c r="J81" s="240"/>
      <c r="K81" s="243"/>
      <c r="L81" s="243"/>
      <c r="M81" s="243"/>
      <c r="N81" s="243"/>
      <c r="O81" s="243"/>
    </row>
    <row r="82" spans="2:15" s="23" customFormat="1" ht="15.75">
      <c r="B82" s="46" t="s">
        <v>398</v>
      </c>
      <c r="C82" s="23" t="s">
        <v>197</v>
      </c>
      <c r="D82" s="24"/>
      <c r="E82" s="44">
        <v>0</v>
      </c>
      <c r="F82" s="44">
        <v>0</v>
      </c>
      <c r="G82" s="44">
        <f t="shared" si="1"/>
        <v>0</v>
      </c>
      <c r="H82" s="44"/>
      <c r="I82" s="242"/>
      <c r="J82" s="240"/>
      <c r="K82" s="243"/>
      <c r="L82" s="243"/>
      <c r="M82" s="243"/>
      <c r="N82" s="243"/>
      <c r="O82" s="243"/>
    </row>
    <row r="83" spans="2:15" s="23" customFormat="1" ht="15.75">
      <c r="B83" s="46" t="s">
        <v>399</v>
      </c>
      <c r="C83" s="23" t="s">
        <v>198</v>
      </c>
      <c r="D83" s="24"/>
      <c r="E83" s="44">
        <v>550905</v>
      </c>
      <c r="F83" s="44">
        <v>11338459</v>
      </c>
      <c r="G83" s="44">
        <f t="shared" si="1"/>
        <v>11889364</v>
      </c>
      <c r="H83" s="44"/>
      <c r="I83" s="242"/>
      <c r="J83" s="240"/>
      <c r="K83" s="243"/>
      <c r="L83" s="243"/>
      <c r="M83" s="243"/>
      <c r="N83" s="243"/>
      <c r="O83" s="243"/>
    </row>
    <row r="84" spans="2:15" s="23" customFormat="1" ht="15.75">
      <c r="B84" s="46" t="s">
        <v>400</v>
      </c>
      <c r="C84" s="23" t="s">
        <v>199</v>
      </c>
      <c r="D84" s="24"/>
      <c r="E84" s="44">
        <v>0</v>
      </c>
      <c r="F84" s="44">
        <v>0</v>
      </c>
      <c r="G84" s="44">
        <f t="shared" si="1"/>
        <v>0</v>
      </c>
      <c r="H84" s="44"/>
      <c r="I84" s="242"/>
      <c r="J84" s="240"/>
      <c r="K84" s="243"/>
      <c r="L84" s="243"/>
      <c r="M84" s="243"/>
      <c r="N84" s="243"/>
      <c r="O84" s="243"/>
    </row>
    <row r="85" spans="1:15" s="27" customFormat="1" ht="16.5">
      <c r="A85" s="90"/>
      <c r="B85" s="90" t="s">
        <v>20</v>
      </c>
      <c r="C85" s="90" t="s">
        <v>200</v>
      </c>
      <c r="D85" s="81"/>
      <c r="E85" s="147">
        <f>SUM(E86:E92)</f>
        <v>202070108</v>
      </c>
      <c r="F85" s="147">
        <f>SUM(F86:F92)</f>
        <v>82992237</v>
      </c>
      <c r="G85" s="147">
        <f t="shared" si="1"/>
        <v>285062345</v>
      </c>
      <c r="H85" s="147"/>
      <c r="I85" s="242"/>
      <c r="J85" s="242"/>
      <c r="K85" s="243"/>
      <c r="L85" s="243"/>
      <c r="M85" s="243"/>
      <c r="N85" s="243"/>
      <c r="O85" s="243"/>
    </row>
    <row r="86" spans="2:15" s="23" customFormat="1" ht="15.75">
      <c r="B86" s="47" t="s">
        <v>21</v>
      </c>
      <c r="C86" s="23" t="s">
        <v>201</v>
      </c>
      <c r="D86" s="24"/>
      <c r="E86" s="44">
        <v>805358</v>
      </c>
      <c r="F86" s="44">
        <v>1368190</v>
      </c>
      <c r="G86" s="44">
        <f t="shared" si="1"/>
        <v>2173548</v>
      </c>
      <c r="H86" s="44"/>
      <c r="I86" s="242"/>
      <c r="J86" s="240"/>
      <c r="K86" s="243"/>
      <c r="L86" s="243"/>
      <c r="M86" s="243"/>
      <c r="N86" s="243"/>
      <c r="O86" s="243"/>
    </row>
    <row r="87" spans="2:15" s="23" customFormat="1" ht="15.75">
      <c r="B87" s="47" t="s">
        <v>22</v>
      </c>
      <c r="C87" s="23" t="s">
        <v>202</v>
      </c>
      <c r="D87" s="24"/>
      <c r="E87" s="44">
        <v>763134</v>
      </c>
      <c r="F87" s="44">
        <v>565924</v>
      </c>
      <c r="G87" s="44">
        <f t="shared" si="1"/>
        <v>1329058</v>
      </c>
      <c r="H87" s="44"/>
      <c r="I87" s="242"/>
      <c r="J87" s="240"/>
      <c r="K87" s="243"/>
      <c r="L87" s="243"/>
      <c r="M87" s="243"/>
      <c r="N87" s="243"/>
      <c r="O87" s="243"/>
    </row>
    <row r="88" spans="2:15" s="23" customFormat="1" ht="15.75">
      <c r="B88" s="47" t="s">
        <v>214</v>
      </c>
      <c r="C88" s="23" t="s">
        <v>203</v>
      </c>
      <c r="D88" s="24"/>
      <c r="E88" s="44">
        <v>113226</v>
      </c>
      <c r="F88" s="44">
        <v>7890</v>
      </c>
      <c r="G88" s="44">
        <f t="shared" si="1"/>
        <v>121116</v>
      </c>
      <c r="H88" s="44"/>
      <c r="I88" s="242"/>
      <c r="J88" s="240"/>
      <c r="K88" s="243"/>
      <c r="L88" s="243"/>
      <c r="M88" s="243"/>
      <c r="N88" s="243"/>
      <c r="O88" s="243"/>
    </row>
    <row r="89" spans="2:15" s="23" customFormat="1" ht="15.75">
      <c r="B89" s="47" t="s">
        <v>391</v>
      </c>
      <c r="C89" s="23" t="s">
        <v>204</v>
      </c>
      <c r="D89" s="24"/>
      <c r="E89" s="44">
        <v>0</v>
      </c>
      <c r="F89" s="44">
        <v>0</v>
      </c>
      <c r="G89" s="44">
        <f t="shared" si="1"/>
        <v>0</v>
      </c>
      <c r="H89" s="44"/>
      <c r="I89" s="242"/>
      <c r="J89" s="240"/>
      <c r="K89" s="243"/>
      <c r="L89" s="243"/>
      <c r="M89" s="243"/>
      <c r="N89" s="243"/>
      <c r="O89" s="243"/>
    </row>
    <row r="90" spans="2:15" s="23" customFormat="1" ht="15.75">
      <c r="B90" s="47" t="s">
        <v>392</v>
      </c>
      <c r="C90" s="23" t="s">
        <v>205</v>
      </c>
      <c r="D90" s="24"/>
      <c r="E90" s="44">
        <v>164735077</v>
      </c>
      <c r="F90" s="44">
        <v>62749122</v>
      </c>
      <c r="G90" s="44">
        <f t="shared" si="1"/>
        <v>227484199</v>
      </c>
      <c r="H90" s="44"/>
      <c r="I90" s="242"/>
      <c r="J90" s="240"/>
      <c r="K90" s="243"/>
      <c r="L90" s="243"/>
      <c r="M90" s="243"/>
      <c r="N90" s="243"/>
      <c r="O90" s="243"/>
    </row>
    <row r="91" spans="2:15" s="23" customFormat="1" ht="15.75">
      <c r="B91" s="47" t="s">
        <v>393</v>
      </c>
      <c r="C91" s="23" t="s">
        <v>206</v>
      </c>
      <c r="D91" s="24"/>
      <c r="E91" s="44">
        <v>35653313</v>
      </c>
      <c r="F91" s="44">
        <v>18301111</v>
      </c>
      <c r="G91" s="44">
        <f t="shared" si="1"/>
        <v>53954424</v>
      </c>
      <c r="H91" s="44"/>
      <c r="I91" s="242"/>
      <c r="J91" s="240"/>
      <c r="K91" s="243"/>
      <c r="L91" s="243"/>
      <c r="M91" s="243"/>
      <c r="N91" s="243"/>
      <c r="O91" s="243"/>
    </row>
    <row r="92" spans="2:15" s="23" customFormat="1" ht="15.75">
      <c r="B92" s="47" t="s">
        <v>394</v>
      </c>
      <c r="C92" s="23" t="s">
        <v>207</v>
      </c>
      <c r="D92" s="24"/>
      <c r="E92" s="44">
        <v>0</v>
      </c>
      <c r="F92" s="44">
        <v>0</v>
      </c>
      <c r="G92" s="44">
        <f t="shared" si="1"/>
        <v>0</v>
      </c>
      <c r="H92" s="44"/>
      <c r="I92" s="242"/>
      <c r="J92" s="240"/>
      <c r="K92" s="243"/>
      <c r="L92" s="243"/>
      <c r="M92" s="243"/>
      <c r="N92" s="243"/>
      <c r="O92" s="243"/>
    </row>
    <row r="93" spans="2:15" s="27" customFormat="1" ht="16.5">
      <c r="B93" s="90" t="s">
        <v>23</v>
      </c>
      <c r="C93" s="90" t="s">
        <v>208</v>
      </c>
      <c r="D93" s="81"/>
      <c r="E93" s="147">
        <v>574510864</v>
      </c>
      <c r="F93" s="147">
        <v>198925369</v>
      </c>
      <c r="G93" s="147">
        <f t="shared" si="1"/>
        <v>773436233</v>
      </c>
      <c r="H93" s="147"/>
      <c r="I93" s="242"/>
      <c r="J93" s="242"/>
      <c r="K93" s="243"/>
      <c r="L93" s="243"/>
      <c r="M93" s="243"/>
      <c r="N93" s="243"/>
      <c r="O93" s="243"/>
    </row>
    <row r="94" spans="4:15" s="22" customFormat="1" ht="15.75">
      <c r="D94" s="169"/>
      <c r="E94" s="72"/>
      <c r="F94" s="72"/>
      <c r="G94" s="72"/>
      <c r="H94" s="72"/>
      <c r="I94" s="242"/>
      <c r="J94" s="245"/>
      <c r="K94" s="243"/>
      <c r="L94" s="243"/>
      <c r="M94" s="243"/>
      <c r="N94" s="243"/>
      <c r="O94" s="243"/>
    </row>
    <row r="95" spans="2:15" s="27" customFormat="1" ht="16.5">
      <c r="B95" s="98"/>
      <c r="C95" s="139" t="s">
        <v>209</v>
      </c>
      <c r="D95" s="100"/>
      <c r="E95" s="468">
        <f>E75+E9</f>
        <v>1032650489</v>
      </c>
      <c r="F95" s="468">
        <f>F75+F9</f>
        <v>811339038</v>
      </c>
      <c r="G95" s="468">
        <f>G75+G9</f>
        <v>1843989527</v>
      </c>
      <c r="H95" s="242"/>
      <c r="I95" s="242"/>
      <c r="J95" s="242"/>
      <c r="K95" s="243"/>
      <c r="L95" s="243"/>
      <c r="M95" s="243"/>
      <c r="N95" s="243"/>
      <c r="O95" s="243"/>
    </row>
    <row r="96" spans="1:15" ht="15.75">
      <c r="A96" s="14"/>
      <c r="B96" s="14"/>
      <c r="C96" s="15"/>
      <c r="D96" s="41"/>
      <c r="L96" s="243"/>
      <c r="M96" s="243"/>
      <c r="N96" s="243"/>
      <c r="O96" s="243"/>
    </row>
    <row r="97" spans="1:7" ht="33.75" customHeight="1">
      <c r="A97" s="14"/>
      <c r="B97" s="473" t="s">
        <v>783</v>
      </c>
      <c r="C97" s="473"/>
      <c r="D97" s="473"/>
      <c r="E97" s="473"/>
      <c r="F97" s="473"/>
      <c r="G97" s="473"/>
    </row>
    <row r="98" spans="1:4" ht="12.75">
      <c r="A98" s="14"/>
      <c r="B98" s="14"/>
      <c r="C98" s="15"/>
      <c r="D98" s="41"/>
    </row>
    <row r="99" spans="1:4" ht="12.75">
      <c r="A99" s="14"/>
      <c r="B99" s="14"/>
      <c r="C99" s="15"/>
      <c r="D99" s="41"/>
    </row>
    <row r="100" spans="1:8" s="27" customFormat="1" ht="15.75">
      <c r="A100" s="474" t="s">
        <v>763</v>
      </c>
      <c r="B100" s="474"/>
      <c r="C100" s="474"/>
      <c r="D100" s="474"/>
      <c r="E100" s="474"/>
      <c r="F100" s="474"/>
      <c r="G100" s="474"/>
      <c r="H100" s="474"/>
    </row>
    <row r="101" spans="1:4" ht="12.75">
      <c r="A101" s="14"/>
      <c r="B101" s="14"/>
      <c r="C101" s="15"/>
      <c r="D101" s="41"/>
    </row>
    <row r="102" spans="1:4" ht="12.75">
      <c r="A102" s="14"/>
      <c r="B102" s="14"/>
      <c r="C102" s="15"/>
      <c r="D102" s="41"/>
    </row>
    <row r="103" spans="1:7" ht="12.75">
      <c r="A103" s="14"/>
      <c r="B103" s="65"/>
      <c r="C103" s="66"/>
      <c r="D103" s="67"/>
      <c r="E103" s="3"/>
      <c r="F103" s="3"/>
      <c r="G103" s="3"/>
    </row>
    <row r="104" spans="1:4" ht="12.75">
      <c r="A104" s="14"/>
      <c r="B104" s="14"/>
      <c r="C104" s="15"/>
      <c r="D104" s="41"/>
    </row>
    <row r="105" spans="1:4" ht="12.75">
      <c r="A105" s="14"/>
      <c r="B105" s="14"/>
      <c r="C105" s="15"/>
      <c r="D105" s="41"/>
    </row>
  </sheetData>
  <sheetProtection sheet="1"/>
  <mergeCells count="2">
    <mergeCell ref="A100:H100"/>
    <mergeCell ref="B97:G97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7&amp;R&amp;"DINPro-Light,Italic"&amp;14                    &amp;"Arial,Normal"&amp;10     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1.28515625" style="212" customWidth="1"/>
    <col min="2" max="2" width="9.140625" style="212" customWidth="1"/>
    <col min="3" max="3" width="71.8515625" style="212" customWidth="1"/>
    <col min="4" max="4" width="16.28125" style="334" bestFit="1" customWidth="1"/>
    <col min="5" max="7" width="17.8515625" style="212" customWidth="1"/>
    <col min="8" max="8" width="24.57421875" style="212" bestFit="1" customWidth="1"/>
    <col min="9" max="9" width="12.140625" style="212" bestFit="1" customWidth="1"/>
    <col min="10" max="10" width="18.140625" style="212" bestFit="1" customWidth="1"/>
    <col min="11" max="12" width="10.00390625" style="212" bestFit="1" customWidth="1"/>
    <col min="13" max="16384" width="9.140625" style="212" customWidth="1"/>
  </cols>
  <sheetData>
    <row r="1" spans="1:7" ht="18" customHeight="1">
      <c r="A1" s="207"/>
      <c r="B1" s="207"/>
      <c r="C1" s="207"/>
      <c r="D1" s="210"/>
      <c r="E1" s="207"/>
      <c r="F1" s="211"/>
      <c r="G1" s="207"/>
    </row>
    <row r="2" spans="2:7" s="213" customFormat="1" ht="17.25" customHeight="1">
      <c r="B2" s="214" t="s">
        <v>0</v>
      </c>
      <c r="C2" s="215"/>
      <c r="D2" s="216"/>
      <c r="E2" s="215"/>
      <c r="F2" s="215"/>
      <c r="G2" s="215"/>
    </row>
    <row r="3" spans="2:4" s="213" customFormat="1" ht="17.25" customHeight="1">
      <c r="B3" s="217" t="s">
        <v>675</v>
      </c>
      <c r="D3" s="218"/>
    </row>
    <row r="4" spans="2:4" s="257" customFormat="1" ht="17.25" customHeight="1">
      <c r="B4" s="219" t="s">
        <v>401</v>
      </c>
      <c r="D4" s="258"/>
    </row>
    <row r="5" spans="4:7" s="319" customFormat="1" ht="17.25" customHeight="1">
      <c r="D5" s="320"/>
      <c r="E5" s="321"/>
      <c r="F5" s="321"/>
      <c r="G5" s="321"/>
    </row>
    <row r="6" spans="5:7" s="222" customFormat="1" ht="15.75" customHeight="1">
      <c r="E6" s="299"/>
      <c r="F6" s="299" t="s">
        <v>45</v>
      </c>
      <c r="G6" s="299"/>
    </row>
    <row r="7" spans="3:7" s="222" customFormat="1" ht="15.75" customHeight="1">
      <c r="C7" s="299"/>
      <c r="D7" s="222" t="s">
        <v>1</v>
      </c>
      <c r="E7" s="299"/>
      <c r="F7" s="299" t="s">
        <v>407</v>
      </c>
      <c r="G7" s="300"/>
    </row>
    <row r="8" spans="2:7" s="222" customFormat="1" ht="15.75" customHeight="1">
      <c r="B8" s="225"/>
      <c r="C8" s="226"/>
      <c r="D8" s="225" t="s">
        <v>79</v>
      </c>
      <c r="E8" s="269" t="s">
        <v>2</v>
      </c>
      <c r="F8" s="269" t="s">
        <v>3</v>
      </c>
      <c r="G8" s="269" t="s">
        <v>134</v>
      </c>
    </row>
    <row r="9" spans="2:12" s="257" customFormat="1" ht="16.5">
      <c r="B9" s="270" t="s">
        <v>135</v>
      </c>
      <c r="C9" s="322"/>
      <c r="D9" s="303"/>
      <c r="E9" s="323">
        <f>E10+E29+E47</f>
        <v>180212631</v>
      </c>
      <c r="F9" s="323">
        <f>F10+F29+F47</f>
        <v>418215101</v>
      </c>
      <c r="G9" s="323">
        <f>E9+F9</f>
        <v>598427732</v>
      </c>
      <c r="H9" s="261"/>
      <c r="I9" s="272"/>
      <c r="J9" s="272"/>
      <c r="K9" s="272"/>
      <c r="L9" s="272"/>
    </row>
    <row r="10" spans="1:12" s="257" customFormat="1" ht="33">
      <c r="A10" s="270"/>
      <c r="B10" s="270" t="s">
        <v>4</v>
      </c>
      <c r="C10" s="270" t="s">
        <v>136</v>
      </c>
      <c r="D10" s="302" t="s">
        <v>874</v>
      </c>
      <c r="E10" s="323">
        <f>E11+E15+E18+E21+E22+E25+E27+E28+E26</f>
        <v>21679216</v>
      </c>
      <c r="F10" s="323">
        <f>F11+F15+F18+F21+F22+F25+F27+F28+F26</f>
        <v>30921962</v>
      </c>
      <c r="G10" s="323">
        <f aca="true" t="shared" si="0" ref="G10:G73">E10+F10</f>
        <v>52601178</v>
      </c>
      <c r="H10" s="261"/>
      <c r="I10" s="272"/>
      <c r="J10" s="272"/>
      <c r="K10" s="272"/>
      <c r="L10" s="272"/>
    </row>
    <row r="11" spans="2:12" s="250" customFormat="1" ht="15.75">
      <c r="B11" s="278">
        <v>1.1</v>
      </c>
      <c r="C11" s="250" t="s">
        <v>137</v>
      </c>
      <c r="D11" s="251"/>
      <c r="E11" s="324">
        <f>SUM(E12:E14)</f>
        <v>18822531</v>
      </c>
      <c r="F11" s="324">
        <f>SUM(F12:F14)</f>
        <v>16236953</v>
      </c>
      <c r="G11" s="324">
        <f t="shared" si="0"/>
        <v>35059484</v>
      </c>
      <c r="H11" s="253"/>
      <c r="I11" s="272"/>
      <c r="J11" s="272"/>
      <c r="K11" s="272"/>
      <c r="L11" s="272"/>
    </row>
    <row r="12" spans="2:12" s="250" customFormat="1" ht="15.75">
      <c r="B12" s="325" t="s">
        <v>48</v>
      </c>
      <c r="C12" s="250" t="s">
        <v>138</v>
      </c>
      <c r="D12" s="251"/>
      <c r="E12" s="324">
        <v>492470</v>
      </c>
      <c r="F12" s="324">
        <v>2884919</v>
      </c>
      <c r="G12" s="324">
        <f t="shared" si="0"/>
        <v>3377389</v>
      </c>
      <c r="H12" s="253"/>
      <c r="I12" s="272"/>
      <c r="J12" s="272"/>
      <c r="K12" s="272"/>
      <c r="L12" s="272"/>
    </row>
    <row r="13" spans="2:12" s="250" customFormat="1" ht="15.75">
      <c r="B13" s="325" t="s">
        <v>49</v>
      </c>
      <c r="C13" s="250" t="s">
        <v>139</v>
      </c>
      <c r="D13" s="251"/>
      <c r="E13" s="324">
        <v>0</v>
      </c>
      <c r="F13" s="324">
        <v>3296726</v>
      </c>
      <c r="G13" s="324">
        <f t="shared" si="0"/>
        <v>3296726</v>
      </c>
      <c r="H13" s="253"/>
      <c r="I13" s="272"/>
      <c r="J13" s="272"/>
      <c r="K13" s="272"/>
      <c r="L13" s="272"/>
    </row>
    <row r="14" spans="2:12" s="250" customFormat="1" ht="15.75">
      <c r="B14" s="325" t="s">
        <v>50</v>
      </c>
      <c r="C14" s="250" t="s">
        <v>140</v>
      </c>
      <c r="D14" s="251"/>
      <c r="E14" s="324">
        <v>18330061</v>
      </c>
      <c r="F14" s="324">
        <v>10055308</v>
      </c>
      <c r="G14" s="324">
        <f t="shared" si="0"/>
        <v>28385369</v>
      </c>
      <c r="H14" s="253"/>
      <c r="I14" s="272"/>
      <c r="J14" s="272"/>
      <c r="K14" s="272"/>
      <c r="L14" s="272"/>
    </row>
    <row r="15" spans="2:12" s="250" customFormat="1" ht="15.75">
      <c r="B15" s="325" t="s">
        <v>6</v>
      </c>
      <c r="C15" s="250" t="s">
        <v>141</v>
      </c>
      <c r="D15" s="251"/>
      <c r="E15" s="324">
        <f>E16+E17</f>
        <v>198</v>
      </c>
      <c r="F15" s="324">
        <f>F16+F17</f>
        <v>3757904</v>
      </c>
      <c r="G15" s="324">
        <f t="shared" si="0"/>
        <v>3758102</v>
      </c>
      <c r="H15" s="253"/>
      <c r="I15" s="272"/>
      <c r="J15" s="272"/>
      <c r="K15" s="272"/>
      <c r="L15" s="272"/>
    </row>
    <row r="16" spans="2:12" s="250" customFormat="1" ht="15.75">
      <c r="B16" s="325" t="s">
        <v>229</v>
      </c>
      <c r="C16" s="250" t="s">
        <v>142</v>
      </c>
      <c r="D16" s="251"/>
      <c r="E16" s="324">
        <v>198</v>
      </c>
      <c r="F16" s="324">
        <v>3757904</v>
      </c>
      <c r="G16" s="324">
        <f t="shared" si="0"/>
        <v>3758102</v>
      </c>
      <c r="H16" s="253"/>
      <c r="I16" s="272"/>
      <c r="J16" s="272"/>
      <c r="K16" s="272"/>
      <c r="L16" s="272"/>
    </row>
    <row r="17" spans="2:12" s="250" customFormat="1" ht="15.75">
      <c r="B17" s="325" t="s">
        <v>230</v>
      </c>
      <c r="C17" s="250" t="s">
        <v>143</v>
      </c>
      <c r="D17" s="251"/>
      <c r="E17" s="324">
        <v>0</v>
      </c>
      <c r="F17" s="324">
        <v>0</v>
      </c>
      <c r="G17" s="324">
        <f t="shared" si="0"/>
        <v>0</v>
      </c>
      <c r="H17" s="253"/>
      <c r="I17" s="272"/>
      <c r="J17" s="272"/>
      <c r="K17" s="272"/>
      <c r="L17" s="272"/>
    </row>
    <row r="18" spans="2:12" s="250" customFormat="1" ht="15.75">
      <c r="B18" s="325" t="s">
        <v>7</v>
      </c>
      <c r="C18" s="250" t="s">
        <v>144</v>
      </c>
      <c r="D18" s="251"/>
      <c r="E18" s="324">
        <f>E19+E20</f>
        <v>7257</v>
      </c>
      <c r="F18" s="324">
        <f>F19+F20</f>
        <v>6858994</v>
      </c>
      <c r="G18" s="324">
        <f t="shared" si="0"/>
        <v>6866251</v>
      </c>
      <c r="H18" s="253"/>
      <c r="I18" s="272"/>
      <c r="J18" s="272"/>
      <c r="K18" s="272"/>
      <c r="L18" s="272"/>
    </row>
    <row r="19" spans="2:12" s="250" customFormat="1" ht="15.75">
      <c r="B19" s="325" t="s">
        <v>377</v>
      </c>
      <c r="C19" s="250" t="s">
        <v>145</v>
      </c>
      <c r="D19" s="251"/>
      <c r="E19" s="324">
        <v>7257</v>
      </c>
      <c r="F19" s="324">
        <v>6289394</v>
      </c>
      <c r="G19" s="324">
        <f t="shared" si="0"/>
        <v>6296651</v>
      </c>
      <c r="H19" s="253"/>
      <c r="I19" s="272"/>
      <c r="J19" s="272"/>
      <c r="K19" s="272"/>
      <c r="L19" s="272"/>
    </row>
    <row r="20" spans="2:12" s="250" customFormat="1" ht="15.75">
      <c r="B20" s="325" t="s">
        <v>378</v>
      </c>
      <c r="C20" s="250" t="s">
        <v>146</v>
      </c>
      <c r="D20" s="251"/>
      <c r="E20" s="324">
        <v>0</v>
      </c>
      <c r="F20" s="324">
        <v>569600</v>
      </c>
      <c r="G20" s="324">
        <f t="shared" si="0"/>
        <v>569600</v>
      </c>
      <c r="H20" s="253"/>
      <c r="I20" s="272"/>
      <c r="J20" s="272"/>
      <c r="K20" s="272"/>
      <c r="L20" s="272"/>
    </row>
    <row r="21" spans="2:12" s="250" customFormat="1" ht="15.75">
      <c r="B21" s="325" t="s">
        <v>40</v>
      </c>
      <c r="C21" s="250" t="s">
        <v>147</v>
      </c>
      <c r="D21" s="251"/>
      <c r="E21" s="324">
        <v>0</v>
      </c>
      <c r="F21" s="324">
        <v>0</v>
      </c>
      <c r="G21" s="324">
        <f t="shared" si="0"/>
        <v>0</v>
      </c>
      <c r="H21" s="253"/>
      <c r="I21" s="272"/>
      <c r="J21" s="272"/>
      <c r="K21" s="272"/>
      <c r="L21" s="272"/>
    </row>
    <row r="22" spans="2:12" s="250" customFormat="1" ht="15.75">
      <c r="B22" s="325" t="s">
        <v>41</v>
      </c>
      <c r="C22" s="250" t="s">
        <v>148</v>
      </c>
      <c r="D22" s="251"/>
      <c r="E22" s="324">
        <f>E23+E24</f>
        <v>0</v>
      </c>
      <c r="F22" s="324">
        <f>F23+F24</f>
        <v>0</v>
      </c>
      <c r="G22" s="324">
        <f t="shared" si="0"/>
        <v>0</v>
      </c>
      <c r="H22" s="253"/>
      <c r="I22" s="272"/>
      <c r="J22" s="272"/>
      <c r="K22" s="272"/>
      <c r="L22" s="272"/>
    </row>
    <row r="23" spans="2:12" s="250" customFormat="1" ht="15.75">
      <c r="B23" s="325" t="s">
        <v>56</v>
      </c>
      <c r="C23" s="250" t="s">
        <v>149</v>
      </c>
      <c r="D23" s="251"/>
      <c r="E23" s="324">
        <v>0</v>
      </c>
      <c r="F23" s="324">
        <v>0</v>
      </c>
      <c r="G23" s="324">
        <f t="shared" si="0"/>
        <v>0</v>
      </c>
      <c r="H23" s="253"/>
      <c r="I23" s="272"/>
      <c r="J23" s="272"/>
      <c r="K23" s="272"/>
      <c r="L23" s="272"/>
    </row>
    <row r="24" spans="2:12" s="250" customFormat="1" ht="15.75">
      <c r="B24" s="325" t="s">
        <v>57</v>
      </c>
      <c r="C24" s="250" t="s">
        <v>150</v>
      </c>
      <c r="D24" s="251"/>
      <c r="E24" s="324">
        <v>0</v>
      </c>
      <c r="F24" s="324">
        <v>0</v>
      </c>
      <c r="G24" s="324">
        <f t="shared" si="0"/>
        <v>0</v>
      </c>
      <c r="H24" s="253"/>
      <c r="I24" s="272"/>
      <c r="J24" s="272"/>
      <c r="K24" s="272"/>
      <c r="L24" s="272"/>
    </row>
    <row r="25" spans="2:12" s="250" customFormat="1" ht="15.75">
      <c r="B25" s="325" t="s">
        <v>42</v>
      </c>
      <c r="C25" s="250" t="s">
        <v>151</v>
      </c>
      <c r="D25" s="251"/>
      <c r="E25" s="324">
        <v>0</v>
      </c>
      <c r="F25" s="324">
        <v>0</v>
      </c>
      <c r="G25" s="324">
        <f t="shared" si="0"/>
        <v>0</v>
      </c>
      <c r="H25" s="253"/>
      <c r="I25" s="272"/>
      <c r="J25" s="272"/>
      <c r="K25" s="272"/>
      <c r="L25" s="272"/>
    </row>
    <row r="26" spans="2:12" s="250" customFormat="1" ht="15.75">
      <c r="B26" s="325" t="s">
        <v>108</v>
      </c>
      <c r="C26" s="250" t="s">
        <v>291</v>
      </c>
      <c r="D26" s="251"/>
      <c r="E26" s="324">
        <v>0</v>
      </c>
      <c r="F26" s="324">
        <v>10757</v>
      </c>
      <c r="G26" s="324">
        <f t="shared" si="0"/>
        <v>10757</v>
      </c>
      <c r="H26" s="253"/>
      <c r="I26" s="272"/>
      <c r="J26" s="272"/>
      <c r="K26" s="272"/>
      <c r="L26" s="272"/>
    </row>
    <row r="27" spans="2:12" s="250" customFormat="1" ht="15.75">
      <c r="B27" s="325" t="s">
        <v>379</v>
      </c>
      <c r="C27" s="250" t="s">
        <v>152</v>
      </c>
      <c r="D27" s="251"/>
      <c r="E27" s="324">
        <v>28469</v>
      </c>
      <c r="F27" s="324">
        <v>4046096</v>
      </c>
      <c r="G27" s="324">
        <f t="shared" si="0"/>
        <v>4074565</v>
      </c>
      <c r="H27" s="253"/>
      <c r="I27" s="272"/>
      <c r="J27" s="272"/>
      <c r="K27" s="272"/>
      <c r="L27" s="272"/>
    </row>
    <row r="28" spans="2:12" s="250" customFormat="1" ht="15.75">
      <c r="B28" s="325" t="s">
        <v>380</v>
      </c>
      <c r="C28" s="250" t="s">
        <v>153</v>
      </c>
      <c r="D28" s="251"/>
      <c r="E28" s="324">
        <v>2820761</v>
      </c>
      <c r="F28" s="324">
        <v>11258</v>
      </c>
      <c r="G28" s="324">
        <f t="shared" si="0"/>
        <v>2832019</v>
      </c>
      <c r="H28" s="253"/>
      <c r="I28" s="272"/>
      <c r="J28" s="272"/>
      <c r="K28" s="272"/>
      <c r="L28" s="272"/>
    </row>
    <row r="29" spans="1:12" s="257" customFormat="1" ht="16.5">
      <c r="A29" s="270"/>
      <c r="B29" s="270" t="s">
        <v>8</v>
      </c>
      <c r="C29" s="270" t="s">
        <v>154</v>
      </c>
      <c r="D29" s="148" t="s">
        <v>875</v>
      </c>
      <c r="E29" s="326">
        <f>E30+E44</f>
        <v>39498253</v>
      </c>
      <c r="F29" s="326">
        <f>F30+F44</f>
        <v>19956730</v>
      </c>
      <c r="G29" s="323">
        <f t="shared" si="0"/>
        <v>59454983</v>
      </c>
      <c r="H29" s="261"/>
      <c r="I29" s="272"/>
      <c r="J29" s="272"/>
      <c r="K29" s="272"/>
      <c r="L29" s="272"/>
    </row>
    <row r="30" spans="2:12" s="250" customFormat="1" ht="15.75">
      <c r="B30" s="325" t="s">
        <v>9</v>
      </c>
      <c r="C30" s="250" t="s">
        <v>155</v>
      </c>
      <c r="D30" s="24"/>
      <c r="E30" s="324">
        <f>SUM(E31:E43)</f>
        <v>38813809</v>
      </c>
      <c r="F30" s="324">
        <f>SUM(F31:F43)</f>
        <v>19956730</v>
      </c>
      <c r="G30" s="324">
        <f t="shared" si="0"/>
        <v>58770539</v>
      </c>
      <c r="H30" s="253"/>
      <c r="I30" s="272"/>
      <c r="J30" s="272"/>
      <c r="K30" s="272"/>
      <c r="L30" s="272"/>
    </row>
    <row r="31" spans="2:12" s="250" customFormat="1" ht="15.75">
      <c r="B31" s="325" t="s">
        <v>10</v>
      </c>
      <c r="C31" s="250" t="s">
        <v>363</v>
      </c>
      <c r="D31" s="24"/>
      <c r="E31" s="324">
        <v>2668087</v>
      </c>
      <c r="F31" s="324">
        <v>7928578</v>
      </c>
      <c r="G31" s="324">
        <f t="shared" si="0"/>
        <v>10596665</v>
      </c>
      <c r="H31" s="253"/>
      <c r="I31" s="272"/>
      <c r="J31" s="272"/>
      <c r="K31" s="272"/>
      <c r="L31" s="272"/>
    </row>
    <row r="32" spans="2:12" s="250" customFormat="1" ht="15.75">
      <c r="B32" s="325" t="s">
        <v>11</v>
      </c>
      <c r="C32" s="250" t="s">
        <v>364</v>
      </c>
      <c r="D32" s="24"/>
      <c r="E32" s="324">
        <v>0</v>
      </c>
      <c r="F32" s="324">
        <v>0</v>
      </c>
      <c r="G32" s="324">
        <f t="shared" si="0"/>
        <v>0</v>
      </c>
      <c r="H32" s="253"/>
      <c r="I32" s="272"/>
      <c r="J32" s="272"/>
      <c r="K32" s="272"/>
      <c r="L32" s="272"/>
    </row>
    <row r="33" spans="2:12" s="250" customFormat="1" ht="15.75">
      <c r="B33" s="325" t="s">
        <v>12</v>
      </c>
      <c r="C33" s="250" t="s">
        <v>156</v>
      </c>
      <c r="D33" s="24"/>
      <c r="E33" s="324">
        <v>0</v>
      </c>
      <c r="F33" s="324">
        <v>0</v>
      </c>
      <c r="G33" s="324">
        <f t="shared" si="0"/>
        <v>0</v>
      </c>
      <c r="H33" s="253"/>
      <c r="I33" s="272"/>
      <c r="J33" s="272"/>
      <c r="K33" s="272"/>
      <c r="L33" s="272"/>
    </row>
    <row r="34" spans="2:12" s="250" customFormat="1" ht="15.75">
      <c r="B34" s="325" t="s">
        <v>381</v>
      </c>
      <c r="C34" s="250" t="s">
        <v>157</v>
      </c>
      <c r="D34" s="24"/>
      <c r="E34" s="324">
        <v>7108285</v>
      </c>
      <c r="F34" s="324">
        <v>3253640</v>
      </c>
      <c r="G34" s="324">
        <f t="shared" si="0"/>
        <v>10361925</v>
      </c>
      <c r="H34" s="253"/>
      <c r="I34" s="272"/>
      <c r="J34" s="272"/>
      <c r="K34" s="272"/>
      <c r="L34" s="272"/>
    </row>
    <row r="35" spans="2:12" s="250" customFormat="1" ht="15.75">
      <c r="B35" s="325" t="s">
        <v>382</v>
      </c>
      <c r="C35" s="250" t="s">
        <v>158</v>
      </c>
      <c r="D35" s="24"/>
      <c r="E35" s="324">
        <v>0</v>
      </c>
      <c r="F35" s="324">
        <v>0</v>
      </c>
      <c r="G35" s="324">
        <f t="shared" si="0"/>
        <v>0</v>
      </c>
      <c r="H35" s="253"/>
      <c r="I35" s="272"/>
      <c r="J35" s="272"/>
      <c r="K35" s="272"/>
      <c r="L35" s="272"/>
    </row>
    <row r="36" spans="2:12" s="250" customFormat="1" ht="15.75">
      <c r="B36" s="325" t="s">
        <v>383</v>
      </c>
      <c r="C36" s="250" t="s">
        <v>159</v>
      </c>
      <c r="D36" s="24"/>
      <c r="E36" s="324">
        <v>0</v>
      </c>
      <c r="F36" s="324">
        <v>0</v>
      </c>
      <c r="G36" s="324">
        <f t="shared" si="0"/>
        <v>0</v>
      </c>
      <c r="H36" s="253"/>
      <c r="I36" s="272"/>
      <c r="J36" s="272"/>
      <c r="K36" s="272"/>
      <c r="L36" s="272"/>
    </row>
    <row r="37" spans="2:12" s="250" customFormat="1" ht="15.75">
      <c r="B37" s="325" t="s">
        <v>384</v>
      </c>
      <c r="C37" s="250" t="s">
        <v>373</v>
      </c>
      <c r="D37" s="24"/>
      <c r="E37" s="324">
        <v>6679928</v>
      </c>
      <c r="F37" s="324">
        <v>0</v>
      </c>
      <c r="G37" s="324">
        <f t="shared" si="0"/>
        <v>6679928</v>
      </c>
      <c r="H37" s="253"/>
      <c r="I37" s="272"/>
      <c r="J37" s="272"/>
      <c r="K37" s="272"/>
      <c r="L37" s="272"/>
    </row>
    <row r="38" spans="2:12" s="250" customFormat="1" ht="15.75">
      <c r="B38" s="325" t="s">
        <v>385</v>
      </c>
      <c r="C38" s="250" t="s">
        <v>160</v>
      </c>
      <c r="D38" s="24"/>
      <c r="E38" s="324">
        <v>5586</v>
      </c>
      <c r="F38" s="324">
        <v>0</v>
      </c>
      <c r="G38" s="324">
        <f t="shared" si="0"/>
        <v>5586</v>
      </c>
      <c r="H38" s="253"/>
      <c r="I38" s="272"/>
      <c r="J38" s="272"/>
      <c r="K38" s="272"/>
      <c r="L38" s="272"/>
    </row>
    <row r="39" spans="2:12" s="250" customFormat="1" ht="15.75">
      <c r="B39" s="325" t="s">
        <v>386</v>
      </c>
      <c r="C39" s="250" t="s">
        <v>161</v>
      </c>
      <c r="D39" s="24"/>
      <c r="E39" s="324">
        <v>18431137</v>
      </c>
      <c r="F39" s="324">
        <v>0</v>
      </c>
      <c r="G39" s="324">
        <f t="shared" si="0"/>
        <v>18431137</v>
      </c>
      <c r="H39" s="253"/>
      <c r="I39" s="272"/>
      <c r="J39" s="272"/>
      <c r="K39" s="272"/>
      <c r="L39" s="272"/>
    </row>
    <row r="40" spans="2:12" s="250" customFormat="1" ht="15.75">
      <c r="B40" s="325" t="s">
        <v>387</v>
      </c>
      <c r="C40" s="250" t="s">
        <v>365</v>
      </c>
      <c r="D40" s="24"/>
      <c r="E40" s="324">
        <v>66262</v>
      </c>
      <c r="F40" s="324">
        <v>0</v>
      </c>
      <c r="G40" s="324">
        <f t="shared" si="0"/>
        <v>66262</v>
      </c>
      <c r="H40" s="253"/>
      <c r="I40" s="272"/>
      <c r="J40" s="272"/>
      <c r="K40" s="272"/>
      <c r="L40" s="272"/>
    </row>
    <row r="41" spans="2:12" s="250" customFormat="1" ht="15.75">
      <c r="B41" s="325" t="s">
        <v>388</v>
      </c>
      <c r="C41" s="250" t="s">
        <v>162</v>
      </c>
      <c r="D41" s="24"/>
      <c r="E41" s="324">
        <v>0</v>
      </c>
      <c r="F41" s="324">
        <v>0</v>
      </c>
      <c r="G41" s="324">
        <f t="shared" si="0"/>
        <v>0</v>
      </c>
      <c r="H41" s="253"/>
      <c r="I41" s="272"/>
      <c r="J41" s="272"/>
      <c r="K41" s="272"/>
      <c r="L41" s="272"/>
    </row>
    <row r="42" spans="2:12" s="250" customFormat="1" ht="15.75">
      <c r="B42" s="325" t="s">
        <v>389</v>
      </c>
      <c r="C42" s="250" t="s">
        <v>163</v>
      </c>
      <c r="D42" s="24"/>
      <c r="E42" s="324">
        <v>0</v>
      </c>
      <c r="F42" s="324">
        <v>0</v>
      </c>
      <c r="G42" s="324">
        <f t="shared" si="0"/>
        <v>0</v>
      </c>
      <c r="H42" s="253"/>
      <c r="I42" s="272"/>
      <c r="J42" s="272"/>
      <c r="K42" s="272"/>
      <c r="L42" s="272"/>
    </row>
    <row r="43" spans="2:12" s="250" customFormat="1" ht="15.75">
      <c r="B43" s="325" t="s">
        <v>390</v>
      </c>
      <c r="C43" s="250" t="s">
        <v>164</v>
      </c>
      <c r="D43" s="24"/>
      <c r="E43" s="324">
        <v>3854524</v>
      </c>
      <c r="F43" s="324">
        <v>8774512</v>
      </c>
      <c r="G43" s="324">
        <f t="shared" si="0"/>
        <v>12629036</v>
      </c>
      <c r="H43" s="253"/>
      <c r="I43" s="272"/>
      <c r="J43" s="272"/>
      <c r="K43" s="272"/>
      <c r="L43" s="272"/>
    </row>
    <row r="44" spans="2:12" s="250" customFormat="1" ht="15.75">
      <c r="B44" s="325" t="s">
        <v>14</v>
      </c>
      <c r="C44" s="250" t="s">
        <v>165</v>
      </c>
      <c r="D44" s="24"/>
      <c r="E44" s="324">
        <f>E45+E46</f>
        <v>684444</v>
      </c>
      <c r="F44" s="324">
        <f>F45+F46</f>
        <v>0</v>
      </c>
      <c r="G44" s="324">
        <f t="shared" si="0"/>
        <v>684444</v>
      </c>
      <c r="H44" s="253"/>
      <c r="I44" s="272"/>
      <c r="J44" s="272"/>
      <c r="K44" s="272"/>
      <c r="L44" s="272"/>
    </row>
    <row r="45" spans="2:12" s="250" customFormat="1" ht="15.75">
      <c r="B45" s="325" t="s">
        <v>262</v>
      </c>
      <c r="C45" s="250" t="s">
        <v>166</v>
      </c>
      <c r="D45" s="24"/>
      <c r="E45" s="324">
        <v>684444</v>
      </c>
      <c r="F45" s="324">
        <v>0</v>
      </c>
      <c r="G45" s="324">
        <f t="shared" si="0"/>
        <v>684444</v>
      </c>
      <c r="H45" s="253"/>
      <c r="I45" s="272"/>
      <c r="J45" s="272"/>
      <c r="K45" s="272"/>
      <c r="L45" s="272"/>
    </row>
    <row r="46" spans="2:12" s="250" customFormat="1" ht="15.75">
      <c r="B46" s="325" t="s">
        <v>263</v>
      </c>
      <c r="C46" s="250" t="s">
        <v>167</v>
      </c>
      <c r="D46" s="24"/>
      <c r="E46" s="324">
        <v>0</v>
      </c>
      <c r="F46" s="324">
        <v>0</v>
      </c>
      <c r="G46" s="324">
        <f t="shared" si="0"/>
        <v>0</v>
      </c>
      <c r="H46" s="253"/>
      <c r="I46" s="272"/>
      <c r="J46" s="272"/>
      <c r="K46" s="272"/>
      <c r="L46" s="272"/>
    </row>
    <row r="47" spans="1:12" s="257" customFormat="1" ht="16.5">
      <c r="A47" s="270"/>
      <c r="B47" s="270" t="s">
        <v>16</v>
      </c>
      <c r="C47" s="270" t="s">
        <v>168</v>
      </c>
      <c r="D47" s="148" t="s">
        <v>876</v>
      </c>
      <c r="E47" s="326">
        <f>E48+E52</f>
        <v>119035162</v>
      </c>
      <c r="F47" s="326">
        <f>F48+F52</f>
        <v>367336409</v>
      </c>
      <c r="G47" s="323">
        <f t="shared" si="0"/>
        <v>486371571</v>
      </c>
      <c r="H47" s="261"/>
      <c r="I47" s="272"/>
      <c r="J47" s="272"/>
      <c r="K47" s="272"/>
      <c r="L47" s="272"/>
    </row>
    <row r="48" spans="2:12" s="250" customFormat="1" ht="15.75">
      <c r="B48" s="250" t="s">
        <v>84</v>
      </c>
      <c r="C48" s="250" t="s">
        <v>292</v>
      </c>
      <c r="D48" s="251"/>
      <c r="E48" s="324">
        <f>SUM(E49:E51)</f>
        <v>2497225</v>
      </c>
      <c r="F48" s="324">
        <f>SUM(F49:F51)</f>
        <v>26913498</v>
      </c>
      <c r="G48" s="324">
        <f t="shared" si="0"/>
        <v>29410723</v>
      </c>
      <c r="H48" s="253"/>
      <c r="I48" s="272"/>
      <c r="J48" s="272"/>
      <c r="K48" s="272"/>
      <c r="L48" s="272"/>
    </row>
    <row r="49" spans="2:12" s="250" customFormat="1" ht="15.75">
      <c r="B49" s="250" t="s">
        <v>85</v>
      </c>
      <c r="C49" s="250" t="s">
        <v>293</v>
      </c>
      <c r="D49" s="251"/>
      <c r="E49" s="324">
        <v>2497225</v>
      </c>
      <c r="F49" s="324">
        <v>12560486</v>
      </c>
      <c r="G49" s="324">
        <f t="shared" si="0"/>
        <v>15057711</v>
      </c>
      <c r="H49" s="253"/>
      <c r="I49" s="272"/>
      <c r="J49" s="272"/>
      <c r="K49" s="272"/>
      <c r="L49" s="272"/>
    </row>
    <row r="50" spans="2:12" s="250" customFormat="1" ht="15.75">
      <c r="B50" s="250" t="s">
        <v>86</v>
      </c>
      <c r="C50" s="250" t="s">
        <v>294</v>
      </c>
      <c r="D50" s="251"/>
      <c r="E50" s="324">
        <v>0</v>
      </c>
      <c r="F50" s="324">
        <v>14353012</v>
      </c>
      <c r="G50" s="324">
        <f t="shared" si="0"/>
        <v>14353012</v>
      </c>
      <c r="H50" s="253"/>
      <c r="I50" s="272"/>
      <c r="J50" s="272"/>
      <c r="K50" s="272"/>
      <c r="L50" s="272"/>
    </row>
    <row r="51" spans="2:12" s="250" customFormat="1" ht="15.75">
      <c r="B51" s="250" t="s">
        <v>87</v>
      </c>
      <c r="C51" s="250" t="s">
        <v>295</v>
      </c>
      <c r="D51" s="251"/>
      <c r="E51" s="324">
        <v>0</v>
      </c>
      <c r="F51" s="324">
        <v>0</v>
      </c>
      <c r="G51" s="324">
        <f t="shared" si="0"/>
        <v>0</v>
      </c>
      <c r="H51" s="253"/>
      <c r="I51" s="272"/>
      <c r="J51" s="272"/>
      <c r="K51" s="272"/>
      <c r="L51" s="272"/>
    </row>
    <row r="52" spans="2:12" s="250" customFormat="1" ht="15.75">
      <c r="B52" s="250" t="s">
        <v>88</v>
      </c>
      <c r="C52" s="250" t="s">
        <v>296</v>
      </c>
      <c r="D52" s="251"/>
      <c r="E52" s="324">
        <f>E53+E56+E61+E68+E71+E74</f>
        <v>116537937</v>
      </c>
      <c r="F52" s="324">
        <f>F53+F56+F61+F68+F71+F74</f>
        <v>340422911</v>
      </c>
      <c r="G52" s="324">
        <f t="shared" si="0"/>
        <v>456960848</v>
      </c>
      <c r="H52" s="253"/>
      <c r="I52" s="272"/>
      <c r="J52" s="272"/>
      <c r="K52" s="272"/>
      <c r="L52" s="272"/>
    </row>
    <row r="53" spans="2:12" s="250" customFormat="1" ht="15.75">
      <c r="B53" s="250" t="s">
        <v>110</v>
      </c>
      <c r="C53" s="250" t="s">
        <v>169</v>
      </c>
      <c r="D53" s="251"/>
      <c r="E53" s="324">
        <f>E54+E55</f>
        <v>12418235</v>
      </c>
      <c r="F53" s="324">
        <f>F54+F55</f>
        <v>17769668</v>
      </c>
      <c r="G53" s="324">
        <f t="shared" si="0"/>
        <v>30187903</v>
      </c>
      <c r="H53" s="253"/>
      <c r="I53" s="272"/>
      <c r="J53" s="272"/>
      <c r="K53" s="272"/>
      <c r="L53" s="272"/>
    </row>
    <row r="54" spans="2:12" s="250" customFormat="1" ht="15.75">
      <c r="B54" s="250" t="s">
        <v>297</v>
      </c>
      <c r="C54" s="250" t="s">
        <v>170</v>
      </c>
      <c r="D54" s="251"/>
      <c r="E54" s="324">
        <v>6102564</v>
      </c>
      <c r="F54" s="324">
        <v>8990976</v>
      </c>
      <c r="G54" s="324">
        <f t="shared" si="0"/>
        <v>15093540</v>
      </c>
      <c r="H54" s="253"/>
      <c r="I54" s="272"/>
      <c r="J54" s="272"/>
      <c r="K54" s="272"/>
      <c r="L54" s="272"/>
    </row>
    <row r="55" spans="2:12" s="250" customFormat="1" ht="15.75">
      <c r="B55" s="250" t="s">
        <v>298</v>
      </c>
      <c r="C55" s="250" t="s">
        <v>171</v>
      </c>
      <c r="D55" s="251"/>
      <c r="E55" s="324">
        <v>6315671</v>
      </c>
      <c r="F55" s="324">
        <v>8778692</v>
      </c>
      <c r="G55" s="324">
        <f t="shared" si="0"/>
        <v>15094363</v>
      </c>
      <c r="H55" s="253"/>
      <c r="I55" s="272"/>
      <c r="J55" s="272"/>
      <c r="K55" s="272"/>
      <c r="L55" s="272"/>
    </row>
    <row r="56" spans="2:12" s="250" customFormat="1" ht="15.75">
      <c r="B56" s="250" t="s">
        <v>111</v>
      </c>
      <c r="C56" s="250" t="s">
        <v>172</v>
      </c>
      <c r="D56" s="251"/>
      <c r="E56" s="324">
        <f>SUM(E57:E60)</f>
        <v>87056797</v>
      </c>
      <c r="F56" s="324">
        <f>SUM(F57:F60)</f>
        <v>224261509</v>
      </c>
      <c r="G56" s="324">
        <f t="shared" si="0"/>
        <v>311318306</v>
      </c>
      <c r="H56" s="253"/>
      <c r="I56" s="272"/>
      <c r="J56" s="272"/>
      <c r="K56" s="272"/>
      <c r="L56" s="272"/>
    </row>
    <row r="57" spans="2:12" s="250" customFormat="1" ht="15.75">
      <c r="B57" s="250" t="s">
        <v>299</v>
      </c>
      <c r="C57" s="250" t="s">
        <v>173</v>
      </c>
      <c r="D57" s="251"/>
      <c r="E57" s="324">
        <v>33154806</v>
      </c>
      <c r="F57" s="324">
        <v>78271569</v>
      </c>
      <c r="G57" s="324">
        <f t="shared" si="0"/>
        <v>111426375</v>
      </c>
      <c r="H57" s="253"/>
      <c r="I57" s="272"/>
      <c r="J57" s="272"/>
      <c r="K57" s="272"/>
      <c r="L57" s="272"/>
    </row>
    <row r="58" spans="2:12" s="250" customFormat="1" ht="15.75">
      <c r="B58" s="250" t="s">
        <v>300</v>
      </c>
      <c r="C58" s="250" t="s">
        <v>174</v>
      </c>
      <c r="D58" s="251"/>
      <c r="E58" s="324">
        <v>50563691</v>
      </c>
      <c r="F58" s="324">
        <v>56498116</v>
      </c>
      <c r="G58" s="324">
        <f t="shared" si="0"/>
        <v>107061807</v>
      </c>
      <c r="H58" s="253"/>
      <c r="I58" s="272"/>
      <c r="J58" s="272"/>
      <c r="K58" s="272"/>
      <c r="L58" s="272"/>
    </row>
    <row r="59" spans="2:12" s="250" customFormat="1" ht="15.75">
      <c r="B59" s="250" t="s">
        <v>301</v>
      </c>
      <c r="C59" s="250" t="s">
        <v>175</v>
      </c>
      <c r="D59" s="251"/>
      <c r="E59" s="324">
        <v>1669150</v>
      </c>
      <c r="F59" s="324">
        <v>44745912</v>
      </c>
      <c r="G59" s="324">
        <f t="shared" si="0"/>
        <v>46415062</v>
      </c>
      <c r="H59" s="253"/>
      <c r="I59" s="272"/>
      <c r="J59" s="272"/>
      <c r="K59" s="272"/>
      <c r="L59" s="272"/>
    </row>
    <row r="60" spans="2:12" s="250" customFormat="1" ht="15.75">
      <c r="B60" s="250" t="s">
        <v>302</v>
      </c>
      <c r="C60" s="250" t="s">
        <v>176</v>
      </c>
      <c r="D60" s="251"/>
      <c r="E60" s="324">
        <v>1669150</v>
      </c>
      <c r="F60" s="324">
        <v>44745912</v>
      </c>
      <c r="G60" s="324">
        <f t="shared" si="0"/>
        <v>46415062</v>
      </c>
      <c r="H60" s="253"/>
      <c r="I60" s="272"/>
      <c r="J60" s="272"/>
      <c r="K60" s="272"/>
      <c r="L60" s="272"/>
    </row>
    <row r="61" spans="2:12" s="250" customFormat="1" ht="15.75">
      <c r="B61" s="250" t="s">
        <v>303</v>
      </c>
      <c r="C61" s="250" t="s">
        <v>177</v>
      </c>
      <c r="D61" s="251"/>
      <c r="E61" s="324">
        <f>SUM(E62:E67)</f>
        <v>16975529</v>
      </c>
      <c r="F61" s="324">
        <f>SUM(F62:F67)</f>
        <v>83630054</v>
      </c>
      <c r="G61" s="324">
        <f t="shared" si="0"/>
        <v>100605583</v>
      </c>
      <c r="H61" s="253"/>
      <c r="I61" s="272"/>
      <c r="J61" s="272"/>
      <c r="K61" s="272"/>
      <c r="L61" s="272"/>
    </row>
    <row r="62" spans="2:12" s="250" customFormat="1" ht="15.75">
      <c r="B62" s="250" t="s">
        <v>304</v>
      </c>
      <c r="C62" s="250" t="s">
        <v>178</v>
      </c>
      <c r="D62" s="251"/>
      <c r="E62" s="324">
        <v>7745085</v>
      </c>
      <c r="F62" s="324">
        <v>11982227</v>
      </c>
      <c r="G62" s="324">
        <f t="shared" si="0"/>
        <v>19727312</v>
      </c>
      <c r="H62" s="253"/>
      <c r="I62" s="272"/>
      <c r="J62" s="272"/>
      <c r="K62" s="272"/>
      <c r="L62" s="272"/>
    </row>
    <row r="63" spans="2:12" s="250" customFormat="1" ht="15.75">
      <c r="B63" s="250" t="s">
        <v>305</v>
      </c>
      <c r="C63" s="250" t="s">
        <v>179</v>
      </c>
      <c r="D63" s="251"/>
      <c r="E63" s="324">
        <v>9230444</v>
      </c>
      <c r="F63" s="324">
        <v>10813503</v>
      </c>
      <c r="G63" s="324">
        <f t="shared" si="0"/>
        <v>20043947</v>
      </c>
      <c r="H63" s="253"/>
      <c r="I63" s="272"/>
      <c r="J63" s="272"/>
      <c r="K63" s="272"/>
      <c r="L63" s="272"/>
    </row>
    <row r="64" spans="2:12" s="250" customFormat="1" ht="15.75">
      <c r="B64" s="250" t="s">
        <v>306</v>
      </c>
      <c r="C64" s="250" t="s">
        <v>180</v>
      </c>
      <c r="D64" s="251"/>
      <c r="E64" s="324">
        <v>0</v>
      </c>
      <c r="F64" s="324">
        <v>30417162</v>
      </c>
      <c r="G64" s="324">
        <f t="shared" si="0"/>
        <v>30417162</v>
      </c>
      <c r="H64" s="253"/>
      <c r="I64" s="272"/>
      <c r="J64" s="272"/>
      <c r="K64" s="272"/>
      <c r="L64" s="272"/>
    </row>
    <row r="65" spans="2:12" s="250" customFormat="1" ht="15.75">
      <c r="B65" s="250" t="s">
        <v>307</v>
      </c>
      <c r="C65" s="250" t="s">
        <v>181</v>
      </c>
      <c r="D65" s="251"/>
      <c r="E65" s="324">
        <v>0</v>
      </c>
      <c r="F65" s="324">
        <v>30417162</v>
      </c>
      <c r="G65" s="324">
        <f t="shared" si="0"/>
        <v>30417162</v>
      </c>
      <c r="H65" s="253"/>
      <c r="I65" s="272"/>
      <c r="J65" s="272"/>
      <c r="K65" s="272"/>
      <c r="L65" s="272"/>
    </row>
    <row r="66" spans="2:12" s="250" customFormat="1" ht="15.75">
      <c r="B66" s="250" t="s">
        <v>308</v>
      </c>
      <c r="C66" s="250" t="s">
        <v>182</v>
      </c>
      <c r="D66" s="251"/>
      <c r="E66" s="324">
        <v>0</v>
      </c>
      <c r="F66" s="324">
        <v>0</v>
      </c>
      <c r="G66" s="324">
        <f t="shared" si="0"/>
        <v>0</v>
      </c>
      <c r="H66" s="253"/>
      <c r="I66" s="272"/>
      <c r="J66" s="272"/>
      <c r="K66" s="272"/>
      <c r="L66" s="272"/>
    </row>
    <row r="67" spans="2:12" s="250" customFormat="1" ht="15.75">
      <c r="B67" s="250" t="s">
        <v>309</v>
      </c>
      <c r="C67" s="250" t="s">
        <v>183</v>
      </c>
      <c r="D67" s="251"/>
      <c r="E67" s="324">
        <v>0</v>
      </c>
      <c r="F67" s="324">
        <v>0</v>
      </c>
      <c r="G67" s="324">
        <f t="shared" si="0"/>
        <v>0</v>
      </c>
      <c r="H67" s="253"/>
      <c r="I67" s="272"/>
      <c r="J67" s="272"/>
      <c r="K67" s="272"/>
      <c r="L67" s="272"/>
    </row>
    <row r="68" spans="2:12" s="250" customFormat="1" ht="15.75">
      <c r="B68" s="250" t="s">
        <v>310</v>
      </c>
      <c r="C68" s="250" t="s">
        <v>184</v>
      </c>
      <c r="D68" s="251"/>
      <c r="E68" s="324">
        <f>SUM(E69:E70)</f>
        <v>0</v>
      </c>
      <c r="F68" s="324">
        <f>SUM(F69:F70)</f>
        <v>0</v>
      </c>
      <c r="G68" s="324">
        <f t="shared" si="0"/>
        <v>0</v>
      </c>
      <c r="H68" s="253"/>
      <c r="I68" s="272"/>
      <c r="J68" s="272"/>
      <c r="K68" s="272"/>
      <c r="L68" s="272"/>
    </row>
    <row r="69" spans="2:12" s="250" customFormat="1" ht="15.75">
      <c r="B69" s="250" t="s">
        <v>311</v>
      </c>
      <c r="C69" s="250" t="s">
        <v>185</v>
      </c>
      <c r="D69" s="251"/>
      <c r="E69" s="324">
        <v>0</v>
      </c>
      <c r="F69" s="324">
        <v>0</v>
      </c>
      <c r="G69" s="324">
        <f t="shared" si="0"/>
        <v>0</v>
      </c>
      <c r="H69" s="253"/>
      <c r="I69" s="272"/>
      <c r="J69" s="272"/>
      <c r="K69" s="272"/>
      <c r="L69" s="272"/>
    </row>
    <row r="70" spans="2:12" s="250" customFormat="1" ht="15.75">
      <c r="B70" s="250" t="s">
        <v>312</v>
      </c>
      <c r="C70" s="250" t="s">
        <v>186</v>
      </c>
      <c r="D70" s="251"/>
      <c r="E70" s="324">
        <v>0</v>
      </c>
      <c r="F70" s="324">
        <v>0</v>
      </c>
      <c r="G70" s="324">
        <f t="shared" si="0"/>
        <v>0</v>
      </c>
      <c r="H70" s="253"/>
      <c r="I70" s="272"/>
      <c r="J70" s="272"/>
      <c r="K70" s="272"/>
      <c r="L70" s="272"/>
    </row>
    <row r="71" spans="2:12" s="250" customFormat="1" ht="15.75">
      <c r="B71" s="250" t="s">
        <v>313</v>
      </c>
      <c r="C71" s="250" t="s">
        <v>187</v>
      </c>
      <c r="D71" s="251"/>
      <c r="E71" s="324">
        <f>E72+E73</f>
        <v>0</v>
      </c>
      <c r="F71" s="324">
        <f>F72+F73</f>
        <v>0</v>
      </c>
      <c r="G71" s="324">
        <f t="shared" si="0"/>
        <v>0</v>
      </c>
      <c r="H71" s="253"/>
      <c r="I71" s="272"/>
      <c r="J71" s="272"/>
      <c r="K71" s="272"/>
      <c r="L71" s="272"/>
    </row>
    <row r="72" spans="2:12" s="250" customFormat="1" ht="15.75">
      <c r="B72" s="250" t="s">
        <v>314</v>
      </c>
      <c r="C72" s="250" t="s">
        <v>188</v>
      </c>
      <c r="D72" s="251"/>
      <c r="E72" s="324">
        <v>0</v>
      </c>
      <c r="F72" s="324">
        <v>0</v>
      </c>
      <c r="G72" s="324">
        <f t="shared" si="0"/>
        <v>0</v>
      </c>
      <c r="H72" s="253"/>
      <c r="I72" s="272"/>
      <c r="J72" s="272"/>
      <c r="K72" s="272"/>
      <c r="L72" s="272"/>
    </row>
    <row r="73" spans="2:12" s="250" customFormat="1" ht="15.75">
      <c r="B73" s="250" t="s">
        <v>315</v>
      </c>
      <c r="C73" s="250" t="s">
        <v>189</v>
      </c>
      <c r="D73" s="251"/>
      <c r="E73" s="324">
        <v>0</v>
      </c>
      <c r="F73" s="324">
        <v>0</v>
      </c>
      <c r="G73" s="324">
        <f t="shared" si="0"/>
        <v>0</v>
      </c>
      <c r="H73" s="253"/>
      <c r="I73" s="272"/>
      <c r="J73" s="272"/>
      <c r="K73" s="272"/>
      <c r="L73" s="272"/>
    </row>
    <row r="74" spans="2:12" s="250" customFormat="1" ht="15.75">
      <c r="B74" s="250" t="s">
        <v>316</v>
      </c>
      <c r="C74" s="250" t="s">
        <v>13</v>
      </c>
      <c r="D74" s="251"/>
      <c r="E74" s="324">
        <v>87376</v>
      </c>
      <c r="F74" s="324">
        <v>14761680</v>
      </c>
      <c r="G74" s="324">
        <f aca="true" t="shared" si="1" ref="G74:G93">E74+F74</f>
        <v>14849056</v>
      </c>
      <c r="H74" s="253"/>
      <c r="I74" s="272"/>
      <c r="J74" s="272"/>
      <c r="K74" s="272"/>
      <c r="L74" s="272"/>
    </row>
    <row r="75" spans="1:12" s="257" customFormat="1" ht="16.5">
      <c r="A75" s="270"/>
      <c r="B75" s="270" t="s">
        <v>190</v>
      </c>
      <c r="C75" s="270"/>
      <c r="D75" s="258"/>
      <c r="E75" s="323">
        <f>E76+E85+E93</f>
        <v>718235764</v>
      </c>
      <c r="F75" s="323">
        <f>F76+F85+F93</f>
        <v>214798318</v>
      </c>
      <c r="G75" s="323">
        <f t="shared" si="1"/>
        <v>933034082</v>
      </c>
      <c r="H75" s="261"/>
      <c r="I75" s="272"/>
      <c r="J75" s="272"/>
      <c r="K75" s="272"/>
      <c r="L75" s="272"/>
    </row>
    <row r="76" spans="1:12" s="257" customFormat="1" ht="16.5">
      <c r="A76" s="270"/>
      <c r="B76" s="270" t="s">
        <v>17</v>
      </c>
      <c r="C76" s="270" t="s">
        <v>191</v>
      </c>
      <c r="D76" s="258"/>
      <c r="E76" s="323">
        <f>SUM(E77:E84)</f>
        <v>35981534</v>
      </c>
      <c r="F76" s="323">
        <f>SUM(F77:F84)</f>
        <v>12557967</v>
      </c>
      <c r="G76" s="323">
        <f t="shared" si="1"/>
        <v>48539501</v>
      </c>
      <c r="H76" s="261"/>
      <c r="I76" s="272"/>
      <c r="J76" s="272"/>
      <c r="K76" s="272"/>
      <c r="L76" s="272"/>
    </row>
    <row r="77" spans="2:12" s="250" customFormat="1" ht="15.75">
      <c r="B77" s="327" t="s">
        <v>18</v>
      </c>
      <c r="C77" s="250" t="s">
        <v>192</v>
      </c>
      <c r="D77" s="251"/>
      <c r="E77" s="324">
        <v>4329384</v>
      </c>
      <c r="F77" s="324">
        <v>0</v>
      </c>
      <c r="G77" s="324">
        <f t="shared" si="1"/>
        <v>4329384</v>
      </c>
      <c r="H77" s="253"/>
      <c r="I77" s="272"/>
      <c r="J77" s="272"/>
      <c r="K77" s="272"/>
      <c r="L77" s="272"/>
    </row>
    <row r="78" spans="2:12" s="250" customFormat="1" ht="15.75">
      <c r="B78" s="327" t="s">
        <v>19</v>
      </c>
      <c r="C78" s="250" t="s">
        <v>193</v>
      </c>
      <c r="D78" s="251"/>
      <c r="E78" s="324">
        <v>3957316</v>
      </c>
      <c r="F78" s="324">
        <v>1062605</v>
      </c>
      <c r="G78" s="324">
        <f t="shared" si="1"/>
        <v>5019921</v>
      </c>
      <c r="H78" s="253"/>
      <c r="I78" s="272"/>
      <c r="J78" s="272"/>
      <c r="K78" s="272"/>
      <c r="L78" s="272"/>
    </row>
    <row r="79" spans="2:12" s="250" customFormat="1" ht="15.75">
      <c r="B79" s="327" t="s">
        <v>89</v>
      </c>
      <c r="C79" s="250" t="s">
        <v>194</v>
      </c>
      <c r="D79" s="251"/>
      <c r="E79" s="324">
        <v>21906910</v>
      </c>
      <c r="F79" s="324">
        <v>1675367</v>
      </c>
      <c r="G79" s="324">
        <f t="shared" si="1"/>
        <v>23582277</v>
      </c>
      <c r="H79" s="253"/>
      <c r="I79" s="272"/>
      <c r="J79" s="272"/>
      <c r="K79" s="272"/>
      <c r="L79" s="272"/>
    </row>
    <row r="80" spans="2:12" s="250" customFormat="1" ht="15.75">
      <c r="B80" s="327" t="s">
        <v>396</v>
      </c>
      <c r="C80" s="250" t="s">
        <v>195</v>
      </c>
      <c r="D80" s="251"/>
      <c r="E80" s="324">
        <v>5293887</v>
      </c>
      <c r="F80" s="324">
        <v>2661455</v>
      </c>
      <c r="G80" s="324">
        <f t="shared" si="1"/>
        <v>7955342</v>
      </c>
      <c r="H80" s="253"/>
      <c r="I80" s="272"/>
      <c r="J80" s="272"/>
      <c r="K80" s="272"/>
      <c r="L80" s="272"/>
    </row>
    <row r="81" spans="2:12" s="250" customFormat="1" ht="15.75">
      <c r="B81" s="327" t="s">
        <v>397</v>
      </c>
      <c r="C81" s="250" t="s">
        <v>196</v>
      </c>
      <c r="D81" s="251"/>
      <c r="E81" s="324">
        <v>0</v>
      </c>
      <c r="F81" s="324">
        <v>0</v>
      </c>
      <c r="G81" s="324">
        <f t="shared" si="1"/>
        <v>0</v>
      </c>
      <c r="H81" s="253"/>
      <c r="I81" s="272"/>
      <c r="J81" s="272"/>
      <c r="K81" s="272"/>
      <c r="L81" s="272"/>
    </row>
    <row r="82" spans="2:12" s="250" customFormat="1" ht="15.75">
      <c r="B82" s="327" t="s">
        <v>398</v>
      </c>
      <c r="C82" s="250" t="s">
        <v>197</v>
      </c>
      <c r="D82" s="251"/>
      <c r="E82" s="324">
        <v>0</v>
      </c>
      <c r="F82" s="324">
        <v>0</v>
      </c>
      <c r="G82" s="324">
        <f t="shared" si="1"/>
        <v>0</v>
      </c>
      <c r="H82" s="253"/>
      <c r="I82" s="272"/>
      <c r="J82" s="272"/>
      <c r="K82" s="272"/>
      <c r="L82" s="272"/>
    </row>
    <row r="83" spans="2:12" s="250" customFormat="1" ht="15.75">
      <c r="B83" s="327" t="s">
        <v>399</v>
      </c>
      <c r="C83" s="250" t="s">
        <v>198</v>
      </c>
      <c r="D83" s="251"/>
      <c r="E83" s="324">
        <v>494037</v>
      </c>
      <c r="F83" s="324">
        <v>7158540</v>
      </c>
      <c r="G83" s="324">
        <f t="shared" si="1"/>
        <v>7652577</v>
      </c>
      <c r="H83" s="253"/>
      <c r="I83" s="272"/>
      <c r="J83" s="272"/>
      <c r="K83" s="272"/>
      <c r="L83" s="272"/>
    </row>
    <row r="84" spans="2:12" s="250" customFormat="1" ht="15.75">
      <c r="B84" s="327" t="s">
        <v>400</v>
      </c>
      <c r="C84" s="250" t="s">
        <v>199</v>
      </c>
      <c r="D84" s="251"/>
      <c r="E84" s="324">
        <v>0</v>
      </c>
      <c r="F84" s="324">
        <v>0</v>
      </c>
      <c r="G84" s="324">
        <f t="shared" si="1"/>
        <v>0</v>
      </c>
      <c r="H84" s="253"/>
      <c r="I84" s="272"/>
      <c r="J84" s="272"/>
      <c r="K84" s="272"/>
      <c r="L84" s="272"/>
    </row>
    <row r="85" spans="1:12" s="257" customFormat="1" ht="16.5">
      <c r="A85" s="270"/>
      <c r="B85" s="270" t="s">
        <v>20</v>
      </c>
      <c r="C85" s="270" t="s">
        <v>200</v>
      </c>
      <c r="D85" s="258"/>
      <c r="E85" s="323">
        <f>SUM(E86:E92)</f>
        <v>153358820</v>
      </c>
      <c r="F85" s="323">
        <f>SUM(F86:F92)</f>
        <v>67210869</v>
      </c>
      <c r="G85" s="323">
        <f t="shared" si="1"/>
        <v>220569689</v>
      </c>
      <c r="H85" s="261"/>
      <c r="I85" s="272"/>
      <c r="J85" s="272"/>
      <c r="K85" s="272"/>
      <c r="L85" s="272"/>
    </row>
    <row r="86" spans="2:12" s="250" customFormat="1" ht="15.75">
      <c r="B86" s="328" t="s">
        <v>21</v>
      </c>
      <c r="C86" s="250" t="s">
        <v>201</v>
      </c>
      <c r="D86" s="251"/>
      <c r="E86" s="324">
        <v>1533214</v>
      </c>
      <c r="F86" s="324">
        <v>570101</v>
      </c>
      <c r="G86" s="324">
        <f t="shared" si="1"/>
        <v>2103315</v>
      </c>
      <c r="H86" s="253"/>
      <c r="I86" s="272"/>
      <c r="J86" s="272"/>
      <c r="K86" s="272"/>
      <c r="L86" s="272"/>
    </row>
    <row r="87" spans="2:12" s="250" customFormat="1" ht="15.75">
      <c r="B87" s="328" t="s">
        <v>22</v>
      </c>
      <c r="C87" s="250" t="s">
        <v>202</v>
      </c>
      <c r="D87" s="251"/>
      <c r="E87" s="324">
        <v>1061747</v>
      </c>
      <c r="F87" s="324">
        <v>555781</v>
      </c>
      <c r="G87" s="324">
        <f t="shared" si="1"/>
        <v>1617528</v>
      </c>
      <c r="H87" s="253"/>
      <c r="I87" s="272"/>
      <c r="J87" s="272"/>
      <c r="K87" s="272"/>
      <c r="L87" s="272"/>
    </row>
    <row r="88" spans="2:12" s="250" customFormat="1" ht="15.75">
      <c r="B88" s="328" t="s">
        <v>214</v>
      </c>
      <c r="C88" s="250" t="s">
        <v>203</v>
      </c>
      <c r="D88" s="251"/>
      <c r="E88" s="324">
        <v>0</v>
      </c>
      <c r="F88" s="324">
        <v>25310</v>
      </c>
      <c r="G88" s="324">
        <f t="shared" si="1"/>
        <v>25310</v>
      </c>
      <c r="H88" s="253"/>
      <c r="I88" s="272"/>
      <c r="J88" s="272"/>
      <c r="K88" s="272"/>
      <c r="L88" s="272"/>
    </row>
    <row r="89" spans="2:12" s="250" customFormat="1" ht="15.75">
      <c r="B89" s="328" t="s">
        <v>391</v>
      </c>
      <c r="C89" s="250" t="s">
        <v>204</v>
      </c>
      <c r="D89" s="251"/>
      <c r="E89" s="324">
        <v>0</v>
      </c>
      <c r="F89" s="324">
        <v>0</v>
      </c>
      <c r="G89" s="324">
        <f t="shared" si="1"/>
        <v>0</v>
      </c>
      <c r="H89" s="253"/>
      <c r="I89" s="272"/>
      <c r="J89" s="272"/>
      <c r="K89" s="272"/>
      <c r="L89" s="272"/>
    </row>
    <row r="90" spans="2:12" s="250" customFormat="1" ht="15.75">
      <c r="B90" s="328" t="s">
        <v>392</v>
      </c>
      <c r="C90" s="250" t="s">
        <v>205</v>
      </c>
      <c r="D90" s="251"/>
      <c r="E90" s="324">
        <v>113868168</v>
      </c>
      <c r="F90" s="324">
        <v>49223837</v>
      </c>
      <c r="G90" s="324">
        <f t="shared" si="1"/>
        <v>163092005</v>
      </c>
      <c r="H90" s="253"/>
      <c r="I90" s="272"/>
      <c r="J90" s="272"/>
      <c r="K90" s="272"/>
      <c r="L90" s="272"/>
    </row>
    <row r="91" spans="2:12" s="250" customFormat="1" ht="15.75">
      <c r="B91" s="328" t="s">
        <v>393</v>
      </c>
      <c r="C91" s="250" t="s">
        <v>206</v>
      </c>
      <c r="D91" s="251"/>
      <c r="E91" s="324">
        <v>36895691</v>
      </c>
      <c r="F91" s="324">
        <v>16835840</v>
      </c>
      <c r="G91" s="324">
        <f t="shared" si="1"/>
        <v>53731531</v>
      </c>
      <c r="H91" s="253"/>
      <c r="I91" s="272"/>
      <c r="J91" s="272"/>
      <c r="K91" s="272"/>
      <c r="L91" s="272"/>
    </row>
    <row r="92" spans="2:12" s="250" customFormat="1" ht="15.75">
      <c r="B92" s="328" t="s">
        <v>394</v>
      </c>
      <c r="C92" s="250" t="s">
        <v>207</v>
      </c>
      <c r="D92" s="251"/>
      <c r="E92" s="324">
        <v>0</v>
      </c>
      <c r="F92" s="324">
        <v>0</v>
      </c>
      <c r="G92" s="324">
        <f t="shared" si="1"/>
        <v>0</v>
      </c>
      <c r="H92" s="253"/>
      <c r="I92" s="272"/>
      <c r="J92" s="272"/>
      <c r="K92" s="272"/>
      <c r="L92" s="272"/>
    </row>
    <row r="93" spans="2:12" s="257" customFormat="1" ht="16.5">
      <c r="B93" s="270" t="s">
        <v>23</v>
      </c>
      <c r="C93" s="270" t="s">
        <v>208</v>
      </c>
      <c r="D93" s="258"/>
      <c r="E93" s="323">
        <v>528895410</v>
      </c>
      <c r="F93" s="323">
        <v>135029482</v>
      </c>
      <c r="G93" s="323">
        <f t="shared" si="1"/>
        <v>663924892</v>
      </c>
      <c r="H93" s="261"/>
      <c r="I93" s="272"/>
      <c r="J93" s="272"/>
      <c r="K93" s="272"/>
      <c r="L93" s="272"/>
    </row>
    <row r="94" spans="4:12" s="329" customFormat="1" ht="15.75">
      <c r="D94" s="330"/>
      <c r="E94" s="331"/>
      <c r="F94" s="331"/>
      <c r="G94" s="331"/>
      <c r="H94" s="332"/>
      <c r="I94" s="272"/>
      <c r="J94" s="272"/>
      <c r="K94" s="272"/>
      <c r="L94" s="272"/>
    </row>
    <row r="95" spans="2:12" s="257" customFormat="1" ht="16.5">
      <c r="B95" s="287"/>
      <c r="C95" s="333" t="s">
        <v>209</v>
      </c>
      <c r="D95" s="289"/>
      <c r="E95" s="469">
        <f>E75+E9</f>
        <v>898448395</v>
      </c>
      <c r="F95" s="469">
        <f>F75+F9</f>
        <v>633013419</v>
      </c>
      <c r="G95" s="469">
        <f>G75+G9</f>
        <v>1531461814</v>
      </c>
      <c r="H95" s="261"/>
      <c r="I95" s="272"/>
      <c r="J95" s="272"/>
      <c r="K95" s="272"/>
      <c r="L95" s="272"/>
    </row>
    <row r="96" spans="1:12" ht="15.75">
      <c r="A96" s="232"/>
      <c r="B96" s="232"/>
      <c r="C96" s="312"/>
      <c r="D96" s="313"/>
      <c r="J96" s="272"/>
      <c r="K96" s="272"/>
      <c r="L96" s="272"/>
    </row>
    <row r="97" spans="1:7" ht="33.75" customHeight="1">
      <c r="A97" s="232"/>
      <c r="B97" s="473" t="s">
        <v>783</v>
      </c>
      <c r="C97" s="473"/>
      <c r="D97" s="473"/>
      <c r="E97" s="473"/>
      <c r="F97" s="473"/>
      <c r="G97" s="473"/>
    </row>
    <row r="98" spans="1:4" ht="12.75">
      <c r="A98" s="232"/>
      <c r="B98" s="232"/>
      <c r="C98" s="312"/>
      <c r="D98" s="313"/>
    </row>
    <row r="99" spans="1:4" ht="12.75">
      <c r="A99" s="232"/>
      <c r="B99" s="232"/>
      <c r="C99" s="312"/>
      <c r="D99" s="313"/>
    </row>
    <row r="100" spans="1:8" s="257" customFormat="1" ht="15.75">
      <c r="A100" s="474" t="s">
        <v>763</v>
      </c>
      <c r="B100" s="474"/>
      <c r="C100" s="474"/>
      <c r="D100" s="474"/>
      <c r="E100" s="474"/>
      <c r="F100" s="474"/>
      <c r="G100" s="474"/>
      <c r="H100" s="474"/>
    </row>
    <row r="101" spans="1:4" ht="12.75">
      <c r="A101" s="232"/>
      <c r="B101" s="232"/>
      <c r="C101" s="312"/>
      <c r="D101" s="313"/>
    </row>
    <row r="102" spans="1:4" ht="12.75">
      <c r="A102" s="232"/>
      <c r="B102" s="232"/>
      <c r="C102" s="312"/>
      <c r="D102" s="313"/>
    </row>
    <row r="103" spans="1:7" ht="12.75">
      <c r="A103" s="232"/>
      <c r="B103" s="315"/>
      <c r="C103" s="316"/>
      <c r="D103" s="317"/>
      <c r="E103" s="231"/>
      <c r="F103" s="231"/>
      <c r="G103" s="231"/>
    </row>
    <row r="104" spans="1:4" ht="12.75">
      <c r="A104" s="232"/>
      <c r="B104" s="232"/>
      <c r="C104" s="312"/>
      <c r="D104" s="313"/>
    </row>
    <row r="105" spans="1:4" ht="12.75">
      <c r="A105" s="232"/>
      <c r="B105" s="232"/>
      <c r="C105" s="312"/>
      <c r="D105" s="313"/>
    </row>
  </sheetData>
  <sheetProtection sheet="1"/>
  <mergeCells count="2">
    <mergeCell ref="A100:H100"/>
    <mergeCell ref="B97:G97"/>
  </mergeCells>
  <printOptions horizontalCentered="1"/>
  <pageMargins left="0.4330708661417323" right="0.2362204724409449" top="0.6692913385826772" bottom="0.5905511811023623" header="0.5118110236220472" footer="0.5905511811023623"/>
  <pageSetup fitToHeight="1" fitToWidth="1" horizontalDpi="600" verticalDpi="600" orientation="portrait" paperSize="9" scale="46" r:id="rId1"/>
  <headerFooter alignWithMargins="0">
    <oddFooter xml:space="preserve">&amp;C&amp;"DINPro-Medium,Regular"&amp;14 8&amp;R&amp;"DINPro-Light,Italic"&amp;14                    &amp;"Arial,Normal"&amp;10     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view="pageBreakPreview" zoomScale="70" zoomScaleNormal="75" zoomScaleSheetLayoutView="7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.421875" style="9" customWidth="1"/>
    <col min="2" max="2" width="8.421875" style="9" customWidth="1"/>
    <col min="3" max="3" width="81.8515625" style="9" customWidth="1"/>
    <col min="4" max="4" width="18.7109375" style="158" customWidth="1"/>
    <col min="5" max="5" width="22.57421875" style="9" customWidth="1"/>
    <col min="6" max="6" width="32.57421875" style="395" customWidth="1"/>
    <col min="7" max="7" width="15.57421875" style="9" bestFit="1" customWidth="1"/>
    <col min="8" max="8" width="15.57421875" style="9" customWidth="1"/>
    <col min="9" max="9" width="13.7109375" style="9" bestFit="1" customWidth="1"/>
    <col min="10" max="11" width="15.57421875" style="9" bestFit="1" customWidth="1"/>
    <col min="12" max="12" width="12.28125" style="9" bestFit="1" customWidth="1"/>
    <col min="13" max="16384" width="9.140625" style="9" customWidth="1"/>
  </cols>
  <sheetData>
    <row r="1" spans="1:6" s="1" customFormat="1" ht="17.25" customHeight="1">
      <c r="A1" s="2"/>
      <c r="B1" s="2"/>
      <c r="C1" s="2"/>
      <c r="D1" s="40"/>
      <c r="E1" s="2"/>
      <c r="F1" s="393"/>
    </row>
    <row r="2" spans="1:6" s="149" customFormat="1" ht="17.25" customHeight="1">
      <c r="A2" s="38"/>
      <c r="B2" s="75" t="s">
        <v>0</v>
      </c>
      <c r="C2" s="104"/>
      <c r="D2" s="105"/>
      <c r="E2" s="104"/>
      <c r="F2" s="392"/>
    </row>
    <row r="3" spans="1:6" s="149" customFormat="1" ht="17.25" customHeight="1">
      <c r="A3" s="38"/>
      <c r="B3" s="78" t="s">
        <v>796</v>
      </c>
      <c r="C3" s="38"/>
      <c r="D3" s="106"/>
      <c r="E3" s="38"/>
      <c r="F3" s="392"/>
    </row>
    <row r="4" spans="1:6" s="149" customFormat="1" ht="17.25" customHeight="1">
      <c r="A4" s="38"/>
      <c r="B4" s="80" t="s">
        <v>401</v>
      </c>
      <c r="C4" s="38"/>
      <c r="D4" s="106"/>
      <c r="E4" s="38"/>
      <c r="F4" s="392"/>
    </row>
    <row r="5" spans="1:6" s="152" customFormat="1" ht="18" customHeight="1">
      <c r="A5" s="140"/>
      <c r="B5" s="140"/>
      <c r="C5" s="140"/>
      <c r="D5" s="150"/>
      <c r="E5" s="151"/>
      <c r="F5" s="389"/>
    </row>
    <row r="6" spans="1:6" s="153" customFormat="1" ht="16.5">
      <c r="A6" s="26"/>
      <c r="B6" s="138"/>
      <c r="C6" s="138" t="s">
        <v>43</v>
      </c>
      <c r="D6" s="79" t="s">
        <v>1</v>
      </c>
      <c r="E6" s="168" t="s">
        <v>44</v>
      </c>
      <c r="F6" s="391"/>
    </row>
    <row r="7" spans="1:11" s="153" customFormat="1" ht="16.5">
      <c r="A7" s="26"/>
      <c r="B7" s="86"/>
      <c r="C7" s="86"/>
      <c r="D7" s="88" t="s">
        <v>75</v>
      </c>
      <c r="E7" s="170" t="s">
        <v>795</v>
      </c>
      <c r="F7" s="391"/>
      <c r="G7" s="246"/>
      <c r="H7" s="246"/>
      <c r="J7" s="246"/>
      <c r="K7" s="246"/>
    </row>
    <row r="8" spans="1:12" s="154" customFormat="1" ht="16.5">
      <c r="A8" s="90"/>
      <c r="B8" s="90" t="s">
        <v>4</v>
      </c>
      <c r="C8" s="90" t="s">
        <v>46</v>
      </c>
      <c r="D8" s="304" t="s">
        <v>768</v>
      </c>
      <c r="E8" s="164">
        <f>SUM(E9:E13,E17:E18)</f>
        <v>33588997</v>
      </c>
      <c r="F8" s="390"/>
      <c r="G8" s="177"/>
      <c r="H8" s="410"/>
      <c r="I8" s="238"/>
      <c r="J8" s="164"/>
      <c r="K8" s="164"/>
      <c r="L8" s="164"/>
    </row>
    <row r="9" spans="1:12" s="35" customFormat="1" ht="16.5">
      <c r="A9" s="23"/>
      <c r="B9" s="28" t="s">
        <v>5</v>
      </c>
      <c r="C9" s="23" t="s">
        <v>47</v>
      </c>
      <c r="D9" s="24" t="s">
        <v>769</v>
      </c>
      <c r="E9" s="165">
        <v>25242030</v>
      </c>
      <c r="F9" s="390"/>
      <c r="G9" s="177"/>
      <c r="H9" s="410"/>
      <c r="I9" s="238"/>
      <c r="J9" s="165"/>
      <c r="K9" s="165"/>
      <c r="L9" s="165"/>
    </row>
    <row r="10" spans="1:12" s="35" customFormat="1" ht="16.5">
      <c r="A10" s="23"/>
      <c r="B10" s="28" t="s">
        <v>6</v>
      </c>
      <c r="C10" s="23" t="s">
        <v>52</v>
      </c>
      <c r="D10" s="24"/>
      <c r="E10" s="165">
        <v>472136</v>
      </c>
      <c r="F10" s="390"/>
      <c r="G10" s="177"/>
      <c r="H10" s="410"/>
      <c r="I10" s="238"/>
      <c r="J10" s="165"/>
      <c r="K10" s="165"/>
      <c r="L10" s="165"/>
    </row>
    <row r="11" spans="1:12" s="35" customFormat="1" ht="16.5">
      <c r="A11" s="23"/>
      <c r="B11" s="28" t="s">
        <v>7</v>
      </c>
      <c r="C11" s="23" t="s">
        <v>53</v>
      </c>
      <c r="D11" s="24" t="s">
        <v>770</v>
      </c>
      <c r="E11" s="165">
        <v>696817</v>
      </c>
      <c r="F11" s="390"/>
      <c r="G11" s="177"/>
      <c r="H11" s="410"/>
      <c r="I11" s="238"/>
      <c r="J11" s="165"/>
      <c r="K11" s="165"/>
      <c r="L11" s="165"/>
    </row>
    <row r="12" spans="1:12" s="35" customFormat="1" ht="16.5">
      <c r="A12" s="23"/>
      <c r="B12" s="28" t="s">
        <v>40</v>
      </c>
      <c r="C12" s="32" t="s">
        <v>54</v>
      </c>
      <c r="D12" s="24"/>
      <c r="E12" s="165">
        <v>225202</v>
      </c>
      <c r="F12" s="390"/>
      <c r="G12" s="177"/>
      <c r="H12" s="410"/>
      <c r="I12" s="238"/>
      <c r="J12" s="165"/>
      <c r="K12" s="165"/>
      <c r="L12" s="165"/>
    </row>
    <row r="13" spans="1:12" s="35" customFormat="1" ht="16.5">
      <c r="A13" s="23"/>
      <c r="B13" s="28" t="s">
        <v>41</v>
      </c>
      <c r="C13" s="23" t="s">
        <v>55</v>
      </c>
      <c r="D13" s="24" t="s">
        <v>771</v>
      </c>
      <c r="E13" s="165">
        <f>SUM(E14:E16)</f>
        <v>6901394</v>
      </c>
      <c r="F13" s="390"/>
      <c r="G13" s="177"/>
      <c r="H13" s="410"/>
      <c r="I13" s="238"/>
      <c r="J13" s="165"/>
      <c r="K13" s="165"/>
      <c r="L13" s="165"/>
    </row>
    <row r="14" spans="1:12" s="35" customFormat="1" ht="16.5">
      <c r="A14" s="23"/>
      <c r="B14" s="28" t="s">
        <v>56</v>
      </c>
      <c r="C14" s="23" t="s">
        <v>411</v>
      </c>
      <c r="D14" s="96"/>
      <c r="E14" s="165">
        <v>0</v>
      </c>
      <c r="F14" s="390"/>
      <c r="G14" s="177"/>
      <c r="H14" s="410"/>
      <c r="I14" s="238"/>
      <c r="J14" s="165"/>
      <c r="K14" s="165"/>
      <c r="L14" s="165"/>
    </row>
    <row r="15" spans="1:12" s="35" customFormat="1" ht="16.5">
      <c r="A15" s="23"/>
      <c r="B15" s="28" t="s">
        <v>57</v>
      </c>
      <c r="C15" s="23" t="s">
        <v>410</v>
      </c>
      <c r="D15" s="96"/>
      <c r="E15" s="165">
        <v>5506934</v>
      </c>
      <c r="F15" s="390"/>
      <c r="G15" s="177"/>
      <c r="H15" s="410"/>
      <c r="I15" s="238"/>
      <c r="J15" s="165"/>
      <c r="K15" s="165"/>
      <c r="L15" s="165"/>
    </row>
    <row r="16" spans="1:12" s="35" customFormat="1" ht="16.5">
      <c r="A16" s="23"/>
      <c r="B16" s="28" t="s">
        <v>58</v>
      </c>
      <c r="C16" s="23" t="s">
        <v>409</v>
      </c>
      <c r="D16" s="96"/>
      <c r="E16" s="165">
        <v>1394460</v>
      </c>
      <c r="F16" s="390"/>
      <c r="G16" s="177"/>
      <c r="H16" s="410"/>
      <c r="I16" s="238"/>
      <c r="J16" s="165"/>
      <c r="K16" s="165"/>
      <c r="L16" s="165"/>
    </row>
    <row r="17" spans="1:12" s="35" customFormat="1" ht="16.5">
      <c r="A17" s="23"/>
      <c r="B17" s="28" t="s">
        <v>42</v>
      </c>
      <c r="C17" s="23" t="s">
        <v>282</v>
      </c>
      <c r="D17" s="96"/>
      <c r="E17" s="165">
        <v>0</v>
      </c>
      <c r="F17" s="390"/>
      <c r="G17" s="177"/>
      <c r="H17" s="410"/>
      <c r="I17" s="238"/>
      <c r="J17" s="165"/>
      <c r="K17" s="165"/>
      <c r="L17" s="165"/>
    </row>
    <row r="18" spans="1:12" s="35" customFormat="1" ht="16.5">
      <c r="A18" s="23"/>
      <c r="B18" s="28" t="s">
        <v>108</v>
      </c>
      <c r="C18" s="32" t="s">
        <v>59</v>
      </c>
      <c r="D18" s="96"/>
      <c r="E18" s="165">
        <v>51418</v>
      </c>
      <c r="F18" s="390"/>
      <c r="G18" s="177"/>
      <c r="H18" s="410"/>
      <c r="I18" s="238"/>
      <c r="J18" s="165"/>
      <c r="K18" s="165"/>
      <c r="L18" s="165"/>
    </row>
    <row r="19" spans="1:12" s="34" customFormat="1" ht="16.5">
      <c r="A19" s="90"/>
      <c r="B19" s="92" t="s">
        <v>8</v>
      </c>
      <c r="C19" s="94" t="s">
        <v>559</v>
      </c>
      <c r="D19" s="304" t="s">
        <v>772</v>
      </c>
      <c r="E19" s="164">
        <f>SUM(E20:E24)</f>
        <v>19022869</v>
      </c>
      <c r="F19" s="390"/>
      <c r="G19" s="177"/>
      <c r="H19" s="410"/>
      <c r="I19" s="238"/>
      <c r="J19" s="164"/>
      <c r="K19" s="164"/>
      <c r="L19" s="164"/>
    </row>
    <row r="20" spans="1:12" s="35" customFormat="1" ht="16.5">
      <c r="A20" s="23"/>
      <c r="B20" s="28" t="s">
        <v>9</v>
      </c>
      <c r="C20" s="23" t="s">
        <v>60</v>
      </c>
      <c r="D20" s="24" t="s">
        <v>773</v>
      </c>
      <c r="E20" s="165">
        <v>14504876</v>
      </c>
      <c r="F20" s="390"/>
      <c r="G20" s="177"/>
      <c r="H20" s="410"/>
      <c r="I20" s="238"/>
      <c r="J20" s="165"/>
      <c r="K20" s="165"/>
      <c r="L20" s="165"/>
    </row>
    <row r="21" spans="1:12" s="35" customFormat="1" ht="16.5">
      <c r="A21" s="23"/>
      <c r="B21" s="28" t="s">
        <v>14</v>
      </c>
      <c r="C21" s="32" t="s">
        <v>61</v>
      </c>
      <c r="D21" s="24" t="s">
        <v>774</v>
      </c>
      <c r="E21" s="165">
        <v>1499445</v>
      </c>
      <c r="F21" s="390"/>
      <c r="G21" s="177"/>
      <c r="H21" s="410"/>
      <c r="I21" s="238"/>
      <c r="J21" s="165"/>
      <c r="K21" s="165"/>
      <c r="L21" s="165"/>
    </row>
    <row r="22" spans="1:12" s="35" customFormat="1" ht="16.5">
      <c r="A22" s="23"/>
      <c r="B22" s="28" t="s">
        <v>15</v>
      </c>
      <c r="C22" s="32" t="s">
        <v>283</v>
      </c>
      <c r="D22" s="24"/>
      <c r="E22" s="165">
        <v>1561507</v>
      </c>
      <c r="F22" s="390"/>
      <c r="G22" s="177"/>
      <c r="H22" s="410"/>
      <c r="I22" s="238"/>
      <c r="J22" s="165"/>
      <c r="K22" s="165"/>
      <c r="L22" s="165"/>
    </row>
    <row r="23" spans="1:12" s="35" customFormat="1" ht="16.5">
      <c r="A23" s="23"/>
      <c r="B23" s="28" t="s">
        <v>62</v>
      </c>
      <c r="C23" s="23" t="s">
        <v>76</v>
      </c>
      <c r="D23" s="24" t="s">
        <v>775</v>
      </c>
      <c r="E23" s="165">
        <v>1377885</v>
      </c>
      <c r="F23" s="390"/>
      <c r="G23" s="177"/>
      <c r="H23" s="410"/>
      <c r="I23" s="238"/>
      <c r="J23" s="165"/>
      <c r="K23" s="165"/>
      <c r="L23" s="165"/>
    </row>
    <row r="24" spans="1:12" s="35" customFormat="1" ht="16.5">
      <c r="A24" s="23"/>
      <c r="B24" s="28" t="s">
        <v>63</v>
      </c>
      <c r="C24" s="32" t="s">
        <v>64</v>
      </c>
      <c r="D24" s="81"/>
      <c r="E24" s="165">
        <v>79156</v>
      </c>
      <c r="F24" s="390"/>
      <c r="G24" s="177"/>
      <c r="H24" s="410"/>
      <c r="I24" s="238"/>
      <c r="J24" s="165"/>
      <c r="K24" s="165"/>
      <c r="L24" s="165"/>
    </row>
    <row r="25" spans="1:12" s="34" customFormat="1" ht="16.5">
      <c r="A25" s="90"/>
      <c r="B25" s="90" t="s">
        <v>16</v>
      </c>
      <c r="C25" s="92" t="s">
        <v>346</v>
      </c>
      <c r="D25" s="96"/>
      <c r="E25" s="164">
        <f>E8-E19</f>
        <v>14566128</v>
      </c>
      <c r="F25" s="390"/>
      <c r="G25" s="177"/>
      <c r="H25" s="410"/>
      <c r="I25" s="238"/>
      <c r="J25" s="164"/>
      <c r="K25" s="164"/>
      <c r="L25" s="164"/>
    </row>
    <row r="26" spans="1:12" s="34" customFormat="1" ht="16.5">
      <c r="A26" s="90"/>
      <c r="B26" s="90" t="s">
        <v>17</v>
      </c>
      <c r="C26" s="92" t="s">
        <v>347</v>
      </c>
      <c r="D26" s="96"/>
      <c r="E26" s="164">
        <f>E27-E30</f>
        <v>3450047</v>
      </c>
      <c r="F26" s="390"/>
      <c r="G26" s="177"/>
      <c r="H26" s="410"/>
      <c r="I26" s="238"/>
      <c r="J26" s="164"/>
      <c r="K26" s="164"/>
      <c r="L26" s="164"/>
    </row>
    <row r="27" spans="1:12" s="35" customFormat="1" ht="16.5">
      <c r="A27" s="23"/>
      <c r="B27" s="28" t="s">
        <v>18</v>
      </c>
      <c r="C27" s="23" t="s">
        <v>65</v>
      </c>
      <c r="D27" s="96"/>
      <c r="E27" s="165">
        <f>SUM(E28:E29)</f>
        <v>4475751</v>
      </c>
      <c r="F27" s="390"/>
      <c r="G27" s="177"/>
      <c r="H27" s="410"/>
      <c r="I27" s="238"/>
      <c r="J27" s="165"/>
      <c r="K27" s="165"/>
      <c r="L27" s="165"/>
    </row>
    <row r="28" spans="1:12" s="42" customFormat="1" ht="16.5">
      <c r="A28" s="23"/>
      <c r="B28" s="28" t="s">
        <v>66</v>
      </c>
      <c r="C28" s="23" t="s">
        <v>68</v>
      </c>
      <c r="D28" s="96"/>
      <c r="E28" s="165">
        <v>407054</v>
      </c>
      <c r="F28" s="390"/>
      <c r="G28" s="177"/>
      <c r="H28" s="410"/>
      <c r="I28" s="238"/>
      <c r="J28" s="165"/>
      <c r="K28" s="165"/>
      <c r="L28" s="165"/>
    </row>
    <row r="29" spans="1:12" s="35" customFormat="1" ht="16.5">
      <c r="A29" s="23"/>
      <c r="B29" s="28" t="s">
        <v>67</v>
      </c>
      <c r="C29" s="23" t="s">
        <v>13</v>
      </c>
      <c r="D29" s="96"/>
      <c r="E29" s="165">
        <v>4068697</v>
      </c>
      <c r="F29" s="390"/>
      <c r="G29" s="177"/>
      <c r="H29" s="410"/>
      <c r="I29" s="238"/>
      <c r="J29" s="165"/>
      <c r="K29" s="165"/>
      <c r="L29" s="165"/>
    </row>
    <row r="30" spans="1:12" s="35" customFormat="1" ht="16.5">
      <c r="A30" s="23"/>
      <c r="B30" s="28" t="s">
        <v>19</v>
      </c>
      <c r="C30" s="23" t="s">
        <v>69</v>
      </c>
      <c r="D30" s="96"/>
      <c r="E30" s="165">
        <f>SUM(E31:E32)</f>
        <v>1025704</v>
      </c>
      <c r="F30" s="390"/>
      <c r="G30" s="177"/>
      <c r="H30" s="410"/>
      <c r="I30" s="238"/>
      <c r="J30" s="165"/>
      <c r="K30" s="165"/>
      <c r="L30" s="165"/>
    </row>
    <row r="31" spans="1:12" s="35" customFormat="1" ht="16.5">
      <c r="A31" s="23"/>
      <c r="B31" s="28" t="s">
        <v>70</v>
      </c>
      <c r="C31" s="30" t="s">
        <v>372</v>
      </c>
      <c r="D31" s="96"/>
      <c r="E31" s="165">
        <v>1825</v>
      </c>
      <c r="F31" s="390"/>
      <c r="G31" s="177"/>
      <c r="H31" s="410"/>
      <c r="I31" s="238"/>
      <c r="J31" s="165"/>
      <c r="K31" s="165"/>
      <c r="L31" s="165"/>
    </row>
    <row r="32" spans="1:12" s="35" customFormat="1" ht="16.5">
      <c r="A32" s="23"/>
      <c r="B32" s="28" t="s">
        <v>71</v>
      </c>
      <c r="C32" s="23" t="s">
        <v>13</v>
      </c>
      <c r="D32" s="96"/>
      <c r="E32" s="165">
        <v>1023879</v>
      </c>
      <c r="F32" s="390"/>
      <c r="G32" s="177"/>
      <c r="H32" s="410"/>
      <c r="I32" s="238"/>
      <c r="J32" s="165"/>
      <c r="K32" s="165"/>
      <c r="L32" s="165"/>
    </row>
    <row r="33" spans="1:12" s="34" customFormat="1" ht="16.5">
      <c r="A33" s="90"/>
      <c r="B33" s="90" t="s">
        <v>20</v>
      </c>
      <c r="C33" s="92" t="s">
        <v>412</v>
      </c>
      <c r="D33" s="96"/>
      <c r="E33" s="164">
        <v>2123197</v>
      </c>
      <c r="F33" s="390"/>
      <c r="G33" s="177"/>
      <c r="H33" s="410"/>
      <c r="I33" s="238"/>
      <c r="J33" s="164"/>
      <c r="K33" s="164"/>
      <c r="L33" s="164"/>
    </row>
    <row r="34" spans="1:12" s="34" customFormat="1" ht="16.5">
      <c r="A34" s="90"/>
      <c r="B34" s="90" t="s">
        <v>413</v>
      </c>
      <c r="C34" s="92" t="s">
        <v>72</v>
      </c>
      <c r="D34" s="164" t="s">
        <v>776</v>
      </c>
      <c r="E34" s="164">
        <v>4601</v>
      </c>
      <c r="F34" s="390"/>
      <c r="G34" s="177"/>
      <c r="H34" s="410"/>
      <c r="I34" s="238"/>
      <c r="J34" s="164"/>
      <c r="K34" s="164"/>
      <c r="L34" s="164"/>
    </row>
    <row r="35" spans="1:12" s="34" customFormat="1" ht="16.5">
      <c r="A35" s="90"/>
      <c r="B35" s="90" t="s">
        <v>26</v>
      </c>
      <c r="C35" s="92" t="s">
        <v>284</v>
      </c>
      <c r="D35" s="164" t="s">
        <v>777</v>
      </c>
      <c r="E35" s="164">
        <f>+SUM(E36:E38)</f>
        <v>-335589</v>
      </c>
      <c r="F35" s="390"/>
      <c r="G35" s="177"/>
      <c r="H35" s="410"/>
      <c r="I35" s="238"/>
      <c r="J35" s="164"/>
      <c r="K35" s="164"/>
      <c r="L35" s="164"/>
    </row>
    <row r="36" spans="1:12" s="35" customFormat="1" ht="16.5">
      <c r="A36" s="23"/>
      <c r="B36" s="28" t="s">
        <v>414</v>
      </c>
      <c r="C36" s="23" t="s">
        <v>285</v>
      </c>
      <c r="D36" s="96"/>
      <c r="E36" s="165">
        <v>-1105607</v>
      </c>
      <c r="F36" s="390"/>
      <c r="G36" s="177"/>
      <c r="H36" s="410"/>
      <c r="I36" s="238"/>
      <c r="J36" s="165"/>
      <c r="K36" s="165"/>
      <c r="L36" s="165"/>
    </row>
    <row r="37" spans="1:12" s="35" customFormat="1" ht="16.5">
      <c r="A37" s="23"/>
      <c r="B37" s="28" t="s">
        <v>415</v>
      </c>
      <c r="C37" s="23" t="s">
        <v>404</v>
      </c>
      <c r="D37" s="96"/>
      <c r="E37" s="165">
        <v>5051575</v>
      </c>
      <c r="F37" s="390"/>
      <c r="G37" s="177"/>
      <c r="H37" s="410"/>
      <c r="I37" s="238"/>
      <c r="J37" s="165"/>
      <c r="K37" s="165"/>
      <c r="L37" s="165"/>
    </row>
    <row r="38" spans="1:12" s="35" customFormat="1" ht="16.5">
      <c r="A38" s="23"/>
      <c r="B38" s="28" t="s">
        <v>416</v>
      </c>
      <c r="C38" s="23" t="s">
        <v>286</v>
      </c>
      <c r="D38" s="304"/>
      <c r="E38" s="165">
        <v>-4281557</v>
      </c>
      <c r="G38" s="177"/>
      <c r="H38" s="410"/>
      <c r="I38" s="238"/>
      <c r="J38" s="165"/>
      <c r="K38" s="165"/>
      <c r="L38" s="165"/>
    </row>
    <row r="39" spans="1:12" s="34" customFormat="1" ht="16.5">
      <c r="A39" s="90"/>
      <c r="B39" s="90" t="s">
        <v>27</v>
      </c>
      <c r="C39" s="92" t="s">
        <v>73</v>
      </c>
      <c r="D39" s="304" t="s">
        <v>778</v>
      </c>
      <c r="E39" s="164">
        <v>985899</v>
      </c>
      <c r="F39" s="390"/>
      <c r="G39" s="177"/>
      <c r="H39" s="410"/>
      <c r="I39" s="238"/>
      <c r="J39" s="164"/>
      <c r="K39" s="164"/>
      <c r="L39" s="164"/>
    </row>
    <row r="40" spans="1:12" s="34" customFormat="1" ht="16.5">
      <c r="A40" s="90"/>
      <c r="B40" s="90" t="s">
        <v>28</v>
      </c>
      <c r="C40" s="92" t="s">
        <v>417</v>
      </c>
      <c r="D40" s="96"/>
      <c r="E40" s="164">
        <f>E25+E26-E33+E34+E35+E39</f>
        <v>16547889</v>
      </c>
      <c r="F40" s="390"/>
      <c r="G40" s="177"/>
      <c r="H40" s="410"/>
      <c r="I40" s="238"/>
      <c r="J40" s="164"/>
      <c r="K40" s="164"/>
      <c r="L40" s="164"/>
    </row>
    <row r="41" spans="1:12" s="34" customFormat="1" ht="16.5">
      <c r="A41" s="90"/>
      <c r="B41" s="90" t="s">
        <v>29</v>
      </c>
      <c r="C41" s="92" t="s">
        <v>418</v>
      </c>
      <c r="D41" s="304" t="s">
        <v>779</v>
      </c>
      <c r="E41" s="164">
        <v>6470543</v>
      </c>
      <c r="F41" s="390"/>
      <c r="G41" s="177"/>
      <c r="H41" s="410"/>
      <c r="I41" s="238"/>
      <c r="J41" s="164"/>
      <c r="K41" s="164"/>
      <c r="L41" s="164"/>
    </row>
    <row r="42" spans="1:12" s="34" customFormat="1" ht="16.5">
      <c r="A42" s="90"/>
      <c r="B42" s="90" t="s">
        <v>30</v>
      </c>
      <c r="C42" s="92" t="s">
        <v>74</v>
      </c>
      <c r="D42" s="304" t="s">
        <v>780</v>
      </c>
      <c r="E42" s="164">
        <v>3406449</v>
      </c>
      <c r="F42" s="390"/>
      <c r="G42" s="177"/>
      <c r="H42" s="410"/>
      <c r="I42" s="238"/>
      <c r="J42" s="164"/>
      <c r="K42" s="164"/>
      <c r="L42" s="164"/>
    </row>
    <row r="43" spans="1:12" s="34" customFormat="1" ht="16.5">
      <c r="A43" s="90"/>
      <c r="B43" s="90" t="s">
        <v>31</v>
      </c>
      <c r="C43" s="92" t="s">
        <v>419</v>
      </c>
      <c r="D43" s="96"/>
      <c r="E43" s="164">
        <f>E40-E41-E42</f>
        <v>6670897</v>
      </c>
      <c r="F43" s="390"/>
      <c r="G43" s="177"/>
      <c r="H43" s="410"/>
      <c r="I43" s="238"/>
      <c r="J43" s="164"/>
      <c r="K43" s="164"/>
      <c r="L43" s="164"/>
    </row>
    <row r="44" spans="1:12" s="34" customFormat="1" ht="16.5">
      <c r="A44" s="90"/>
      <c r="B44" s="90" t="s">
        <v>32</v>
      </c>
      <c r="C44" s="92" t="s">
        <v>287</v>
      </c>
      <c r="D44" s="96"/>
      <c r="E44" s="164"/>
      <c r="F44" s="390"/>
      <c r="G44" s="177"/>
      <c r="H44" s="410"/>
      <c r="I44" s="238"/>
      <c r="J44" s="164"/>
      <c r="K44" s="164"/>
      <c r="L44" s="164"/>
    </row>
    <row r="45" spans="1:12" s="34" customFormat="1" ht="16.5">
      <c r="A45" s="90"/>
      <c r="B45" s="90"/>
      <c r="C45" s="92" t="s">
        <v>288</v>
      </c>
      <c r="D45" s="96"/>
      <c r="E45" s="164">
        <v>0</v>
      </c>
      <c r="F45" s="390"/>
      <c r="G45" s="177"/>
      <c r="H45" s="410"/>
      <c r="I45" s="238"/>
      <c r="J45" s="164"/>
      <c r="K45" s="164"/>
      <c r="L45" s="164"/>
    </row>
    <row r="46" spans="1:12" s="34" customFormat="1" ht="16.5">
      <c r="A46" s="90"/>
      <c r="B46" s="90" t="s">
        <v>33</v>
      </c>
      <c r="C46" s="92" t="s">
        <v>289</v>
      </c>
      <c r="D46" s="96"/>
      <c r="E46" s="164">
        <v>304959</v>
      </c>
      <c r="F46" s="390"/>
      <c r="G46" s="177"/>
      <c r="H46" s="410"/>
      <c r="I46" s="238"/>
      <c r="J46" s="164"/>
      <c r="K46" s="164"/>
      <c r="L46" s="164"/>
    </row>
    <row r="47" spans="1:12" s="154" customFormat="1" ht="16.5">
      <c r="A47" s="90"/>
      <c r="B47" s="90" t="s">
        <v>34</v>
      </c>
      <c r="C47" s="92" t="s">
        <v>290</v>
      </c>
      <c r="D47" s="96"/>
      <c r="E47" s="164">
        <v>0</v>
      </c>
      <c r="F47" s="390"/>
      <c r="G47" s="177"/>
      <c r="H47" s="410"/>
      <c r="I47" s="238"/>
      <c r="J47" s="164"/>
      <c r="K47" s="164"/>
      <c r="L47" s="164"/>
    </row>
    <row r="48" spans="1:12" s="154" customFormat="1" ht="16.5">
      <c r="A48" s="90"/>
      <c r="B48" s="90" t="s">
        <v>35</v>
      </c>
      <c r="C48" s="92" t="s">
        <v>420</v>
      </c>
      <c r="D48" s="304" t="s">
        <v>781</v>
      </c>
      <c r="E48" s="164">
        <f>+SUM(E43:E47)</f>
        <v>6975856</v>
      </c>
      <c r="F48" s="390"/>
      <c r="G48" s="177"/>
      <c r="H48" s="410"/>
      <c r="I48" s="238"/>
      <c r="J48" s="164"/>
      <c r="K48" s="164"/>
      <c r="L48" s="164"/>
    </row>
    <row r="49" spans="1:12" s="34" customFormat="1" ht="16.5">
      <c r="A49" s="90"/>
      <c r="B49" s="90" t="s">
        <v>36</v>
      </c>
      <c r="C49" s="92" t="s">
        <v>348</v>
      </c>
      <c r="D49" s="304" t="s">
        <v>877</v>
      </c>
      <c r="E49" s="164">
        <f>+E50+E51-E52</f>
        <v>1286212</v>
      </c>
      <c r="F49" s="390"/>
      <c r="G49" s="177"/>
      <c r="H49" s="410"/>
      <c r="I49" s="238"/>
      <c r="J49" s="164"/>
      <c r="K49" s="164"/>
      <c r="L49" s="164"/>
    </row>
    <row r="50" spans="1:12" s="35" customFormat="1" ht="16.5">
      <c r="A50" s="25"/>
      <c r="B50" s="23" t="s">
        <v>37</v>
      </c>
      <c r="C50" s="30" t="s">
        <v>210</v>
      </c>
      <c r="D50" s="304"/>
      <c r="E50" s="165">
        <v>818761</v>
      </c>
      <c r="F50" s="390"/>
      <c r="G50" s="177"/>
      <c r="H50" s="410"/>
      <c r="I50" s="238"/>
      <c r="J50" s="165"/>
      <c r="K50" s="165"/>
      <c r="L50" s="165"/>
    </row>
    <row r="51" spans="1:12" s="35" customFormat="1" ht="16.5">
      <c r="A51" s="25"/>
      <c r="B51" s="23" t="s">
        <v>38</v>
      </c>
      <c r="C51" s="30" t="s">
        <v>422</v>
      </c>
      <c r="D51" s="304"/>
      <c r="E51" s="165">
        <v>967998</v>
      </c>
      <c r="F51" s="390"/>
      <c r="G51" s="177"/>
      <c r="H51" s="410"/>
      <c r="I51" s="238"/>
      <c r="J51" s="165"/>
      <c r="K51" s="165"/>
      <c r="L51" s="165"/>
    </row>
    <row r="52" spans="1:12" s="35" customFormat="1" ht="16.5">
      <c r="A52" s="23"/>
      <c r="B52" s="23" t="s">
        <v>421</v>
      </c>
      <c r="C52" s="30" t="s">
        <v>423</v>
      </c>
      <c r="D52" s="304"/>
      <c r="E52" s="165">
        <v>500547</v>
      </c>
      <c r="F52" s="390"/>
      <c r="G52" s="177"/>
      <c r="H52" s="410"/>
      <c r="I52" s="238"/>
      <c r="J52" s="165"/>
      <c r="K52" s="165"/>
      <c r="L52" s="165"/>
    </row>
    <row r="53" spans="1:12" s="34" customFormat="1" ht="16.5">
      <c r="A53" s="27"/>
      <c r="B53" s="90" t="s">
        <v>39</v>
      </c>
      <c r="C53" s="92" t="s">
        <v>424</v>
      </c>
      <c r="D53" s="304" t="s">
        <v>878</v>
      </c>
      <c r="E53" s="164">
        <f>+E48-E49</f>
        <v>5689644</v>
      </c>
      <c r="F53" s="390"/>
      <c r="G53" s="177"/>
      <c r="H53" s="410"/>
      <c r="I53" s="238"/>
      <c r="J53" s="164"/>
      <c r="K53" s="164"/>
      <c r="L53" s="164"/>
    </row>
    <row r="54" spans="1:12" s="34" customFormat="1" ht="16.5">
      <c r="A54" s="27"/>
      <c r="B54" s="90" t="s">
        <v>338</v>
      </c>
      <c r="C54" s="92" t="s">
        <v>349</v>
      </c>
      <c r="D54" s="304"/>
      <c r="E54" s="177">
        <f>+SUM(E55:E57)</f>
        <v>0</v>
      </c>
      <c r="F54" s="390"/>
      <c r="G54" s="177"/>
      <c r="H54" s="410"/>
      <c r="I54" s="238"/>
      <c r="J54" s="177"/>
      <c r="K54" s="177"/>
      <c r="L54" s="177"/>
    </row>
    <row r="55" spans="1:12" s="35" customFormat="1" ht="16.5">
      <c r="A55" s="23"/>
      <c r="B55" s="23" t="s">
        <v>353</v>
      </c>
      <c r="C55" s="30" t="s">
        <v>350</v>
      </c>
      <c r="D55" s="304"/>
      <c r="E55" s="165">
        <v>0</v>
      </c>
      <c r="F55" s="390"/>
      <c r="G55" s="177"/>
      <c r="H55" s="410"/>
      <c r="I55" s="238"/>
      <c r="J55" s="165"/>
      <c r="K55" s="165"/>
      <c r="L55" s="165"/>
    </row>
    <row r="56" spans="1:12" s="35" customFormat="1" ht="16.5">
      <c r="A56" s="23"/>
      <c r="B56" s="23" t="s">
        <v>355</v>
      </c>
      <c r="C56" s="30" t="s">
        <v>375</v>
      </c>
      <c r="D56" s="304"/>
      <c r="E56" s="165">
        <v>0</v>
      </c>
      <c r="F56" s="390"/>
      <c r="G56" s="177"/>
      <c r="H56" s="410"/>
      <c r="I56" s="238"/>
      <c r="J56" s="165"/>
      <c r="K56" s="165"/>
      <c r="L56" s="165"/>
    </row>
    <row r="57" spans="1:12" s="35" customFormat="1" ht="16.5">
      <c r="A57" s="23"/>
      <c r="B57" s="23" t="s">
        <v>357</v>
      </c>
      <c r="C57" s="30" t="s">
        <v>351</v>
      </c>
      <c r="D57" s="304"/>
      <c r="E57" s="165">
        <v>0</v>
      </c>
      <c r="F57" s="390"/>
      <c r="G57" s="177"/>
      <c r="H57" s="410"/>
      <c r="I57" s="238"/>
      <c r="J57" s="165"/>
      <c r="K57" s="165"/>
      <c r="L57" s="165"/>
    </row>
    <row r="58" spans="1:12" s="34" customFormat="1" ht="16.5">
      <c r="A58" s="27"/>
      <c r="B58" s="90" t="s">
        <v>554</v>
      </c>
      <c r="C58" s="92" t="s">
        <v>352</v>
      </c>
      <c r="D58" s="304"/>
      <c r="E58" s="164">
        <f>+SUM(E59:E61)</f>
        <v>0</v>
      </c>
      <c r="F58" s="390"/>
      <c r="G58" s="177"/>
      <c r="H58" s="410"/>
      <c r="I58" s="238"/>
      <c r="J58" s="164"/>
      <c r="K58" s="164"/>
      <c r="L58" s="164"/>
    </row>
    <row r="59" spans="1:12" s="35" customFormat="1" ht="16.5">
      <c r="A59" s="23"/>
      <c r="B59" s="23" t="s">
        <v>366</v>
      </c>
      <c r="C59" s="30" t="s">
        <v>354</v>
      </c>
      <c r="D59" s="304"/>
      <c r="E59" s="165">
        <v>0</v>
      </c>
      <c r="F59" s="390"/>
      <c r="G59" s="177"/>
      <c r="H59" s="410"/>
      <c r="I59" s="238"/>
      <c r="J59" s="165"/>
      <c r="K59" s="165"/>
      <c r="L59" s="165"/>
    </row>
    <row r="60" spans="1:12" s="35" customFormat="1" ht="16.5">
      <c r="A60" s="23"/>
      <c r="B60" s="23" t="s">
        <v>367</v>
      </c>
      <c r="C60" s="30" t="s">
        <v>356</v>
      </c>
      <c r="D60" s="304"/>
      <c r="E60" s="165">
        <v>0</v>
      </c>
      <c r="F60" s="390"/>
      <c r="G60" s="177"/>
      <c r="H60" s="410"/>
      <c r="I60" s="238"/>
      <c r="J60" s="165"/>
      <c r="K60" s="165"/>
      <c r="L60" s="165"/>
    </row>
    <row r="61" spans="1:12" s="35" customFormat="1" ht="16.5">
      <c r="A61" s="23"/>
      <c r="B61" s="23" t="s">
        <v>368</v>
      </c>
      <c r="C61" s="30" t="s">
        <v>358</v>
      </c>
      <c r="D61" s="304"/>
      <c r="E61" s="165">
        <v>0</v>
      </c>
      <c r="F61" s="390"/>
      <c r="G61" s="177"/>
      <c r="H61" s="410"/>
      <c r="I61" s="238"/>
      <c r="J61" s="165"/>
      <c r="K61" s="165"/>
      <c r="L61" s="165"/>
    </row>
    <row r="62" spans="1:12" s="34" customFormat="1" ht="16.5">
      <c r="A62" s="27"/>
      <c r="B62" s="90" t="s">
        <v>359</v>
      </c>
      <c r="C62" s="92" t="s">
        <v>425</v>
      </c>
      <c r="D62" s="304"/>
      <c r="E62" s="164">
        <f>+E54-E58</f>
        <v>0</v>
      </c>
      <c r="F62" s="390"/>
      <c r="G62" s="177"/>
      <c r="H62" s="410"/>
      <c r="I62" s="238"/>
      <c r="J62" s="164"/>
      <c r="K62" s="164"/>
      <c r="L62" s="164"/>
    </row>
    <row r="63" spans="1:12" s="34" customFormat="1" ht="16.5">
      <c r="A63" s="27"/>
      <c r="B63" s="90" t="s">
        <v>361</v>
      </c>
      <c r="C63" s="92" t="s">
        <v>360</v>
      </c>
      <c r="D63" s="304"/>
      <c r="E63" s="164">
        <f>+SUM(E64:E66)</f>
        <v>0</v>
      </c>
      <c r="F63" s="390"/>
      <c r="G63" s="177"/>
      <c r="H63" s="410"/>
      <c r="I63" s="238"/>
      <c r="J63" s="164"/>
      <c r="K63" s="164"/>
      <c r="L63" s="164"/>
    </row>
    <row r="64" spans="1:12" s="35" customFormat="1" ht="16.5">
      <c r="A64" s="25"/>
      <c r="B64" s="28" t="s">
        <v>426</v>
      </c>
      <c r="C64" s="30" t="s">
        <v>210</v>
      </c>
      <c r="D64" s="304"/>
      <c r="E64" s="165">
        <v>0</v>
      </c>
      <c r="F64" s="390"/>
      <c r="G64" s="177"/>
      <c r="H64" s="410"/>
      <c r="I64" s="238"/>
      <c r="J64" s="165"/>
      <c r="K64" s="165"/>
      <c r="L64" s="165"/>
    </row>
    <row r="65" spans="1:12" s="35" customFormat="1" ht="16.5">
      <c r="A65" s="25"/>
      <c r="B65" s="28" t="s">
        <v>427</v>
      </c>
      <c r="C65" s="30" t="s">
        <v>422</v>
      </c>
      <c r="D65" s="304"/>
      <c r="E65" s="165">
        <v>0</v>
      </c>
      <c r="F65" s="390"/>
      <c r="G65" s="177"/>
      <c r="H65" s="410"/>
      <c r="I65" s="238"/>
      <c r="J65" s="165"/>
      <c r="K65" s="165"/>
      <c r="L65" s="165"/>
    </row>
    <row r="66" spans="1:12" s="35" customFormat="1" ht="16.5">
      <c r="A66" s="25"/>
      <c r="B66" s="28" t="s">
        <v>428</v>
      </c>
      <c r="C66" s="30" t="s">
        <v>423</v>
      </c>
      <c r="D66" s="304"/>
      <c r="E66" s="165">
        <v>0</v>
      </c>
      <c r="F66" s="390"/>
      <c r="G66" s="177"/>
      <c r="H66" s="410"/>
      <c r="I66" s="238"/>
      <c r="J66" s="165"/>
      <c r="K66" s="165"/>
      <c r="L66" s="165"/>
    </row>
    <row r="67" spans="1:12" s="34" customFormat="1" ht="16.5">
      <c r="A67" s="90"/>
      <c r="B67" s="155" t="s">
        <v>362</v>
      </c>
      <c r="C67" s="92" t="s">
        <v>429</v>
      </c>
      <c r="E67" s="177">
        <f>+E62+E63</f>
        <v>0</v>
      </c>
      <c r="F67" s="390"/>
      <c r="G67" s="177"/>
      <c r="H67" s="410"/>
      <c r="I67" s="238"/>
      <c r="J67" s="177"/>
      <c r="K67" s="177"/>
      <c r="L67" s="177"/>
    </row>
    <row r="68" spans="1:13" s="34" customFormat="1" ht="16.5">
      <c r="A68" s="90"/>
      <c r="B68" s="90" t="s">
        <v>431</v>
      </c>
      <c r="C68" s="92" t="s">
        <v>430</v>
      </c>
      <c r="D68" s="304" t="s">
        <v>879</v>
      </c>
      <c r="E68" s="164">
        <f>+E53+E67</f>
        <v>5689644</v>
      </c>
      <c r="F68" s="390"/>
      <c r="G68" s="177"/>
      <c r="H68" s="410"/>
      <c r="I68" s="9"/>
      <c r="J68" s="9"/>
      <c r="K68" s="9"/>
      <c r="L68" s="9"/>
      <c r="M68" s="9"/>
    </row>
    <row r="69" spans="1:13" s="43" customFormat="1" ht="16.5">
      <c r="A69" s="5"/>
      <c r="B69" s="5"/>
      <c r="C69" s="6"/>
      <c r="D69" s="156"/>
      <c r="E69" s="178"/>
      <c r="F69" s="390"/>
      <c r="G69" s="177"/>
      <c r="H69" s="164"/>
      <c r="I69" s="9"/>
      <c r="J69" s="9"/>
      <c r="K69" s="9"/>
      <c r="L69" s="9"/>
      <c r="M69" s="9"/>
    </row>
    <row r="70" spans="1:13" s="42" customFormat="1" ht="16.5">
      <c r="A70" s="23"/>
      <c r="B70" s="64"/>
      <c r="C70" s="64" t="s">
        <v>402</v>
      </c>
      <c r="D70" s="102"/>
      <c r="E70" s="179">
        <f>E68/400000000</f>
        <v>0.01422411</v>
      </c>
      <c r="F70" s="463"/>
      <c r="G70" s="177"/>
      <c r="H70" s="164"/>
      <c r="I70" s="9"/>
      <c r="J70" s="9"/>
      <c r="K70" s="9"/>
      <c r="L70" s="9"/>
      <c r="M70" s="9"/>
    </row>
    <row r="71" spans="1:5" ht="15.75">
      <c r="A71" s="5"/>
      <c r="B71" s="5"/>
      <c r="C71" s="6"/>
      <c r="D71" s="111"/>
      <c r="E71" s="13"/>
    </row>
    <row r="72" spans="1:5" ht="33.75" customHeight="1">
      <c r="A72" s="5"/>
      <c r="B72" s="473" t="s">
        <v>783</v>
      </c>
      <c r="C72" s="473"/>
      <c r="D72" s="473"/>
      <c r="E72" s="473"/>
    </row>
    <row r="73" spans="1:6" ht="15.75">
      <c r="A73" s="5"/>
      <c r="B73" s="5"/>
      <c r="C73" s="6"/>
      <c r="D73" s="111"/>
      <c r="E73" s="39"/>
      <c r="F73" s="36"/>
    </row>
    <row r="74" spans="1:5" ht="15.75">
      <c r="A74" s="5"/>
      <c r="B74" s="5"/>
      <c r="C74" s="6"/>
      <c r="D74" s="111"/>
      <c r="E74" s="39"/>
    </row>
    <row r="75" spans="1:5" ht="15.75">
      <c r="A75" s="5"/>
      <c r="B75" s="5"/>
      <c r="C75" s="6"/>
      <c r="D75" s="111"/>
      <c r="E75" s="13"/>
    </row>
    <row r="76" spans="1:5" ht="15.75">
      <c r="A76" s="5"/>
      <c r="B76" s="5"/>
      <c r="C76" s="6"/>
      <c r="D76" s="111"/>
      <c r="E76" s="13"/>
    </row>
    <row r="77" spans="1:13" s="34" customFormat="1" ht="15.75">
      <c r="A77" s="406"/>
      <c r="B77" s="406"/>
      <c r="C77" s="406"/>
      <c r="D77" s="406"/>
      <c r="E77" s="406"/>
      <c r="F77" s="395"/>
      <c r="G77" s="406"/>
      <c r="H77" s="406"/>
      <c r="I77" s="406"/>
      <c r="J77" s="9"/>
      <c r="K77" s="9"/>
      <c r="L77" s="9"/>
      <c r="M77" s="9"/>
    </row>
    <row r="78" spans="1:6" ht="15.75">
      <c r="A78" s="5"/>
      <c r="B78" s="5"/>
      <c r="C78" s="6"/>
      <c r="D78" s="111"/>
      <c r="E78" s="13"/>
      <c r="F78" s="406"/>
    </row>
    <row r="79" spans="1:11" ht="16.5">
      <c r="A79" s="5"/>
      <c r="B79" s="5"/>
      <c r="C79" s="406" t="s">
        <v>764</v>
      </c>
      <c r="D79" s="406"/>
      <c r="E79" s="406"/>
      <c r="G79" s="406"/>
      <c r="H79" s="238"/>
      <c r="J79" s="238"/>
      <c r="K79" s="238"/>
    </row>
    <row r="80" spans="1:11" ht="16.5">
      <c r="A80" s="5"/>
      <c r="B80" s="5"/>
      <c r="C80" s="6"/>
      <c r="D80" s="111"/>
      <c r="E80" s="13"/>
      <c r="F80" s="406"/>
      <c r="G80" s="238"/>
      <c r="H80" s="238"/>
      <c r="J80" s="238"/>
      <c r="K80" s="238"/>
    </row>
    <row r="81" spans="1:11" ht="16.5">
      <c r="A81" s="5"/>
      <c r="B81" s="5"/>
      <c r="C81" s="6"/>
      <c r="D81" s="111"/>
      <c r="E81" s="13"/>
      <c r="G81" s="238"/>
      <c r="H81" s="238"/>
      <c r="J81" s="238"/>
      <c r="K81" s="238"/>
    </row>
    <row r="82" spans="1:11" ht="16.5">
      <c r="A82" s="5"/>
      <c r="B82" s="395"/>
      <c r="C82" s="395"/>
      <c r="D82" s="395"/>
      <c r="E82" s="395"/>
      <c r="F82" s="394"/>
      <c r="G82" s="238"/>
      <c r="H82" s="238"/>
      <c r="J82" s="238"/>
      <c r="K82" s="238"/>
    </row>
    <row r="83" spans="1:11" ht="16.5">
      <c r="A83" s="5"/>
      <c r="B83" s="395"/>
      <c r="C83" s="395"/>
      <c r="D83" s="395"/>
      <c r="E83" s="395"/>
      <c r="G83" s="238"/>
      <c r="H83" s="238"/>
      <c r="J83" s="238"/>
      <c r="K83" s="238"/>
    </row>
    <row r="84" spans="1:11" ht="16.5">
      <c r="A84" s="5"/>
      <c r="B84" s="8"/>
      <c r="C84" s="7"/>
      <c r="D84" s="110"/>
      <c r="E84" s="3"/>
      <c r="G84" s="238"/>
      <c r="H84" s="238"/>
      <c r="J84" s="238"/>
      <c r="K84" s="238"/>
    </row>
    <row r="85" spans="1:11" ht="16.5">
      <c r="A85" s="5"/>
      <c r="B85" s="395"/>
      <c r="C85" s="395"/>
      <c r="D85" s="395"/>
      <c r="E85" s="395"/>
      <c r="G85" s="238"/>
      <c r="H85" s="238"/>
      <c r="J85" s="238"/>
      <c r="K85" s="238"/>
    </row>
    <row r="86" spans="1:11" ht="16.5">
      <c r="A86" s="5"/>
      <c r="B86" s="395"/>
      <c r="C86" s="395"/>
      <c r="D86" s="395"/>
      <c r="E86" s="395"/>
      <c r="G86" s="238"/>
      <c r="H86" s="238"/>
      <c r="J86" s="238"/>
      <c r="K86" s="238"/>
    </row>
    <row r="87" spans="1:11" ht="16.5">
      <c r="A87" s="5"/>
      <c r="B87" s="395"/>
      <c r="C87" s="395"/>
      <c r="D87" s="395"/>
      <c r="E87" s="395"/>
      <c r="G87" s="238"/>
      <c r="H87" s="238"/>
      <c r="J87" s="238"/>
      <c r="K87" s="238"/>
    </row>
    <row r="88" spans="1:11" ht="16.5">
      <c r="A88" s="5"/>
      <c r="B88" s="395"/>
      <c r="C88" s="395"/>
      <c r="D88" s="395"/>
      <c r="E88" s="395"/>
      <c r="G88" s="238"/>
      <c r="H88" s="238"/>
      <c r="J88" s="238"/>
      <c r="K88" s="238"/>
    </row>
    <row r="89" spans="1:11" ht="16.5">
      <c r="A89" s="5"/>
      <c r="B89" s="395"/>
      <c r="C89" s="395"/>
      <c r="D89" s="395"/>
      <c r="E89" s="395"/>
      <c r="G89" s="238"/>
      <c r="H89" s="238"/>
      <c r="J89" s="238"/>
      <c r="K89" s="238"/>
    </row>
    <row r="90" spans="1:11" ht="16.5">
      <c r="A90" s="5"/>
      <c r="B90" s="395"/>
      <c r="C90" s="395"/>
      <c r="D90" s="395"/>
      <c r="E90" s="395"/>
      <c r="G90" s="238"/>
      <c r="H90" s="238"/>
      <c r="J90" s="238"/>
      <c r="K90" s="238"/>
    </row>
    <row r="91" spans="1:11" ht="16.5">
      <c r="A91" s="5"/>
      <c r="B91" s="5"/>
      <c r="C91" s="6"/>
      <c r="D91" s="111"/>
      <c r="E91" s="1"/>
      <c r="G91" s="238"/>
      <c r="H91" s="238"/>
      <c r="J91" s="238"/>
      <c r="K91" s="238"/>
    </row>
    <row r="92" spans="1:11" ht="16.5">
      <c r="A92" s="5"/>
      <c r="B92" s="5"/>
      <c r="C92" s="6"/>
      <c r="D92" s="111"/>
      <c r="E92" s="1"/>
      <c r="G92" s="238"/>
      <c r="H92" s="238"/>
      <c r="J92" s="238"/>
      <c r="K92" s="238"/>
    </row>
    <row r="93" spans="1:11" ht="16.5">
      <c r="A93" s="5"/>
      <c r="B93" s="5"/>
      <c r="C93" s="6"/>
      <c r="D93" s="111"/>
      <c r="E93" s="1"/>
      <c r="G93" s="238"/>
      <c r="H93" s="238"/>
      <c r="J93" s="238"/>
      <c r="K93" s="238"/>
    </row>
    <row r="94" spans="1:11" ht="16.5">
      <c r="A94" s="5"/>
      <c r="B94" s="5"/>
      <c r="C94" s="6"/>
      <c r="D94" s="111"/>
      <c r="E94" s="1"/>
      <c r="G94" s="238"/>
      <c r="H94" s="238"/>
      <c r="J94" s="238"/>
      <c r="K94" s="238"/>
    </row>
    <row r="95" spans="1:11" ht="16.5">
      <c r="A95" s="5"/>
      <c r="B95" s="5"/>
      <c r="C95" s="6"/>
      <c r="D95" s="111"/>
      <c r="E95" s="1"/>
      <c r="G95" s="238"/>
      <c r="H95" s="238"/>
      <c r="J95" s="238"/>
      <c r="K95" s="238"/>
    </row>
    <row r="96" spans="1:11" ht="16.5">
      <c r="A96" s="5"/>
      <c r="B96" s="5"/>
      <c r="C96" s="6"/>
      <c r="D96" s="111"/>
      <c r="E96" s="1"/>
      <c r="G96" s="238"/>
      <c r="H96" s="238"/>
      <c r="J96" s="238"/>
      <c r="K96" s="238"/>
    </row>
    <row r="97" spans="1:11" ht="16.5">
      <c r="A97" s="5"/>
      <c r="B97" s="5"/>
      <c r="C97" s="6"/>
      <c r="D97" s="111"/>
      <c r="E97" s="1"/>
      <c r="G97" s="238"/>
      <c r="H97" s="238"/>
      <c r="J97" s="238"/>
      <c r="K97" s="238"/>
    </row>
    <row r="98" spans="1:11" ht="18.75">
      <c r="A98" s="19"/>
      <c r="B98" s="19"/>
      <c r="C98" s="19"/>
      <c r="D98" s="157"/>
      <c r="E98" s="19"/>
      <c r="G98" s="238"/>
      <c r="H98" s="238"/>
      <c r="J98" s="238"/>
      <c r="K98" s="238"/>
    </row>
    <row r="99" spans="1:5" ht="18.75">
      <c r="A99" s="19"/>
      <c r="B99" s="19"/>
      <c r="C99" s="19"/>
      <c r="D99" s="157"/>
      <c r="E99" s="19"/>
    </row>
    <row r="100" spans="1:5" ht="18.75">
      <c r="A100" s="19"/>
      <c r="B100" s="19"/>
      <c r="C100" s="19"/>
      <c r="D100" s="157"/>
      <c r="E100" s="19"/>
    </row>
    <row r="101" spans="1:5" ht="18.75">
      <c r="A101" s="19"/>
      <c r="B101" s="19"/>
      <c r="C101" s="19"/>
      <c r="D101" s="157"/>
      <c r="E101" s="19"/>
    </row>
    <row r="102" spans="1:5" ht="18.75">
      <c r="A102" s="19"/>
      <c r="B102" s="19"/>
      <c r="C102" s="19"/>
      <c r="D102" s="157"/>
      <c r="E102" s="19"/>
    </row>
    <row r="103" spans="1:5" ht="18.75">
      <c r="A103" s="19"/>
      <c r="B103" s="19"/>
      <c r="C103" s="19"/>
      <c r="D103" s="157"/>
      <c r="E103" s="19"/>
    </row>
    <row r="104" spans="1:5" ht="18.75">
      <c r="A104" s="19"/>
      <c r="B104" s="19"/>
      <c r="C104" s="19"/>
      <c r="D104" s="157"/>
      <c r="E104" s="19"/>
    </row>
    <row r="105" spans="1:5" ht="18.75">
      <c r="A105" s="19"/>
      <c r="B105" s="19"/>
      <c r="C105" s="19"/>
      <c r="D105" s="157"/>
      <c r="E105" s="19"/>
    </row>
    <row r="106" spans="1:5" ht="18.75">
      <c r="A106" s="19"/>
      <c r="B106" s="19"/>
      <c r="C106" s="19"/>
      <c r="D106" s="157"/>
      <c r="E106" s="19"/>
    </row>
    <row r="107" spans="1:5" ht="18.75">
      <c r="A107" s="19"/>
      <c r="B107" s="19"/>
      <c r="C107" s="19"/>
      <c r="D107" s="157"/>
      <c r="E107" s="19"/>
    </row>
    <row r="108" spans="1:6" s="10" customFormat="1" ht="12.75">
      <c r="A108" s="9"/>
      <c r="B108" s="9"/>
      <c r="C108" s="9"/>
      <c r="D108" s="158"/>
      <c r="E108" s="9"/>
      <c r="F108" s="395"/>
    </row>
    <row r="109" ht="21" customHeight="1"/>
    <row r="110" spans="1:6" s="4" customFormat="1" ht="12.75">
      <c r="A110" s="9"/>
      <c r="B110" s="9"/>
      <c r="C110" s="9"/>
      <c r="D110" s="158"/>
      <c r="E110" s="9"/>
      <c r="F110" s="395"/>
    </row>
    <row r="111" spans="1:6" s="4" customFormat="1" ht="12.75">
      <c r="A111" s="9"/>
      <c r="B111" s="9"/>
      <c r="C111" s="9"/>
      <c r="D111" s="158"/>
      <c r="E111" s="9"/>
      <c r="F111" s="395"/>
    </row>
    <row r="112" spans="1:6" s="4" customFormat="1" ht="12.75">
      <c r="A112" s="9"/>
      <c r="B112" s="9"/>
      <c r="C112" s="9"/>
      <c r="D112" s="158"/>
      <c r="E112" s="9"/>
      <c r="F112" s="395"/>
    </row>
    <row r="113" spans="1:6" s="4" customFormat="1" ht="12.75">
      <c r="A113" s="9"/>
      <c r="B113" s="9"/>
      <c r="C113" s="9"/>
      <c r="D113" s="158"/>
      <c r="E113" s="9"/>
      <c r="F113" s="396"/>
    </row>
    <row r="114" spans="1:6" s="4" customFormat="1" ht="12.75">
      <c r="A114" s="9"/>
      <c r="B114" s="9"/>
      <c r="C114" s="9"/>
      <c r="D114" s="158"/>
      <c r="E114" s="9"/>
      <c r="F114" s="395"/>
    </row>
    <row r="115" spans="1:6" s="4" customFormat="1" ht="12.75">
      <c r="A115" s="9"/>
      <c r="B115" s="9"/>
      <c r="C115" s="9"/>
      <c r="D115" s="158"/>
      <c r="E115" s="9"/>
      <c r="F115" s="397"/>
    </row>
    <row r="116" spans="1:6" s="4" customFormat="1" ht="12.75">
      <c r="A116" s="9"/>
      <c r="B116" s="9"/>
      <c r="C116" s="9"/>
      <c r="D116" s="158"/>
      <c r="E116" s="9"/>
      <c r="F116" s="397"/>
    </row>
    <row r="117" spans="1:6" s="4" customFormat="1" ht="12.75">
      <c r="A117" s="9"/>
      <c r="B117" s="9"/>
      <c r="C117" s="9"/>
      <c r="D117" s="158"/>
      <c r="E117" s="9"/>
      <c r="F117" s="397"/>
    </row>
    <row r="118" spans="1:6" s="4" customFormat="1" ht="12.75">
      <c r="A118" s="9"/>
      <c r="B118" s="9"/>
      <c r="C118" s="9"/>
      <c r="D118" s="158"/>
      <c r="E118" s="9"/>
      <c r="F118" s="397"/>
    </row>
    <row r="119" spans="1:6" s="71" customFormat="1" ht="12.75">
      <c r="A119" s="9"/>
      <c r="B119" s="9"/>
      <c r="C119" s="9"/>
      <c r="D119" s="158"/>
      <c r="E119" s="9"/>
      <c r="F119" s="397"/>
    </row>
    <row r="120" spans="1:6" s="4" customFormat="1" ht="12.75">
      <c r="A120" s="9"/>
      <c r="B120" s="9"/>
      <c r="C120" s="9"/>
      <c r="D120" s="158"/>
      <c r="E120" s="9"/>
      <c r="F120" s="397"/>
    </row>
    <row r="121" spans="1:6" s="4" customFormat="1" ht="12.75">
      <c r="A121" s="9"/>
      <c r="B121" s="9"/>
      <c r="C121" s="9"/>
      <c r="D121" s="158"/>
      <c r="E121" s="9"/>
      <c r="F121" s="397"/>
    </row>
    <row r="122" spans="1:6" s="4" customFormat="1" ht="12.75">
      <c r="A122" s="9"/>
      <c r="B122" s="9"/>
      <c r="C122" s="9"/>
      <c r="D122" s="158"/>
      <c r="E122" s="9"/>
      <c r="F122" s="397"/>
    </row>
    <row r="123" spans="1:6" s="4" customFormat="1" ht="12.75">
      <c r="A123" s="9"/>
      <c r="B123" s="9"/>
      <c r="C123" s="9"/>
      <c r="D123" s="158"/>
      <c r="E123" s="9"/>
      <c r="F123" s="397"/>
    </row>
    <row r="124" spans="1:6" s="4" customFormat="1" ht="12.75">
      <c r="A124" s="9"/>
      <c r="B124" s="9"/>
      <c r="C124" s="9"/>
      <c r="D124" s="158"/>
      <c r="E124" s="9"/>
      <c r="F124" s="398"/>
    </row>
    <row r="125" spans="1:6" s="4" customFormat="1" ht="12.75">
      <c r="A125" s="9"/>
      <c r="B125" s="9"/>
      <c r="C125" s="9"/>
      <c r="D125" s="158"/>
      <c r="E125" s="9"/>
      <c r="F125" s="397"/>
    </row>
    <row r="126" spans="1:6" s="4" customFormat="1" ht="12.75">
      <c r="A126" s="9"/>
      <c r="B126" s="9"/>
      <c r="C126" s="9"/>
      <c r="D126" s="158"/>
      <c r="E126" s="9"/>
      <c r="F126" s="397"/>
    </row>
    <row r="127" spans="1:6" s="4" customFormat="1" ht="12.75">
      <c r="A127" s="9"/>
      <c r="B127" s="9"/>
      <c r="C127" s="9"/>
      <c r="D127" s="158"/>
      <c r="E127" s="9"/>
      <c r="F127" s="397"/>
    </row>
    <row r="128" spans="1:6" s="4" customFormat="1" ht="12.75">
      <c r="A128" s="9"/>
      <c r="B128" s="9"/>
      <c r="C128" s="9"/>
      <c r="D128" s="158"/>
      <c r="E128" s="9"/>
      <c r="F128" s="397"/>
    </row>
    <row r="129" spans="1:6" s="4" customFormat="1" ht="12.75">
      <c r="A129" s="9"/>
      <c r="B129" s="9"/>
      <c r="C129" s="9"/>
      <c r="D129" s="158"/>
      <c r="E129" s="9"/>
      <c r="F129" s="397"/>
    </row>
    <row r="130" ht="12.75">
      <c r="F130" s="397"/>
    </row>
    <row r="131" ht="12.75">
      <c r="F131" s="397"/>
    </row>
    <row r="132" ht="12.75">
      <c r="F132" s="397"/>
    </row>
    <row r="133" ht="12.75">
      <c r="F133" s="397"/>
    </row>
    <row r="134" ht="12.75">
      <c r="F134" s="397"/>
    </row>
  </sheetData>
  <sheetProtection sheet="1"/>
  <mergeCells count="1">
    <mergeCell ref="B72:E72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9&amp;R&amp;"DINPro-Medium,Italic" &amp;11 &amp;"DINPro-Light,Italic"&amp;15                        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0"/>
  <sheetViews>
    <sheetView view="pageBreakPreview" zoomScale="75" zoomScaleNormal="75" zoomScaleSheetLayoutView="75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8515625" style="355" customWidth="1"/>
    <col min="2" max="2" width="8.421875" style="355" customWidth="1"/>
    <col min="3" max="3" width="81.57421875" style="355" customWidth="1"/>
    <col min="4" max="4" width="18.7109375" style="360" customWidth="1"/>
    <col min="5" max="5" width="22.57421875" style="355" customWidth="1"/>
    <col min="6" max="6" width="22.421875" style="355" bestFit="1" customWidth="1"/>
    <col min="7" max="16384" width="9.140625" style="355" customWidth="1"/>
  </cols>
  <sheetData>
    <row r="1" spans="1:5" s="335" customFormat="1" ht="17.25" customHeight="1">
      <c r="A1" s="207"/>
      <c r="B1" s="207"/>
      <c r="C1" s="207"/>
      <c r="D1" s="210"/>
      <c r="E1" s="207"/>
    </row>
    <row r="2" spans="1:5" s="336" customFormat="1" ht="17.25" customHeight="1">
      <c r="A2" s="213"/>
      <c r="B2" s="214" t="s">
        <v>0</v>
      </c>
      <c r="C2" s="215"/>
      <c r="D2" s="216"/>
      <c r="E2" s="215"/>
    </row>
    <row r="3" spans="1:5" s="336" customFormat="1" ht="17.25" customHeight="1">
      <c r="A3" s="213"/>
      <c r="B3" s="217" t="s">
        <v>799</v>
      </c>
      <c r="C3" s="213"/>
      <c r="D3" s="218"/>
      <c r="E3" s="213"/>
    </row>
    <row r="4" spans="1:5" s="336" customFormat="1" ht="17.25" customHeight="1">
      <c r="A4" s="213"/>
      <c r="B4" s="219" t="s">
        <v>401</v>
      </c>
      <c r="C4" s="213"/>
      <c r="D4" s="218"/>
      <c r="E4" s="213"/>
    </row>
    <row r="5" spans="1:5" s="338" customFormat="1" ht="18" customHeight="1">
      <c r="A5" s="319"/>
      <c r="B5" s="319"/>
      <c r="C5" s="319"/>
      <c r="D5" s="337"/>
      <c r="E5" s="399"/>
    </row>
    <row r="6" spans="1:5" s="340" customFormat="1" ht="16.5">
      <c r="A6" s="209"/>
      <c r="B6" s="339"/>
      <c r="C6" s="339" t="s">
        <v>43</v>
      </c>
      <c r="D6" s="222" t="s">
        <v>1</v>
      </c>
      <c r="E6" s="224" t="s">
        <v>45</v>
      </c>
    </row>
    <row r="7" spans="1:5" s="340" customFormat="1" ht="16.5">
      <c r="A7" s="209"/>
      <c r="B7" s="267"/>
      <c r="C7" s="267"/>
      <c r="D7" s="225" t="s">
        <v>75</v>
      </c>
      <c r="E7" s="341" t="s">
        <v>794</v>
      </c>
    </row>
    <row r="8" spans="1:8" s="343" customFormat="1" ht="16.5">
      <c r="A8" s="270"/>
      <c r="B8" s="270" t="s">
        <v>4</v>
      </c>
      <c r="C8" s="270" t="s">
        <v>46</v>
      </c>
      <c r="D8" s="284" t="s">
        <v>768</v>
      </c>
      <c r="E8" s="304">
        <f>SUM(E9:E13,E18:E19)</f>
        <v>23094726</v>
      </c>
      <c r="F8" s="342"/>
      <c r="G8" s="407"/>
      <c r="H8" s="407"/>
    </row>
    <row r="9" spans="1:8" s="344" customFormat="1" ht="16.5">
      <c r="A9" s="250"/>
      <c r="B9" s="274" t="s">
        <v>5</v>
      </c>
      <c r="C9" s="250" t="s">
        <v>47</v>
      </c>
      <c r="D9" s="251" t="s">
        <v>769</v>
      </c>
      <c r="E9" s="305">
        <v>18423884</v>
      </c>
      <c r="F9" s="342"/>
      <c r="G9" s="407"/>
      <c r="H9" s="407"/>
    </row>
    <row r="10" spans="1:8" s="344" customFormat="1" ht="16.5">
      <c r="A10" s="250"/>
      <c r="B10" s="274" t="s">
        <v>6</v>
      </c>
      <c r="C10" s="250" t="s">
        <v>52</v>
      </c>
      <c r="D10" s="251"/>
      <c r="E10" s="305">
        <v>256456</v>
      </c>
      <c r="F10" s="342"/>
      <c r="G10" s="407"/>
      <c r="H10" s="407"/>
    </row>
    <row r="11" spans="1:8" s="344" customFormat="1" ht="16.5">
      <c r="A11" s="250"/>
      <c r="B11" s="274" t="s">
        <v>7</v>
      </c>
      <c r="C11" s="250" t="s">
        <v>53</v>
      </c>
      <c r="D11" s="251" t="s">
        <v>770</v>
      </c>
      <c r="E11" s="305">
        <v>222614</v>
      </c>
      <c r="F11" s="342"/>
      <c r="G11" s="407"/>
      <c r="H11" s="407"/>
    </row>
    <row r="12" spans="1:8" s="344" customFormat="1" ht="16.5">
      <c r="A12" s="250"/>
      <c r="B12" s="274" t="s">
        <v>40</v>
      </c>
      <c r="C12" s="281" t="s">
        <v>54</v>
      </c>
      <c r="D12" s="251"/>
      <c r="E12" s="305">
        <v>31249</v>
      </c>
      <c r="F12" s="342"/>
      <c r="G12" s="407"/>
      <c r="H12" s="407"/>
    </row>
    <row r="13" spans="1:8" s="344" customFormat="1" ht="16.5">
      <c r="A13" s="250"/>
      <c r="B13" s="274" t="s">
        <v>41</v>
      </c>
      <c r="C13" s="250" t="s">
        <v>55</v>
      </c>
      <c r="D13" s="251" t="s">
        <v>771</v>
      </c>
      <c r="E13" s="305">
        <f>SUM(E14:E17)</f>
        <v>4148615</v>
      </c>
      <c r="F13" s="342"/>
      <c r="G13" s="407"/>
      <c r="H13" s="407"/>
    </row>
    <row r="14" spans="1:8" s="344" customFormat="1" ht="16.5">
      <c r="A14" s="250"/>
      <c r="B14" s="274" t="s">
        <v>56</v>
      </c>
      <c r="C14" s="250" t="s">
        <v>676</v>
      </c>
      <c r="D14" s="251"/>
      <c r="E14" s="305">
        <v>0</v>
      </c>
      <c r="F14" s="342"/>
      <c r="G14" s="407"/>
      <c r="H14" s="407"/>
    </row>
    <row r="15" spans="1:8" s="344" customFormat="1" ht="16.5">
      <c r="A15" s="250"/>
      <c r="B15" s="274" t="s">
        <v>57</v>
      </c>
      <c r="C15" s="250" t="s">
        <v>677</v>
      </c>
      <c r="D15" s="251"/>
      <c r="E15" s="305">
        <v>0</v>
      </c>
      <c r="F15" s="342"/>
      <c r="G15" s="407"/>
      <c r="H15" s="407"/>
    </row>
    <row r="16" spans="1:8" s="344" customFormat="1" ht="16.5">
      <c r="A16" s="250"/>
      <c r="B16" s="274" t="s">
        <v>58</v>
      </c>
      <c r="C16" s="250" t="s">
        <v>678</v>
      </c>
      <c r="D16" s="251"/>
      <c r="E16" s="305">
        <v>3065952</v>
      </c>
      <c r="F16" s="342"/>
      <c r="G16" s="407"/>
      <c r="H16" s="407"/>
    </row>
    <row r="17" spans="1:8" s="344" customFormat="1" ht="16.5">
      <c r="A17" s="250"/>
      <c r="B17" s="274" t="s">
        <v>679</v>
      </c>
      <c r="C17" s="250" t="s">
        <v>680</v>
      </c>
      <c r="D17" s="251"/>
      <c r="E17" s="305">
        <v>1082663</v>
      </c>
      <c r="F17" s="342"/>
      <c r="G17" s="407"/>
      <c r="H17" s="407"/>
    </row>
    <row r="18" spans="1:8" s="344" customFormat="1" ht="16.5">
      <c r="A18" s="250"/>
      <c r="B18" s="274" t="s">
        <v>42</v>
      </c>
      <c r="C18" s="250" t="s">
        <v>282</v>
      </c>
      <c r="D18" s="251"/>
      <c r="E18" s="305">
        <v>0</v>
      </c>
      <c r="F18" s="342"/>
      <c r="G18" s="407"/>
      <c r="H18" s="407"/>
    </row>
    <row r="19" spans="1:8" s="344" customFormat="1" ht="16.5">
      <c r="A19" s="250"/>
      <c r="B19" s="274" t="s">
        <v>108</v>
      </c>
      <c r="C19" s="281" t="s">
        <v>59</v>
      </c>
      <c r="D19" s="251"/>
      <c r="E19" s="305">
        <v>11908</v>
      </c>
      <c r="F19" s="342"/>
      <c r="G19" s="407"/>
      <c r="H19" s="407"/>
    </row>
    <row r="20" spans="1:8" s="345" customFormat="1" ht="16.5">
      <c r="A20" s="270"/>
      <c r="B20" s="273" t="s">
        <v>8</v>
      </c>
      <c r="C20" s="282" t="s">
        <v>681</v>
      </c>
      <c r="D20" s="284" t="s">
        <v>772</v>
      </c>
      <c r="E20" s="304">
        <f>SUM(E21:E25)</f>
        <v>12549749</v>
      </c>
      <c r="F20" s="342"/>
      <c r="G20" s="407"/>
      <c r="H20" s="407"/>
    </row>
    <row r="21" spans="1:8" s="344" customFormat="1" ht="16.5">
      <c r="A21" s="250"/>
      <c r="B21" s="274" t="s">
        <v>9</v>
      </c>
      <c r="C21" s="250" t="s">
        <v>60</v>
      </c>
      <c r="D21" s="251" t="s">
        <v>773</v>
      </c>
      <c r="E21" s="305">
        <v>10136612</v>
      </c>
      <c r="F21" s="342"/>
      <c r="G21" s="407"/>
      <c r="H21" s="407"/>
    </row>
    <row r="22" spans="1:8" s="344" customFormat="1" ht="16.5">
      <c r="A22" s="250"/>
      <c r="B22" s="274" t="s">
        <v>14</v>
      </c>
      <c r="C22" s="281" t="s">
        <v>61</v>
      </c>
      <c r="D22" s="251" t="s">
        <v>774</v>
      </c>
      <c r="E22" s="305">
        <v>763725</v>
      </c>
      <c r="F22" s="342"/>
      <c r="G22" s="407"/>
      <c r="H22" s="407"/>
    </row>
    <row r="23" spans="1:8" s="344" customFormat="1" ht="16.5">
      <c r="A23" s="250"/>
      <c r="B23" s="274" t="s">
        <v>15</v>
      </c>
      <c r="C23" s="281" t="s">
        <v>283</v>
      </c>
      <c r="D23" s="251"/>
      <c r="E23" s="305">
        <v>727582</v>
      </c>
      <c r="F23" s="342"/>
      <c r="G23" s="407"/>
      <c r="H23" s="407"/>
    </row>
    <row r="24" spans="1:8" s="344" customFormat="1" ht="16.5">
      <c r="A24" s="250"/>
      <c r="B24" s="274" t="s">
        <v>62</v>
      </c>
      <c r="C24" s="250" t="s">
        <v>76</v>
      </c>
      <c r="D24" s="251" t="s">
        <v>775</v>
      </c>
      <c r="E24" s="305">
        <v>877811</v>
      </c>
      <c r="F24" s="342"/>
      <c r="G24" s="407"/>
      <c r="H24" s="407"/>
    </row>
    <row r="25" spans="1:8" s="344" customFormat="1" ht="16.5">
      <c r="A25" s="250"/>
      <c r="B25" s="274" t="s">
        <v>63</v>
      </c>
      <c r="C25" s="281" t="s">
        <v>64</v>
      </c>
      <c r="D25" s="284"/>
      <c r="E25" s="305">
        <v>44019</v>
      </c>
      <c r="F25" s="342"/>
      <c r="G25" s="407"/>
      <c r="H25" s="407"/>
    </row>
    <row r="26" spans="1:8" s="345" customFormat="1" ht="16.5">
      <c r="A26" s="270"/>
      <c r="B26" s="270" t="s">
        <v>16</v>
      </c>
      <c r="C26" s="273" t="s">
        <v>346</v>
      </c>
      <c r="D26" s="284"/>
      <c r="E26" s="304">
        <f>E8-E20</f>
        <v>10544977</v>
      </c>
      <c r="F26" s="342"/>
      <c r="G26" s="407"/>
      <c r="H26" s="407"/>
    </row>
    <row r="27" spans="1:8" s="345" customFormat="1" ht="16.5">
      <c r="A27" s="270"/>
      <c r="B27" s="270" t="s">
        <v>17</v>
      </c>
      <c r="C27" s="273" t="s">
        <v>347</v>
      </c>
      <c r="D27" s="284"/>
      <c r="E27" s="304">
        <f>E28-E31</f>
        <v>2744763</v>
      </c>
      <c r="F27" s="342"/>
      <c r="G27" s="407"/>
      <c r="H27" s="407"/>
    </row>
    <row r="28" spans="1:8" s="344" customFormat="1" ht="16.5">
      <c r="A28" s="250"/>
      <c r="B28" s="274" t="s">
        <v>18</v>
      </c>
      <c r="C28" s="250" t="s">
        <v>65</v>
      </c>
      <c r="D28" s="284"/>
      <c r="E28" s="305">
        <f>SUM(E29:E30)</f>
        <v>3442031</v>
      </c>
      <c r="F28" s="342"/>
      <c r="G28" s="407"/>
      <c r="H28" s="407"/>
    </row>
    <row r="29" spans="1:8" s="346" customFormat="1" ht="16.5">
      <c r="A29" s="250"/>
      <c r="B29" s="274" t="s">
        <v>66</v>
      </c>
      <c r="C29" s="250" t="s">
        <v>68</v>
      </c>
      <c r="D29" s="284"/>
      <c r="E29" s="305">
        <v>262281</v>
      </c>
      <c r="F29" s="342"/>
      <c r="G29" s="407"/>
      <c r="H29" s="407"/>
    </row>
    <row r="30" spans="1:8" s="344" customFormat="1" ht="16.5">
      <c r="A30" s="250"/>
      <c r="B30" s="274" t="s">
        <v>67</v>
      </c>
      <c r="C30" s="250" t="s">
        <v>13</v>
      </c>
      <c r="D30" s="284"/>
      <c r="E30" s="305">
        <v>3179750</v>
      </c>
      <c r="F30" s="342"/>
      <c r="G30" s="407"/>
      <c r="H30" s="407"/>
    </row>
    <row r="31" spans="1:8" s="344" customFormat="1" ht="16.5">
      <c r="A31" s="250"/>
      <c r="B31" s="274" t="s">
        <v>19</v>
      </c>
      <c r="C31" s="250" t="s">
        <v>69</v>
      </c>
      <c r="D31" s="284"/>
      <c r="E31" s="305">
        <f>SUM(E32:E33)</f>
        <v>697268</v>
      </c>
      <c r="F31" s="342"/>
      <c r="G31" s="407"/>
      <c r="H31" s="407"/>
    </row>
    <row r="32" spans="1:8" s="344" customFormat="1" ht="16.5">
      <c r="A32" s="250"/>
      <c r="B32" s="274" t="s">
        <v>70</v>
      </c>
      <c r="C32" s="278" t="s">
        <v>372</v>
      </c>
      <c r="D32" s="284"/>
      <c r="E32" s="305">
        <v>1338</v>
      </c>
      <c r="F32" s="342"/>
      <c r="G32" s="407"/>
      <c r="H32" s="407"/>
    </row>
    <row r="33" spans="1:8" s="344" customFormat="1" ht="16.5">
      <c r="A33" s="250"/>
      <c r="B33" s="274" t="s">
        <v>71</v>
      </c>
      <c r="C33" s="250" t="s">
        <v>13</v>
      </c>
      <c r="D33" s="284"/>
      <c r="E33" s="305">
        <v>695930</v>
      </c>
      <c r="F33" s="342"/>
      <c r="G33" s="407"/>
      <c r="H33" s="407"/>
    </row>
    <row r="34" spans="1:8" s="345" customFormat="1" ht="16.5">
      <c r="A34" s="270"/>
      <c r="B34" s="270" t="s">
        <v>20</v>
      </c>
      <c r="C34" s="273" t="s">
        <v>72</v>
      </c>
      <c r="D34" s="284" t="s">
        <v>776</v>
      </c>
      <c r="E34" s="304">
        <v>1822</v>
      </c>
      <c r="F34" s="342"/>
      <c r="G34" s="407"/>
      <c r="H34" s="407"/>
    </row>
    <row r="35" spans="1:8" s="345" customFormat="1" ht="16.5">
      <c r="A35" s="270"/>
      <c r="B35" s="270" t="s">
        <v>23</v>
      </c>
      <c r="C35" s="273" t="s">
        <v>284</v>
      </c>
      <c r="D35" s="284" t="s">
        <v>777</v>
      </c>
      <c r="E35" s="304">
        <f>+SUM(E36:E38)</f>
        <v>-427734</v>
      </c>
      <c r="F35" s="342"/>
      <c r="G35" s="407"/>
      <c r="H35" s="407"/>
    </row>
    <row r="36" spans="1:8" s="344" customFormat="1" ht="16.5">
      <c r="A36" s="250"/>
      <c r="B36" s="274" t="s">
        <v>24</v>
      </c>
      <c r="C36" s="250" t="s">
        <v>285</v>
      </c>
      <c r="D36" s="284"/>
      <c r="E36" s="305">
        <v>192292</v>
      </c>
      <c r="F36" s="342"/>
      <c r="G36" s="407"/>
      <c r="H36" s="407"/>
    </row>
    <row r="37" spans="1:8" s="344" customFormat="1" ht="16.5">
      <c r="A37" s="250"/>
      <c r="B37" s="274" t="s">
        <v>25</v>
      </c>
      <c r="C37" s="250" t="s">
        <v>404</v>
      </c>
      <c r="D37" s="284"/>
      <c r="E37" s="305">
        <v>-938962</v>
      </c>
      <c r="F37" s="342"/>
      <c r="G37" s="407"/>
      <c r="H37" s="407"/>
    </row>
    <row r="38" spans="1:8" s="344" customFormat="1" ht="16.5">
      <c r="A38" s="250"/>
      <c r="B38" s="274" t="s">
        <v>587</v>
      </c>
      <c r="C38" s="250" t="s">
        <v>286</v>
      </c>
      <c r="D38" s="284"/>
      <c r="E38" s="305">
        <v>318936</v>
      </c>
      <c r="F38" s="342"/>
      <c r="G38" s="407"/>
      <c r="H38" s="407"/>
    </row>
    <row r="39" spans="1:8" s="345" customFormat="1" ht="16.5">
      <c r="A39" s="270"/>
      <c r="B39" s="270" t="s">
        <v>26</v>
      </c>
      <c r="C39" s="273" t="s">
        <v>73</v>
      </c>
      <c r="D39" s="284" t="s">
        <v>778</v>
      </c>
      <c r="E39" s="304">
        <v>1262507</v>
      </c>
      <c r="F39" s="342"/>
      <c r="G39" s="407"/>
      <c r="H39" s="407"/>
    </row>
    <row r="40" spans="1:8" s="345" customFormat="1" ht="16.5">
      <c r="A40" s="270"/>
      <c r="B40" s="270" t="s">
        <v>27</v>
      </c>
      <c r="C40" s="273" t="s">
        <v>682</v>
      </c>
      <c r="D40" s="284"/>
      <c r="E40" s="304">
        <f>E26+E27+E34+E35+E39</f>
        <v>14126335</v>
      </c>
      <c r="F40" s="342"/>
      <c r="G40" s="407"/>
      <c r="H40" s="407"/>
    </row>
    <row r="41" spans="1:8" s="345" customFormat="1" ht="16.5">
      <c r="A41" s="270"/>
      <c r="B41" s="270" t="s">
        <v>28</v>
      </c>
      <c r="C41" s="273" t="s">
        <v>683</v>
      </c>
      <c r="D41" s="284" t="s">
        <v>779</v>
      </c>
      <c r="E41" s="304">
        <v>2313232</v>
      </c>
      <c r="F41" s="342"/>
      <c r="G41" s="407"/>
      <c r="H41" s="407"/>
    </row>
    <row r="42" spans="1:8" s="345" customFormat="1" ht="16.5">
      <c r="A42" s="270"/>
      <c r="B42" s="270" t="s">
        <v>29</v>
      </c>
      <c r="C42" s="273" t="s">
        <v>74</v>
      </c>
      <c r="D42" s="284" t="s">
        <v>780</v>
      </c>
      <c r="E42" s="304">
        <v>4661609</v>
      </c>
      <c r="F42" s="342"/>
      <c r="G42" s="407"/>
      <c r="H42" s="407"/>
    </row>
    <row r="43" spans="1:8" s="345" customFormat="1" ht="16.5">
      <c r="A43" s="270"/>
      <c r="B43" s="270" t="s">
        <v>30</v>
      </c>
      <c r="C43" s="273" t="s">
        <v>684</v>
      </c>
      <c r="D43" s="284"/>
      <c r="E43" s="304">
        <f>E40-E41-E42</f>
        <v>7151494</v>
      </c>
      <c r="F43" s="342"/>
      <c r="G43" s="407"/>
      <c r="H43" s="407"/>
    </row>
    <row r="44" spans="1:8" s="345" customFormat="1" ht="16.5">
      <c r="A44" s="270"/>
      <c r="B44" s="270" t="s">
        <v>31</v>
      </c>
      <c r="C44" s="273" t="s">
        <v>287</v>
      </c>
      <c r="D44" s="284"/>
      <c r="E44" s="304"/>
      <c r="F44" s="342"/>
      <c r="G44" s="407"/>
      <c r="H44" s="407"/>
    </row>
    <row r="45" spans="1:8" s="345" customFormat="1" ht="16.5">
      <c r="A45" s="270"/>
      <c r="B45" s="270"/>
      <c r="C45" s="273" t="s">
        <v>288</v>
      </c>
      <c r="D45" s="284"/>
      <c r="E45" s="304">
        <v>0</v>
      </c>
      <c r="F45" s="342"/>
      <c r="G45" s="407"/>
      <c r="H45" s="407"/>
    </row>
    <row r="46" spans="1:8" s="345" customFormat="1" ht="16.5">
      <c r="A46" s="270"/>
      <c r="B46" s="270" t="s">
        <v>32</v>
      </c>
      <c r="C46" s="273" t="s">
        <v>289</v>
      </c>
      <c r="D46" s="284"/>
      <c r="E46" s="304">
        <v>365117</v>
      </c>
      <c r="F46" s="342"/>
      <c r="G46" s="407"/>
      <c r="H46" s="407"/>
    </row>
    <row r="47" spans="1:8" s="343" customFormat="1" ht="16.5">
      <c r="A47" s="270"/>
      <c r="B47" s="270" t="s">
        <v>33</v>
      </c>
      <c r="C47" s="273" t="s">
        <v>290</v>
      </c>
      <c r="D47" s="284"/>
      <c r="E47" s="304">
        <v>0</v>
      </c>
      <c r="F47" s="342"/>
      <c r="G47" s="407"/>
      <c r="H47" s="407"/>
    </row>
    <row r="48" spans="1:8" s="343" customFormat="1" ht="16.5">
      <c r="A48" s="270"/>
      <c r="B48" s="270" t="s">
        <v>34</v>
      </c>
      <c r="C48" s="273" t="s">
        <v>685</v>
      </c>
      <c r="D48" s="284" t="s">
        <v>781</v>
      </c>
      <c r="E48" s="304">
        <f>+SUM(E43:E47)</f>
        <v>7516611</v>
      </c>
      <c r="F48" s="342"/>
      <c r="G48" s="407"/>
      <c r="H48" s="407"/>
    </row>
    <row r="49" spans="1:8" s="345" customFormat="1" ht="16.5">
      <c r="A49" s="270"/>
      <c r="B49" s="270" t="s">
        <v>35</v>
      </c>
      <c r="C49" s="273" t="s">
        <v>348</v>
      </c>
      <c r="D49" s="284" t="s">
        <v>877</v>
      </c>
      <c r="E49" s="304">
        <f>SUM(E50:E51)</f>
        <v>1477542</v>
      </c>
      <c r="F49" s="342"/>
      <c r="G49" s="407"/>
      <c r="H49" s="407"/>
    </row>
    <row r="50" spans="1:8" s="344" customFormat="1" ht="16.5">
      <c r="A50" s="252"/>
      <c r="B50" s="250" t="s">
        <v>101</v>
      </c>
      <c r="C50" s="278" t="s">
        <v>210</v>
      </c>
      <c r="D50" s="251"/>
      <c r="E50" s="305">
        <v>1436074</v>
      </c>
      <c r="F50" s="342"/>
      <c r="G50" s="407"/>
      <c r="H50" s="407"/>
    </row>
    <row r="51" spans="1:8" s="344" customFormat="1" ht="16.5">
      <c r="A51" s="250"/>
      <c r="B51" s="250" t="s">
        <v>102</v>
      </c>
      <c r="C51" s="278" t="s">
        <v>686</v>
      </c>
      <c r="D51" s="251"/>
      <c r="E51" s="305">
        <v>41468</v>
      </c>
      <c r="F51" s="342"/>
      <c r="G51" s="407"/>
      <c r="H51" s="407"/>
    </row>
    <row r="52" spans="1:8" s="345" customFormat="1" ht="16.5">
      <c r="A52" s="257"/>
      <c r="B52" s="270" t="s">
        <v>36</v>
      </c>
      <c r="C52" s="273" t="s">
        <v>687</v>
      </c>
      <c r="D52" s="284" t="s">
        <v>878</v>
      </c>
      <c r="E52" s="304">
        <f>+E48-E49</f>
        <v>6039069</v>
      </c>
      <c r="F52" s="342"/>
      <c r="G52" s="407"/>
      <c r="H52" s="407"/>
    </row>
    <row r="53" spans="1:8" s="345" customFormat="1" ht="16.5">
      <c r="A53" s="257"/>
      <c r="B53" s="270" t="s">
        <v>39</v>
      </c>
      <c r="C53" s="273" t="s">
        <v>349</v>
      </c>
      <c r="D53" s="258"/>
      <c r="E53" s="347">
        <f>+SUM(E54:E56)</f>
        <v>0</v>
      </c>
      <c r="F53" s="342"/>
      <c r="G53" s="407"/>
      <c r="H53" s="407"/>
    </row>
    <row r="54" spans="1:8" s="344" customFormat="1" ht="16.5">
      <c r="A54" s="250"/>
      <c r="B54" s="250" t="s">
        <v>624</v>
      </c>
      <c r="C54" s="278" t="s">
        <v>350</v>
      </c>
      <c r="D54" s="251"/>
      <c r="E54" s="305">
        <v>0</v>
      </c>
      <c r="F54" s="342"/>
      <c r="G54" s="407"/>
      <c r="H54" s="407"/>
    </row>
    <row r="55" spans="1:8" s="344" customFormat="1" ht="16.5">
      <c r="A55" s="250"/>
      <c r="B55" s="250" t="s">
        <v>625</v>
      </c>
      <c r="C55" s="278" t="s">
        <v>375</v>
      </c>
      <c r="D55" s="251"/>
      <c r="E55" s="305">
        <v>0</v>
      </c>
      <c r="F55" s="342"/>
      <c r="G55" s="407"/>
      <c r="H55" s="407"/>
    </row>
    <row r="56" spans="1:8" s="344" customFormat="1" ht="16.5">
      <c r="A56" s="250"/>
      <c r="B56" s="250" t="s">
        <v>688</v>
      </c>
      <c r="C56" s="278" t="s">
        <v>351</v>
      </c>
      <c r="D56" s="251"/>
      <c r="E56" s="305">
        <v>0</v>
      </c>
      <c r="F56" s="342"/>
      <c r="G56" s="407"/>
      <c r="H56" s="407"/>
    </row>
    <row r="57" spans="1:8" s="345" customFormat="1" ht="16.5">
      <c r="A57" s="257"/>
      <c r="B57" s="270" t="s">
        <v>338</v>
      </c>
      <c r="C57" s="273" t="s">
        <v>352</v>
      </c>
      <c r="D57" s="258"/>
      <c r="E57" s="304">
        <f>+SUM(E58:E60)</f>
        <v>0</v>
      </c>
      <c r="F57" s="342"/>
      <c r="G57" s="407"/>
      <c r="H57" s="407"/>
    </row>
    <row r="58" spans="1:8" s="344" customFormat="1" ht="16.5">
      <c r="A58" s="250"/>
      <c r="B58" s="250" t="s">
        <v>353</v>
      </c>
      <c r="C58" s="278" t="s">
        <v>354</v>
      </c>
      <c r="D58" s="251"/>
      <c r="E58" s="305">
        <v>0</v>
      </c>
      <c r="F58" s="342"/>
      <c r="G58" s="407"/>
      <c r="H58" s="407"/>
    </row>
    <row r="59" spans="1:8" s="344" customFormat="1" ht="16.5">
      <c r="A59" s="250"/>
      <c r="B59" s="250" t="s">
        <v>355</v>
      </c>
      <c r="C59" s="278" t="s">
        <v>356</v>
      </c>
      <c r="D59" s="251"/>
      <c r="E59" s="305">
        <v>0</v>
      </c>
      <c r="F59" s="342"/>
      <c r="G59" s="407"/>
      <c r="H59" s="407"/>
    </row>
    <row r="60" spans="1:8" s="344" customFormat="1" ht="16.5">
      <c r="A60" s="250"/>
      <c r="B60" s="250" t="s">
        <v>357</v>
      </c>
      <c r="C60" s="278" t="s">
        <v>358</v>
      </c>
      <c r="D60" s="251"/>
      <c r="E60" s="305">
        <v>0</v>
      </c>
      <c r="F60" s="342"/>
      <c r="G60" s="407"/>
      <c r="H60" s="407"/>
    </row>
    <row r="61" spans="1:8" s="345" customFormat="1" ht="16.5">
      <c r="A61" s="257"/>
      <c r="B61" s="270" t="s">
        <v>554</v>
      </c>
      <c r="C61" s="273" t="s">
        <v>689</v>
      </c>
      <c r="D61" s="258"/>
      <c r="E61" s="304">
        <f>+E53-E57</f>
        <v>0</v>
      </c>
      <c r="F61" s="342"/>
      <c r="G61" s="407"/>
      <c r="H61" s="407"/>
    </row>
    <row r="62" spans="1:8" s="345" customFormat="1" ht="16.5">
      <c r="A62" s="257"/>
      <c r="B62" s="270" t="s">
        <v>359</v>
      </c>
      <c r="C62" s="273" t="s">
        <v>360</v>
      </c>
      <c r="D62" s="258"/>
      <c r="E62" s="304">
        <f>+SUM(E63:E64)</f>
        <v>0</v>
      </c>
      <c r="F62" s="342"/>
      <c r="G62" s="407"/>
      <c r="H62" s="407"/>
    </row>
    <row r="63" spans="1:8" s="344" customFormat="1" ht="16.5">
      <c r="A63" s="252"/>
      <c r="B63" s="274" t="s">
        <v>690</v>
      </c>
      <c r="C63" s="278" t="s">
        <v>210</v>
      </c>
      <c r="D63" s="279"/>
      <c r="E63" s="305">
        <v>0</v>
      </c>
      <c r="F63" s="342"/>
      <c r="G63" s="407"/>
      <c r="H63" s="407"/>
    </row>
    <row r="64" spans="1:8" s="344" customFormat="1" ht="16.5">
      <c r="A64" s="252"/>
      <c r="B64" s="274" t="s">
        <v>691</v>
      </c>
      <c r="C64" s="278" t="s">
        <v>686</v>
      </c>
      <c r="D64" s="279"/>
      <c r="E64" s="305">
        <v>0</v>
      </c>
      <c r="F64" s="342"/>
      <c r="G64" s="407"/>
      <c r="H64" s="407"/>
    </row>
    <row r="65" spans="1:8" s="345" customFormat="1" ht="16.5">
      <c r="A65" s="270"/>
      <c r="B65" s="348" t="s">
        <v>361</v>
      </c>
      <c r="C65" s="273" t="s">
        <v>692</v>
      </c>
      <c r="D65" s="276"/>
      <c r="E65" s="347">
        <f>+E61+E62</f>
        <v>0</v>
      </c>
      <c r="F65" s="342"/>
      <c r="G65" s="407"/>
      <c r="H65" s="407"/>
    </row>
    <row r="66" spans="1:8" s="345" customFormat="1" ht="16.5">
      <c r="A66" s="270"/>
      <c r="B66" s="270" t="s">
        <v>362</v>
      </c>
      <c r="C66" s="273" t="s">
        <v>693</v>
      </c>
      <c r="D66" s="284" t="s">
        <v>879</v>
      </c>
      <c r="E66" s="304">
        <f>+E52+E65</f>
        <v>6039069</v>
      </c>
      <c r="F66" s="342"/>
      <c r="G66" s="407"/>
      <c r="H66" s="407"/>
    </row>
    <row r="67" spans="1:8" s="353" customFormat="1" ht="16.5">
      <c r="A67" s="349"/>
      <c r="B67" s="349"/>
      <c r="C67" s="350"/>
      <c r="D67" s="351"/>
      <c r="E67" s="352"/>
      <c r="F67" s="342"/>
      <c r="G67" s="407"/>
      <c r="H67" s="407"/>
    </row>
    <row r="68" spans="1:8" s="346" customFormat="1" ht="16.5">
      <c r="A68" s="250"/>
      <c r="B68" s="293"/>
      <c r="C68" s="293" t="s">
        <v>402</v>
      </c>
      <c r="D68" s="294"/>
      <c r="E68" s="354">
        <f>E66/400000000</f>
        <v>0.0150976725</v>
      </c>
      <c r="F68" s="342"/>
      <c r="G68" s="407"/>
      <c r="H68" s="407"/>
    </row>
    <row r="69" spans="1:6" ht="16.5">
      <c r="A69" s="349"/>
      <c r="B69" s="349"/>
      <c r="C69" s="350"/>
      <c r="D69" s="235"/>
      <c r="E69" s="212"/>
      <c r="F69" s="342"/>
    </row>
    <row r="70" spans="1:6" ht="33.75" customHeight="1">
      <c r="A70" s="349"/>
      <c r="B70" s="473" t="s">
        <v>783</v>
      </c>
      <c r="C70" s="473"/>
      <c r="D70" s="473"/>
      <c r="E70" s="473"/>
      <c r="F70" s="342"/>
    </row>
    <row r="71" spans="1:6" ht="16.5">
      <c r="A71" s="349"/>
      <c r="B71" s="349"/>
      <c r="C71" s="350"/>
      <c r="D71" s="235"/>
      <c r="E71" s="236"/>
      <c r="F71" s="342"/>
    </row>
    <row r="72" spans="1:5" ht="15.75">
      <c r="A72" s="349"/>
      <c r="B72" s="250"/>
      <c r="C72" s="350"/>
      <c r="D72" s="235"/>
      <c r="E72" s="236"/>
    </row>
    <row r="73" spans="1:5" ht="15.75">
      <c r="A73" s="349"/>
      <c r="B73" s="349"/>
      <c r="C73" s="350"/>
      <c r="D73" s="235"/>
      <c r="E73" s="212"/>
    </row>
    <row r="74" spans="1:5" ht="15.75">
      <c r="A74" s="349"/>
      <c r="B74" s="349"/>
      <c r="C74" s="350"/>
      <c r="D74" s="235"/>
      <c r="E74" s="212"/>
    </row>
    <row r="75" spans="1:7" s="345" customFormat="1" ht="15.75">
      <c r="A75" s="474" t="s">
        <v>764</v>
      </c>
      <c r="B75" s="474"/>
      <c r="C75" s="474"/>
      <c r="D75" s="474"/>
      <c r="E75" s="474"/>
      <c r="F75" s="474"/>
      <c r="G75" s="474"/>
    </row>
    <row r="76" spans="1:5" ht="15.75">
      <c r="A76" s="349"/>
      <c r="B76" s="349"/>
      <c r="C76" s="350"/>
      <c r="D76" s="235"/>
      <c r="E76" s="212"/>
    </row>
    <row r="77" spans="1:5" ht="15.75">
      <c r="A77" s="349"/>
      <c r="B77" s="349"/>
      <c r="C77" s="350"/>
      <c r="D77" s="235"/>
      <c r="E77" s="212"/>
    </row>
    <row r="78" spans="1:6" ht="15.75">
      <c r="A78" s="349"/>
      <c r="B78" s="349"/>
      <c r="C78" s="350"/>
      <c r="D78" s="235"/>
      <c r="E78" s="212"/>
      <c r="F78" s="345"/>
    </row>
    <row r="79" spans="1:5" ht="15.75">
      <c r="A79" s="349"/>
      <c r="B79" s="349"/>
      <c r="C79" s="350"/>
      <c r="D79" s="235"/>
      <c r="E79" s="212"/>
    </row>
    <row r="80" spans="1:5" ht="15.75">
      <c r="A80" s="349"/>
      <c r="B80" s="349"/>
      <c r="C80" s="350"/>
      <c r="D80" s="235"/>
      <c r="E80" s="335"/>
    </row>
    <row r="81" spans="1:5" ht="15.75">
      <c r="A81" s="349"/>
      <c r="B81" s="349"/>
      <c r="C81" s="350"/>
      <c r="D81" s="235"/>
      <c r="E81" s="335"/>
    </row>
    <row r="82" spans="1:5" ht="15.75">
      <c r="A82" s="349"/>
      <c r="B82" s="356"/>
      <c r="C82" s="357"/>
      <c r="D82" s="230"/>
      <c r="E82" s="231"/>
    </row>
    <row r="83" spans="1:5" ht="15.75">
      <c r="A83" s="349"/>
      <c r="B83" s="349"/>
      <c r="C83" s="350"/>
      <c r="D83" s="235"/>
      <c r="E83" s="335"/>
    </row>
    <row r="84" spans="1:5" ht="15.75">
      <c r="A84" s="349"/>
      <c r="B84" s="349"/>
      <c r="C84" s="350"/>
      <c r="D84" s="235"/>
      <c r="E84" s="335"/>
    </row>
    <row r="85" spans="1:5" ht="15.75">
      <c r="A85" s="349"/>
      <c r="B85" s="349"/>
      <c r="C85" s="350"/>
      <c r="D85" s="235"/>
      <c r="E85" s="335"/>
    </row>
    <row r="86" spans="1:5" ht="15.75">
      <c r="A86" s="349"/>
      <c r="B86" s="349"/>
      <c r="C86" s="350"/>
      <c r="D86" s="235"/>
      <c r="E86" s="335"/>
    </row>
    <row r="87" spans="1:5" ht="15.75">
      <c r="A87" s="349"/>
      <c r="B87" s="349"/>
      <c r="C87" s="350"/>
      <c r="D87" s="235"/>
      <c r="E87" s="335"/>
    </row>
    <row r="88" spans="1:5" ht="15.75">
      <c r="A88" s="349"/>
      <c r="B88" s="349"/>
      <c r="C88" s="350"/>
      <c r="D88" s="235"/>
      <c r="E88" s="335"/>
    </row>
    <row r="89" spans="1:5" ht="15.75">
      <c r="A89" s="349"/>
      <c r="B89" s="349"/>
      <c r="C89" s="350"/>
      <c r="D89" s="235"/>
      <c r="E89" s="335"/>
    </row>
    <row r="90" spans="1:5" ht="15.75">
      <c r="A90" s="349"/>
      <c r="B90" s="349"/>
      <c r="C90" s="350"/>
      <c r="D90" s="235"/>
      <c r="E90" s="335"/>
    </row>
    <row r="91" spans="1:5" ht="15.75">
      <c r="A91" s="349"/>
      <c r="B91" s="349"/>
      <c r="C91" s="350"/>
      <c r="D91" s="235"/>
      <c r="E91" s="335"/>
    </row>
    <row r="92" spans="1:5" ht="15.75">
      <c r="A92" s="349"/>
      <c r="B92" s="349"/>
      <c r="C92" s="350"/>
      <c r="D92" s="235"/>
      <c r="E92" s="335"/>
    </row>
    <row r="93" spans="1:5" ht="15.75">
      <c r="A93" s="349"/>
      <c r="B93" s="349"/>
      <c r="C93" s="350"/>
      <c r="D93" s="235"/>
      <c r="E93" s="335"/>
    </row>
    <row r="94" spans="1:5" ht="15.75">
      <c r="A94" s="349"/>
      <c r="B94" s="349"/>
      <c r="C94" s="350"/>
      <c r="D94" s="235"/>
      <c r="E94" s="335"/>
    </row>
    <row r="95" spans="1:5" ht="15.75">
      <c r="A95" s="349"/>
      <c r="B95" s="349"/>
      <c r="C95" s="350"/>
      <c r="D95" s="235"/>
      <c r="E95" s="335"/>
    </row>
    <row r="96" spans="1:5" ht="18.75">
      <c r="A96" s="358"/>
      <c r="B96" s="358"/>
      <c r="C96" s="358"/>
      <c r="D96" s="359"/>
      <c r="E96" s="358"/>
    </row>
    <row r="97" spans="1:5" ht="18.75">
      <c r="A97" s="358"/>
      <c r="B97" s="358"/>
      <c r="C97" s="358"/>
      <c r="D97" s="359"/>
      <c r="E97" s="358"/>
    </row>
    <row r="98" spans="1:5" ht="18.75">
      <c r="A98" s="358"/>
      <c r="B98" s="358"/>
      <c r="C98" s="358"/>
      <c r="D98" s="359"/>
      <c r="E98" s="358"/>
    </row>
    <row r="99" spans="1:5" ht="18.75">
      <c r="A99" s="358"/>
      <c r="B99" s="358"/>
      <c r="C99" s="358"/>
      <c r="D99" s="359"/>
      <c r="E99" s="358"/>
    </row>
    <row r="100" spans="1:5" ht="18.75">
      <c r="A100" s="358"/>
      <c r="B100" s="358"/>
      <c r="C100" s="358"/>
      <c r="D100" s="359"/>
      <c r="E100" s="358"/>
    </row>
    <row r="101" spans="1:5" ht="18.75">
      <c r="A101" s="358"/>
      <c r="B101" s="358"/>
      <c r="C101" s="358"/>
      <c r="D101" s="359"/>
      <c r="E101" s="358"/>
    </row>
    <row r="102" spans="1:5" ht="18.75">
      <c r="A102" s="358"/>
      <c r="B102" s="358"/>
      <c r="C102" s="358"/>
      <c r="D102" s="359"/>
      <c r="E102" s="358"/>
    </row>
    <row r="103" spans="1:5" ht="18.75">
      <c r="A103" s="358"/>
      <c r="B103" s="358"/>
      <c r="C103" s="358"/>
      <c r="D103" s="359"/>
      <c r="E103" s="358"/>
    </row>
    <row r="104" spans="1:5" ht="18.75">
      <c r="A104" s="358"/>
      <c r="B104" s="358"/>
      <c r="C104" s="358"/>
      <c r="D104" s="359"/>
      <c r="E104" s="358"/>
    </row>
    <row r="105" spans="1:5" ht="18.75">
      <c r="A105" s="358"/>
      <c r="B105" s="358"/>
      <c r="C105" s="358"/>
      <c r="D105" s="359"/>
      <c r="E105" s="358"/>
    </row>
    <row r="106" spans="1:6" s="361" customFormat="1" ht="12.75">
      <c r="A106" s="355"/>
      <c r="B106" s="355"/>
      <c r="C106" s="355"/>
      <c r="D106" s="360"/>
      <c r="E106" s="355"/>
      <c r="F106" s="355"/>
    </row>
    <row r="107" ht="21" customHeight="1"/>
    <row r="108" spans="1:6" s="362" customFormat="1" ht="12.75">
      <c r="A108" s="355"/>
      <c r="B108" s="355"/>
      <c r="C108" s="355"/>
      <c r="D108" s="360"/>
      <c r="E108" s="355"/>
      <c r="F108" s="355"/>
    </row>
    <row r="109" spans="1:6" s="362" customFormat="1" ht="12.75">
      <c r="A109" s="355"/>
      <c r="B109" s="355"/>
      <c r="C109" s="355"/>
      <c r="D109" s="360"/>
      <c r="E109" s="355"/>
      <c r="F109" s="361"/>
    </row>
    <row r="110" spans="1:6" s="362" customFormat="1" ht="12.75">
      <c r="A110" s="355"/>
      <c r="B110" s="355"/>
      <c r="C110" s="355"/>
      <c r="D110" s="360"/>
      <c r="E110" s="355"/>
      <c r="F110" s="355"/>
    </row>
    <row r="111" spans="1:5" s="362" customFormat="1" ht="12.75">
      <c r="A111" s="355"/>
      <c r="B111" s="355"/>
      <c r="C111" s="355"/>
      <c r="D111" s="360"/>
      <c r="E111" s="355"/>
    </row>
    <row r="112" spans="1:5" s="362" customFormat="1" ht="12.75">
      <c r="A112" s="355"/>
      <c r="B112" s="355"/>
      <c r="C112" s="355"/>
      <c r="D112" s="360"/>
      <c r="E112" s="355"/>
    </row>
    <row r="113" spans="1:5" s="362" customFormat="1" ht="12.75">
      <c r="A113" s="355"/>
      <c r="B113" s="355"/>
      <c r="C113" s="355"/>
      <c r="D113" s="360"/>
      <c r="E113" s="355"/>
    </row>
    <row r="114" spans="1:5" s="362" customFormat="1" ht="12.75">
      <c r="A114" s="355"/>
      <c r="B114" s="355"/>
      <c r="C114" s="355"/>
      <c r="D114" s="360"/>
      <c r="E114" s="355"/>
    </row>
    <row r="115" spans="1:5" s="362" customFormat="1" ht="12.75">
      <c r="A115" s="355"/>
      <c r="B115" s="355"/>
      <c r="C115" s="355"/>
      <c r="D115" s="360"/>
      <c r="E115" s="355"/>
    </row>
    <row r="116" spans="1:5" s="362" customFormat="1" ht="12.75">
      <c r="A116" s="355"/>
      <c r="B116" s="355"/>
      <c r="C116" s="355"/>
      <c r="D116" s="360"/>
      <c r="E116" s="355"/>
    </row>
    <row r="117" spans="1:6" s="363" customFormat="1" ht="12.75">
      <c r="A117" s="355"/>
      <c r="B117" s="355"/>
      <c r="C117" s="355"/>
      <c r="D117" s="360"/>
      <c r="E117" s="355"/>
      <c r="F117" s="362"/>
    </row>
    <row r="118" spans="1:5" s="362" customFormat="1" ht="12.75">
      <c r="A118" s="355"/>
      <c r="B118" s="355"/>
      <c r="C118" s="355"/>
      <c r="D118" s="360"/>
      <c r="E118" s="355"/>
    </row>
    <row r="119" spans="1:5" s="362" customFormat="1" ht="12.75">
      <c r="A119" s="355"/>
      <c r="B119" s="355"/>
      <c r="C119" s="355"/>
      <c r="D119" s="360"/>
      <c r="E119" s="355"/>
    </row>
    <row r="120" spans="1:6" s="362" customFormat="1" ht="12.75">
      <c r="A120" s="355"/>
      <c r="B120" s="355"/>
      <c r="C120" s="355"/>
      <c r="D120" s="360"/>
      <c r="E120" s="355"/>
      <c r="F120" s="363"/>
    </row>
    <row r="121" spans="1:5" s="362" customFormat="1" ht="12.75">
      <c r="A121" s="355"/>
      <c r="B121" s="355"/>
      <c r="C121" s="355"/>
      <c r="D121" s="360"/>
      <c r="E121" s="355"/>
    </row>
    <row r="122" spans="1:5" s="362" customFormat="1" ht="12.75">
      <c r="A122" s="355"/>
      <c r="B122" s="355"/>
      <c r="C122" s="355"/>
      <c r="D122" s="360"/>
      <c r="E122" s="355"/>
    </row>
    <row r="123" spans="1:5" s="362" customFormat="1" ht="12.75">
      <c r="A123" s="355"/>
      <c r="B123" s="355"/>
      <c r="C123" s="355"/>
      <c r="D123" s="360"/>
      <c r="E123" s="355"/>
    </row>
    <row r="124" spans="1:5" s="362" customFormat="1" ht="12.75">
      <c r="A124" s="355"/>
      <c r="B124" s="355"/>
      <c r="C124" s="355"/>
      <c r="D124" s="360"/>
      <c r="E124" s="355"/>
    </row>
    <row r="125" spans="1:5" s="362" customFormat="1" ht="12.75">
      <c r="A125" s="355"/>
      <c r="B125" s="355"/>
      <c r="C125" s="355"/>
      <c r="D125" s="360"/>
      <c r="E125" s="355"/>
    </row>
    <row r="126" spans="1:5" s="362" customFormat="1" ht="12.75">
      <c r="A126" s="355"/>
      <c r="B126" s="355"/>
      <c r="C126" s="355"/>
      <c r="D126" s="360"/>
      <c r="E126" s="355"/>
    </row>
    <row r="127" spans="1:5" s="362" customFormat="1" ht="12.75">
      <c r="A127" s="355"/>
      <c r="B127" s="355"/>
      <c r="C127" s="355"/>
      <c r="D127" s="360"/>
      <c r="E127" s="355"/>
    </row>
    <row r="128" ht="12.75">
      <c r="F128" s="362"/>
    </row>
    <row r="129" ht="12.75">
      <c r="F129" s="362"/>
    </row>
    <row r="130" ht="12.75">
      <c r="F130" s="362"/>
    </row>
  </sheetData>
  <sheetProtection sheet="1"/>
  <mergeCells count="2">
    <mergeCell ref="A75:G75"/>
    <mergeCell ref="B70:E70"/>
  </mergeCells>
  <printOptions horizontalCentered="1"/>
  <pageMargins left="0.5118110236220472" right="0.2755905511811024" top="0.7874015748031497" bottom="0.5905511811023623" header="0.6299212598425197" footer="0.5905511811023623"/>
  <pageSetup fitToHeight="1" fitToWidth="1" horizontalDpi="600" verticalDpi="600" orientation="portrait" paperSize="9" scale="54" r:id="rId1"/>
  <headerFooter alignWithMargins="0">
    <oddFooter xml:space="preserve">&amp;C&amp;"DINPro-Medium,Regular"&amp;12 10&amp;R&amp;"DINPro-Medium,Italic" &amp;11 &amp;"DINPro-Light,Italic"&amp;15                        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view="pageBreakPreview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28515625" style="23" customWidth="1"/>
    <col min="2" max="2" width="5.8515625" style="23" customWidth="1"/>
    <col min="3" max="3" width="108.421875" style="23" customWidth="1"/>
    <col min="4" max="4" width="21.421875" style="384" customWidth="1"/>
    <col min="5" max="5" width="9.140625" style="23" customWidth="1"/>
    <col min="6" max="6" width="20.00390625" style="23" bestFit="1" customWidth="1"/>
    <col min="7" max="7" width="9.140625" style="23" customWidth="1"/>
    <col min="8" max="8" width="13.7109375" style="23" bestFit="1" customWidth="1"/>
    <col min="9" max="16384" width="9.140625" style="23" customWidth="1"/>
  </cols>
  <sheetData>
    <row r="2" spans="3:4" s="38" customFormat="1" ht="19.5">
      <c r="C2" s="75" t="s">
        <v>0</v>
      </c>
      <c r="D2" s="383"/>
    </row>
    <row r="3" spans="3:4" s="38" customFormat="1" ht="19.5">
      <c r="C3" s="75" t="s">
        <v>797</v>
      </c>
      <c r="D3" s="383"/>
    </row>
    <row r="4" spans="3:4" s="38" customFormat="1" ht="19.5">
      <c r="C4" s="75" t="s">
        <v>514</v>
      </c>
      <c r="D4" s="383"/>
    </row>
    <row r="5" ht="15.75">
      <c r="C5" s="137" t="s">
        <v>401</v>
      </c>
    </row>
    <row r="7" spans="3:4" s="26" customFormat="1" ht="16.5">
      <c r="C7" s="138"/>
      <c r="D7" s="385" t="s">
        <v>44</v>
      </c>
    </row>
    <row r="8" spans="2:4" s="26" customFormat="1" ht="16.5">
      <c r="B8" s="86"/>
      <c r="C8" s="86"/>
      <c r="D8" s="386" t="s">
        <v>792</v>
      </c>
    </row>
    <row r="10" spans="2:8" s="27" customFormat="1" ht="16.5">
      <c r="B10" s="92" t="s">
        <v>4</v>
      </c>
      <c r="C10" s="92" t="s">
        <v>515</v>
      </c>
      <c r="D10" s="164">
        <v>5689644</v>
      </c>
      <c r="F10" s="242"/>
      <c r="G10" s="97"/>
      <c r="H10" s="97"/>
    </row>
    <row r="11" spans="2:8" s="27" customFormat="1" ht="16.5">
      <c r="B11" s="92" t="s">
        <v>8</v>
      </c>
      <c r="C11" s="92" t="s">
        <v>516</v>
      </c>
      <c r="D11" s="164">
        <f>+D12+D18</f>
        <v>-1201290</v>
      </c>
      <c r="F11" s="242"/>
      <c r="G11" s="97"/>
      <c r="H11" s="97"/>
    </row>
    <row r="12" spans="2:8" s="27" customFormat="1" ht="16.5">
      <c r="B12" s="92" t="s">
        <v>9</v>
      </c>
      <c r="C12" s="92" t="s">
        <v>517</v>
      </c>
      <c r="D12" s="164">
        <f>+SUM(D13:D17)</f>
        <v>392840</v>
      </c>
      <c r="F12" s="242"/>
      <c r="G12" s="97"/>
      <c r="H12" s="97"/>
    </row>
    <row r="13" spans="2:8" s="27" customFormat="1" ht="15.75">
      <c r="B13" s="404" t="s">
        <v>10</v>
      </c>
      <c r="C13" s="23" t="s">
        <v>518</v>
      </c>
      <c r="D13" s="188">
        <v>0</v>
      </c>
      <c r="F13" s="242"/>
      <c r="G13" s="97"/>
      <c r="H13" s="97"/>
    </row>
    <row r="14" spans="2:8" s="27" customFormat="1" ht="15.75">
      <c r="B14" s="404" t="s">
        <v>11</v>
      </c>
      <c r="C14" s="23" t="s">
        <v>519</v>
      </c>
      <c r="D14" s="188">
        <v>0</v>
      </c>
      <c r="F14" s="242"/>
      <c r="G14" s="97"/>
      <c r="H14" s="97"/>
    </row>
    <row r="15" spans="2:8" s="27" customFormat="1" ht="15.75">
      <c r="B15" s="404" t="s">
        <v>12</v>
      </c>
      <c r="C15" s="23" t="s">
        <v>520</v>
      </c>
      <c r="D15" s="188">
        <v>6579</v>
      </c>
      <c r="F15" s="242"/>
      <c r="G15" s="97"/>
      <c r="H15" s="97"/>
    </row>
    <row r="16" spans="2:8" s="27" customFormat="1" ht="15.75">
      <c r="B16" s="404" t="s">
        <v>381</v>
      </c>
      <c r="C16" s="23" t="s">
        <v>521</v>
      </c>
      <c r="D16" s="188">
        <v>387708</v>
      </c>
      <c r="F16" s="242"/>
      <c r="G16" s="97"/>
      <c r="H16" s="97"/>
    </row>
    <row r="17" spans="2:8" s="27" customFormat="1" ht="15.75">
      <c r="B17" s="404" t="s">
        <v>382</v>
      </c>
      <c r="C17" s="23" t="s">
        <v>522</v>
      </c>
      <c r="D17" s="188">
        <v>-1447</v>
      </c>
      <c r="F17" s="242"/>
      <c r="G17" s="97"/>
      <c r="H17" s="97"/>
    </row>
    <row r="18" spans="2:8" s="27" customFormat="1" ht="16.5">
      <c r="B18" s="92" t="s">
        <v>14</v>
      </c>
      <c r="C18" s="92" t="s">
        <v>523</v>
      </c>
      <c r="D18" s="435">
        <f>+SUM(D19:D24)</f>
        <v>-1594130</v>
      </c>
      <c r="F18" s="242"/>
      <c r="G18" s="97"/>
      <c r="H18" s="97"/>
    </row>
    <row r="19" spans="2:8" s="27" customFormat="1" ht="15.75">
      <c r="B19" s="404" t="s">
        <v>262</v>
      </c>
      <c r="C19" s="23" t="s">
        <v>524</v>
      </c>
      <c r="D19" s="188">
        <v>789507</v>
      </c>
      <c r="F19" s="242"/>
      <c r="G19" s="97"/>
      <c r="H19" s="97"/>
    </row>
    <row r="20" spans="2:8" ht="31.5">
      <c r="B20" s="405" t="s">
        <v>263</v>
      </c>
      <c r="C20" s="36" t="s">
        <v>784</v>
      </c>
      <c r="D20" s="188">
        <v>-2878494</v>
      </c>
      <c r="F20" s="240"/>
      <c r="G20" s="97"/>
      <c r="H20" s="97"/>
    </row>
    <row r="21" spans="2:8" ht="15.75">
      <c r="B21" s="404" t="s">
        <v>264</v>
      </c>
      <c r="C21" s="23" t="s">
        <v>526</v>
      </c>
      <c r="D21" s="188">
        <v>315637</v>
      </c>
      <c r="F21" s="240"/>
      <c r="G21" s="97"/>
      <c r="H21" s="97"/>
    </row>
    <row r="22" spans="2:8" ht="15.75">
      <c r="B22" s="404" t="s">
        <v>561</v>
      </c>
      <c r="C22" s="23" t="s">
        <v>527</v>
      </c>
      <c r="D22" s="188">
        <v>-493088</v>
      </c>
      <c r="F22" s="240"/>
      <c r="G22" s="97"/>
      <c r="H22" s="97"/>
    </row>
    <row r="23" spans="2:8" ht="15.75">
      <c r="B23" s="404" t="s">
        <v>562</v>
      </c>
      <c r="C23" s="23" t="s">
        <v>528</v>
      </c>
      <c r="D23" s="188"/>
      <c r="F23" s="240"/>
      <c r="G23" s="97"/>
      <c r="H23" s="97"/>
    </row>
    <row r="24" spans="2:8" ht="15.75">
      <c r="B24" s="404" t="s">
        <v>563</v>
      </c>
      <c r="C24" s="23" t="s">
        <v>529</v>
      </c>
      <c r="D24" s="188">
        <v>672308</v>
      </c>
      <c r="F24" s="240"/>
      <c r="G24" s="97"/>
      <c r="H24" s="97"/>
    </row>
    <row r="25" spans="4:8" ht="15.75">
      <c r="D25" s="166"/>
      <c r="G25" s="97"/>
      <c r="H25" s="97"/>
    </row>
    <row r="26" spans="2:7" s="27" customFormat="1" ht="16.5">
      <c r="B26" s="139" t="s">
        <v>31</v>
      </c>
      <c r="C26" s="139" t="s">
        <v>530</v>
      </c>
      <c r="D26" s="199">
        <f>+D10+D11</f>
        <v>4488354</v>
      </c>
      <c r="F26" s="240"/>
      <c r="G26" s="97"/>
    </row>
    <row r="27" ht="15.75">
      <c r="D27" s="387"/>
    </row>
    <row r="28" spans="2:5" ht="33.75" customHeight="1">
      <c r="B28" s="473" t="s">
        <v>783</v>
      </c>
      <c r="C28" s="473"/>
      <c r="D28" s="473"/>
      <c r="E28" s="36"/>
    </row>
    <row r="50" ht="15.75" customHeight="1"/>
    <row r="66" spans="1:4" ht="15.75">
      <c r="A66" s="475" t="s">
        <v>332</v>
      </c>
      <c r="B66" s="475"/>
      <c r="C66" s="475"/>
      <c r="D66" s="475"/>
    </row>
    <row r="68" spans="1:4" ht="15.75">
      <c r="A68" s="64"/>
      <c r="B68" s="64"/>
      <c r="C68" s="64"/>
      <c r="D68" s="388"/>
    </row>
  </sheetData>
  <sheetProtection sheet="1"/>
  <mergeCells count="2">
    <mergeCell ref="A66:D66"/>
    <mergeCell ref="B28:D28"/>
  </mergeCells>
  <printOptions horizontalCentered="1"/>
  <pageMargins left="0.5905511811023623" right="0.3937007874015748" top="0.8267716535433072" bottom="0.5905511811023623" header="0.5118110236220472" footer="0.35433070866141736"/>
  <pageSetup fitToHeight="1" fitToWidth="1" horizontalDpi="600" verticalDpi="600" orientation="portrait" paperSize="9" scale="64" r:id="rId1"/>
  <headerFooter alignWithMargins="0">
    <oddFooter>&amp;C&amp;"DINPro-Medium,Regular"&amp;12 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Gökhan Saka (Mali Koord. ve Uluslararası Rap. Bölümü)</dc:creator>
  <cp:keywords/>
  <dc:description/>
  <cp:lastModifiedBy>Mehmet Kocakoç</cp:lastModifiedBy>
  <cp:lastPrinted>2019-01-29T14:14:35Z</cp:lastPrinted>
  <dcterms:created xsi:type="dcterms:W3CDTF">2003-03-28T08:44:38Z</dcterms:created>
  <dcterms:modified xsi:type="dcterms:W3CDTF">2019-12-24T11:38:41Z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